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51" i="371" l="1"/>
  <c r="U151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T147" i="371"/>
  <c r="S147" i="371"/>
  <c r="V147" i="371" s="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U144" i="371"/>
  <c r="T144" i="371"/>
  <c r="V144" i="371" s="1"/>
  <c r="S144" i="371"/>
  <c r="R144" i="371"/>
  <c r="Q144" i="371"/>
  <c r="T143" i="371"/>
  <c r="S143" i="371"/>
  <c r="V143" i="371" s="1"/>
  <c r="R143" i="371"/>
  <c r="Q143" i="371"/>
  <c r="U142" i="371"/>
  <c r="T142" i="371"/>
  <c r="V142" i="371" s="1"/>
  <c r="S142" i="371"/>
  <c r="R142" i="371"/>
  <c r="Q142" i="371"/>
  <c r="T141" i="371"/>
  <c r="S141" i="371"/>
  <c r="V141" i="371" s="1"/>
  <c r="R141" i="371"/>
  <c r="Q141" i="371"/>
  <c r="U140" i="371"/>
  <c r="T140" i="371"/>
  <c r="V140" i="371" s="1"/>
  <c r="S140" i="371"/>
  <c r="R140" i="371"/>
  <c r="Q140" i="371"/>
  <c r="T139" i="371"/>
  <c r="S139" i="371"/>
  <c r="V139" i="371" s="1"/>
  <c r="R139" i="371"/>
  <c r="Q139" i="371"/>
  <c r="U138" i="371"/>
  <c r="T138" i="371"/>
  <c r="V138" i="371" s="1"/>
  <c r="S138" i="371"/>
  <c r="R138" i="371"/>
  <c r="Q138" i="371"/>
  <c r="T137" i="371"/>
  <c r="S137" i="371"/>
  <c r="V137" i="371" s="1"/>
  <c r="R137" i="371"/>
  <c r="Q137" i="371"/>
  <c r="U136" i="371"/>
  <c r="T136" i="371"/>
  <c r="V136" i="371" s="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T131" i="371"/>
  <c r="S131" i="371"/>
  <c r="V131" i="371" s="1"/>
  <c r="R131" i="371"/>
  <c r="Q131" i="371"/>
  <c r="U130" i="371"/>
  <c r="T130" i="371"/>
  <c r="V130" i="371" s="1"/>
  <c r="S130" i="371"/>
  <c r="R130" i="371"/>
  <c r="Q130" i="371"/>
  <c r="V129" i="371"/>
  <c r="U129" i="371"/>
  <c r="T129" i="371"/>
  <c r="S129" i="371"/>
  <c r="R129" i="371"/>
  <c r="Q129" i="371"/>
  <c r="U128" i="371"/>
  <c r="T128" i="371"/>
  <c r="V128" i="371" s="1"/>
  <c r="S128" i="371"/>
  <c r="R128" i="371"/>
  <c r="Q128" i="371"/>
  <c r="V127" i="371"/>
  <c r="U127" i="371"/>
  <c r="T127" i="371"/>
  <c r="S127" i="371"/>
  <c r="R127" i="371"/>
  <c r="Q127" i="371"/>
  <c r="U126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T123" i="371"/>
  <c r="S123" i="371"/>
  <c r="V123" i="371" s="1"/>
  <c r="R123" i="371"/>
  <c r="Q123" i="371"/>
  <c r="U122" i="371"/>
  <c r="T122" i="371"/>
  <c r="V122" i="371" s="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T119" i="371"/>
  <c r="S119" i="371"/>
  <c r="V119" i="371" s="1"/>
  <c r="R119" i="371"/>
  <c r="Q119" i="371"/>
  <c r="V118" i="371"/>
  <c r="U118" i="371"/>
  <c r="T118" i="371"/>
  <c r="S118" i="371"/>
  <c r="R118" i="371"/>
  <c r="Q118" i="371"/>
  <c r="T117" i="371"/>
  <c r="S117" i="371"/>
  <c r="V117" i="371" s="1"/>
  <c r="R117" i="371"/>
  <c r="Q117" i="371"/>
  <c r="U116" i="371"/>
  <c r="T116" i="371"/>
  <c r="V116" i="371" s="1"/>
  <c r="S116" i="371"/>
  <c r="R116" i="371"/>
  <c r="Q116" i="371"/>
  <c r="T115" i="371"/>
  <c r="S115" i="371"/>
  <c r="V115" i="371" s="1"/>
  <c r="R115" i="371"/>
  <c r="Q115" i="371"/>
  <c r="V114" i="371"/>
  <c r="U114" i="371"/>
  <c r="T114" i="371"/>
  <c r="S114" i="371"/>
  <c r="R114" i="371"/>
  <c r="Q114" i="371"/>
  <c r="T113" i="371"/>
  <c r="S113" i="371"/>
  <c r="V113" i="371" s="1"/>
  <c r="R113" i="371"/>
  <c r="Q113" i="371"/>
  <c r="U112" i="371"/>
  <c r="T112" i="371"/>
  <c r="V112" i="371" s="1"/>
  <c r="S112" i="371"/>
  <c r="R112" i="371"/>
  <c r="Q112" i="371"/>
  <c r="T111" i="371"/>
  <c r="S111" i="371"/>
  <c r="V111" i="371" s="1"/>
  <c r="R111" i="371"/>
  <c r="Q111" i="371"/>
  <c r="V110" i="371"/>
  <c r="U110" i="371"/>
  <c r="T110" i="371"/>
  <c r="S110" i="371"/>
  <c r="R110" i="371"/>
  <c r="Q110" i="371"/>
  <c r="T109" i="371"/>
  <c r="S109" i="371"/>
  <c r="V109" i="371" s="1"/>
  <c r="R109" i="371"/>
  <c r="Q109" i="371"/>
  <c r="U108" i="371"/>
  <c r="T108" i="371"/>
  <c r="V108" i="371" s="1"/>
  <c r="S108" i="371"/>
  <c r="R108" i="371"/>
  <c r="Q108" i="371"/>
  <c r="T107" i="371"/>
  <c r="S107" i="371"/>
  <c r="V107" i="371" s="1"/>
  <c r="R107" i="371"/>
  <c r="Q107" i="371"/>
  <c r="U106" i="371"/>
  <c r="T106" i="371"/>
  <c r="V106" i="371" s="1"/>
  <c r="S106" i="371"/>
  <c r="R106" i="371"/>
  <c r="Q106" i="371"/>
  <c r="T105" i="371"/>
  <c r="S105" i="371"/>
  <c r="V105" i="371" s="1"/>
  <c r="R105" i="371"/>
  <c r="Q105" i="371"/>
  <c r="U104" i="371"/>
  <c r="T104" i="371"/>
  <c r="V104" i="371" s="1"/>
  <c r="S104" i="371"/>
  <c r="R104" i="371"/>
  <c r="Q104" i="371"/>
  <c r="T103" i="371"/>
  <c r="S103" i="371"/>
  <c r="V103" i="371" s="1"/>
  <c r="R103" i="371"/>
  <c r="Q103" i="371"/>
  <c r="U102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U98" i="371"/>
  <c r="T98" i="371"/>
  <c r="V98" i="371" s="1"/>
  <c r="S98" i="371"/>
  <c r="R98" i="371"/>
  <c r="Q98" i="371"/>
  <c r="T97" i="371"/>
  <c r="S97" i="371"/>
  <c r="V97" i="371" s="1"/>
  <c r="R97" i="371"/>
  <c r="Q97" i="371"/>
  <c r="U96" i="371"/>
  <c r="T96" i="371"/>
  <c r="V96" i="371" s="1"/>
  <c r="S96" i="371"/>
  <c r="R96" i="371"/>
  <c r="Q96" i="371"/>
  <c r="T95" i="371"/>
  <c r="S95" i="371"/>
  <c r="V95" i="371" s="1"/>
  <c r="R95" i="371"/>
  <c r="Q95" i="371"/>
  <c r="V94" i="371"/>
  <c r="U94" i="371"/>
  <c r="T94" i="371"/>
  <c r="S94" i="371"/>
  <c r="R94" i="371"/>
  <c r="Q94" i="371"/>
  <c r="T93" i="371"/>
  <c r="S93" i="371"/>
  <c r="V93" i="371" s="1"/>
  <c r="R93" i="371"/>
  <c r="Q93" i="371"/>
  <c r="U92" i="371"/>
  <c r="T92" i="371"/>
  <c r="V92" i="371" s="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U88" i="371"/>
  <c r="T88" i="371"/>
  <c r="V88" i="371" s="1"/>
  <c r="S88" i="371"/>
  <c r="R88" i="371"/>
  <c r="Q88" i="371"/>
  <c r="T87" i="371"/>
  <c r="S87" i="371"/>
  <c r="V87" i="371" s="1"/>
  <c r="R87" i="371"/>
  <c r="Q87" i="371"/>
  <c r="V86" i="371"/>
  <c r="U86" i="371"/>
  <c r="T86" i="371"/>
  <c r="S86" i="371"/>
  <c r="R86" i="371"/>
  <c r="Q86" i="371"/>
  <c r="T85" i="371"/>
  <c r="S85" i="371"/>
  <c r="V85" i="371" s="1"/>
  <c r="R85" i="371"/>
  <c r="Q85" i="371"/>
  <c r="U84" i="371"/>
  <c r="T84" i="371"/>
  <c r="V84" i="371" s="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U80" i="371"/>
  <c r="T80" i="371"/>
  <c r="V80" i="371" s="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T77" i="371"/>
  <c r="S77" i="371"/>
  <c r="V77" i="371" s="1"/>
  <c r="R77" i="371"/>
  <c r="Q77" i="371"/>
  <c r="U76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S73" i="371"/>
  <c r="V73" i="371" s="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S69" i="371"/>
  <c r="V69" i="371" s="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S63" i="371"/>
  <c r="V63" i="371" s="1"/>
  <c r="R63" i="371"/>
  <c r="Q63" i="371"/>
  <c r="U62" i="371"/>
  <c r="T62" i="371"/>
  <c r="V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U58" i="371"/>
  <c r="T58" i="371"/>
  <c r="V58" i="371" s="1"/>
  <c r="S58" i="371"/>
  <c r="R58" i="371"/>
  <c r="Q58" i="371"/>
  <c r="V57" i="371"/>
  <c r="U57" i="371"/>
  <c r="T57" i="371"/>
  <c r="S57" i="371"/>
  <c r="R57" i="371"/>
  <c r="Q57" i="371"/>
  <c r="U56" i="371"/>
  <c r="T56" i="371"/>
  <c r="V56" i="371" s="1"/>
  <c r="S56" i="371"/>
  <c r="R56" i="371"/>
  <c r="Q56" i="371"/>
  <c r="V55" i="371"/>
  <c r="U55" i="371"/>
  <c r="T55" i="371"/>
  <c r="S55" i="371"/>
  <c r="R55" i="371"/>
  <c r="Q55" i="371"/>
  <c r="U54" i="371"/>
  <c r="T54" i="371"/>
  <c r="V54" i="371" s="1"/>
  <c r="S54" i="371"/>
  <c r="R54" i="371"/>
  <c r="Q54" i="371"/>
  <c r="T53" i="371"/>
  <c r="S53" i="371"/>
  <c r="V53" i="371" s="1"/>
  <c r="R53" i="371"/>
  <c r="Q53" i="371"/>
  <c r="V52" i="371"/>
  <c r="U52" i="371"/>
  <c r="T52" i="371"/>
  <c r="S52" i="371"/>
  <c r="R52" i="371"/>
  <c r="Q52" i="371"/>
  <c r="T51" i="371"/>
  <c r="S51" i="371"/>
  <c r="V51" i="371" s="1"/>
  <c r="R51" i="371"/>
  <c r="Q51" i="371"/>
  <c r="V50" i="371"/>
  <c r="U50" i="371"/>
  <c r="T50" i="371"/>
  <c r="S50" i="371"/>
  <c r="R50" i="371"/>
  <c r="Q50" i="371"/>
  <c r="T49" i="371"/>
  <c r="S49" i="371"/>
  <c r="V49" i="371" s="1"/>
  <c r="R49" i="371"/>
  <c r="Q49" i="371"/>
  <c r="V48" i="371"/>
  <c r="U48" i="371"/>
  <c r="T48" i="371"/>
  <c r="S48" i="371"/>
  <c r="R48" i="371"/>
  <c r="Q48" i="371"/>
  <c r="T47" i="371"/>
  <c r="S47" i="371"/>
  <c r="V47" i="371" s="1"/>
  <c r="R47" i="371"/>
  <c r="Q47" i="371"/>
  <c r="V46" i="371"/>
  <c r="U46" i="371"/>
  <c r="T46" i="371"/>
  <c r="S46" i="371"/>
  <c r="R46" i="371"/>
  <c r="Q46" i="371"/>
  <c r="T45" i="371"/>
  <c r="S45" i="371"/>
  <c r="V45" i="371" s="1"/>
  <c r="R45" i="371"/>
  <c r="Q45" i="371"/>
  <c r="U44" i="371"/>
  <c r="T44" i="371"/>
  <c r="V44" i="371" s="1"/>
  <c r="S44" i="371"/>
  <c r="R44" i="371"/>
  <c r="Q44" i="371"/>
  <c r="V43" i="371"/>
  <c r="U43" i="371"/>
  <c r="T43" i="371"/>
  <c r="S43" i="371"/>
  <c r="R43" i="371"/>
  <c r="Q43" i="371"/>
  <c r="U42" i="371"/>
  <c r="T42" i="371"/>
  <c r="V42" i="371" s="1"/>
  <c r="S42" i="371"/>
  <c r="R42" i="371"/>
  <c r="Q42" i="371"/>
  <c r="T41" i="371"/>
  <c r="S41" i="371"/>
  <c r="V41" i="371" s="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U38" i="371"/>
  <c r="T38" i="371"/>
  <c r="V38" i="371" s="1"/>
  <c r="S38" i="371"/>
  <c r="R38" i="371"/>
  <c r="Q38" i="371"/>
  <c r="T37" i="371"/>
  <c r="S37" i="371"/>
  <c r="V37" i="371" s="1"/>
  <c r="R37" i="371"/>
  <c r="Q37" i="371"/>
  <c r="V36" i="371"/>
  <c r="U36" i="371"/>
  <c r="T36" i="371"/>
  <c r="S36" i="371"/>
  <c r="R36" i="371"/>
  <c r="Q36" i="371"/>
  <c r="T35" i="371"/>
  <c r="S35" i="371"/>
  <c r="V35" i="371" s="1"/>
  <c r="R35" i="371"/>
  <c r="Q35" i="371"/>
  <c r="U34" i="371"/>
  <c r="T34" i="371"/>
  <c r="V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U30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T23" i="371"/>
  <c r="S23" i="371"/>
  <c r="V23" i="371" s="1"/>
  <c r="R23" i="371"/>
  <c r="Q23" i="371"/>
  <c r="U22" i="371"/>
  <c r="T22" i="371"/>
  <c r="V22" i="371" s="1"/>
  <c r="S22" i="371"/>
  <c r="R22" i="371"/>
  <c r="Q22" i="371"/>
  <c r="T21" i="371"/>
  <c r="S21" i="371"/>
  <c r="V21" i="371" s="1"/>
  <c r="R21" i="371"/>
  <c r="Q21" i="371"/>
  <c r="U20" i="371"/>
  <c r="T20" i="371"/>
  <c r="V20" i="371" s="1"/>
  <c r="S20" i="371"/>
  <c r="R20" i="371"/>
  <c r="Q20" i="371"/>
  <c r="T19" i="371"/>
  <c r="S19" i="371"/>
  <c r="V19" i="371" s="1"/>
  <c r="R19" i="371"/>
  <c r="Q19" i="371"/>
  <c r="U18" i="371"/>
  <c r="T18" i="371"/>
  <c r="V18" i="371" s="1"/>
  <c r="S18" i="371"/>
  <c r="R18" i="371"/>
  <c r="Q18" i="371"/>
  <c r="T17" i="371"/>
  <c r="S17" i="371"/>
  <c r="V17" i="371" s="1"/>
  <c r="R17" i="371"/>
  <c r="Q17" i="371"/>
  <c r="V16" i="371"/>
  <c r="U16" i="371"/>
  <c r="T16" i="371"/>
  <c r="S16" i="371"/>
  <c r="R16" i="371"/>
  <c r="Q16" i="371"/>
  <c r="T15" i="371"/>
  <c r="S15" i="371"/>
  <c r="V15" i="371" s="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S11" i="371"/>
  <c r="V11" i="371" s="1"/>
  <c r="R11" i="371"/>
  <c r="Q11" i="371"/>
  <c r="U10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T5" i="371"/>
  <c r="S5" i="371"/>
  <c r="V5" i="371" s="1"/>
  <c r="R5" i="371"/>
  <c r="Q5" i="371"/>
  <c r="U5" i="371" l="1"/>
  <c r="U11" i="371"/>
  <c r="U15" i="371"/>
  <c r="U17" i="371"/>
  <c r="U19" i="371"/>
  <c r="U21" i="371"/>
  <c r="U23" i="371"/>
  <c r="U35" i="371"/>
  <c r="U37" i="371"/>
  <c r="U41" i="371"/>
  <c r="U45" i="371"/>
  <c r="U47" i="371"/>
  <c r="U49" i="371"/>
  <c r="U51" i="371"/>
  <c r="U53" i="371"/>
  <c r="U63" i="371"/>
  <c r="U69" i="371"/>
  <c r="U73" i="371"/>
  <c r="U77" i="371"/>
  <c r="U85" i="371"/>
  <c r="U87" i="371"/>
  <c r="U93" i="371"/>
  <c r="U95" i="371"/>
  <c r="U97" i="371"/>
  <c r="U103" i="371"/>
  <c r="U105" i="371"/>
  <c r="U107" i="371"/>
  <c r="U109" i="371"/>
  <c r="U111" i="371"/>
  <c r="U113" i="371"/>
  <c r="U115" i="371"/>
  <c r="U117" i="371"/>
  <c r="U119" i="371"/>
  <c r="U123" i="371"/>
  <c r="U131" i="371"/>
  <c r="U137" i="371"/>
  <c r="U139" i="371"/>
  <c r="U141" i="371"/>
  <c r="U143" i="371"/>
  <c r="U147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N3" i="372" l="1"/>
  <c r="H3" i="390"/>
  <c r="Q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<sst xmlns="http://schemas.openxmlformats.org/spreadsheetml/2006/main" count="14596" uniqueCount="3973">
  <si>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</si>
  <si>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</si>
  <si>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</si>
  <si>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</si>
  <si>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</si>
  <si>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</si>
  <si>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</si>
  <si>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</si>
  <si>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</si>
  <si>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</si>
  <si>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</si>
  <si>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</si>
  <si>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</si>
  <si>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</si>
  <si>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</si>
  <si>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</si>
  <si>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</si>
  <si>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</si>
  <si>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</si>
  <si>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</si>
  <si>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</si>
  <si>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</si>
  <si>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</si>
  <si>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</si>
  <si>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</si>
  <si>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</si>
  <si>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</si>
  <si>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</si>
  <si>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</si>
  <si>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</si>
  <si>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</si>
  <si>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</si>
  <si>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</si>
  <si>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</si>
  <si>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</si>
  <si>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</si>
  <si>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</si>
  <si>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</si>
  <si>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</si>
  <si>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</si>
  <si>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</si>
  <si>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</si>
  <si>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</si>
  <si>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</si>
  <si>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</si>
  <si>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</si>
  <si>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</si>
  <si>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</si>
  <si>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</si>
  <si>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</si>
  <si>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</si>
  <si>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</si>
  <si>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</si>
  <si>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</si>
  <si>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</si>
  <si>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</si>
  <si>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</si>
  <si>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</si>
  <si>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</si>
  <si>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</si>
  <si>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</si>
  <si>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</si>
  <si>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</si>
  <si>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</si>
  <si>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</si>
  <si>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</si>
  <si>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</si>
  <si>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</si>
  <si>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</si>
  <si>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</si>
  <si>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</si>
  <si>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</si>
  <si>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</si>
  <si>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</si>
  <si>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</si>
  <si>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</si>
  <si>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</si>
  <si>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</si>
  <si>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</si>
  <si>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</si>
  <si>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</si>
  <si>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</si>
  <si>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</si>
  <si>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</si>
  <si>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</si>
  <si>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</si>
  <si>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</si>
  <si>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</si>
  <si>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</si>
  <si>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</si>
  <si>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</si>
  <si>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</si>
  <si>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</si>
  <si>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</si>
  <si>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</si>
  <si>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</si>
  <si>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</si>
  <si>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</si>
  <si>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</si>
  <si>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</si>
  <si>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</si>
  <si>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</si>
  <si>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</si>
  <si>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</si>
  <si>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</si>
  <si>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</si>
  <si>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</si>
  <si>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</si>
  <si>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</si>
  <si>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</si>
  <si>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</si>
  <si>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</si>
  <si>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</si>
  <si>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</si>
  <si>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</si>
  <si>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</si>
  <si>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</si>
  <si>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</si>
  <si>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</si>
  <si>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</si>
  <si>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</si>
  <si>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</si>
  <si>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</si>
  <si>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</si>
  <si>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</si>
  <si>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</si>
  <si>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</si>
  <si>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</si>
  <si>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</si>
  <si>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</si>
  <si>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</si>
  <si>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</si>
  <si>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</si>
  <si>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</si>
  <si>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</si>
  <si>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</si>
  <si>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</si>
  <si>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</si>
  <si>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</si>
  <si>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</si>
  <si>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</si>
  <si>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</si>
  <si>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</si>
  <si>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</si>
  <si>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</si>
  <si>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</si>
  <si>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</si>
  <si>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</si>
  <si>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</si>
  <si>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</si>
  <si>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</si>
  <si>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</si>
  <si>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</si>
  <si>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</si>
  <si>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</si>
  <si>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</si>
  <si>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</si>
  <si>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</si>
  <si>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</si>
  <si>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</si>
  <si>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</si>
  <si>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</si>
  <si>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</si>
  <si>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</si>
  <si>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</si>
  <si>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</si>
  <si>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</si>
  <si>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</si>
  <si>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</si>
  <si>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</si>
  <si>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</si>
  <si>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</si>
  <si>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</si>
  <si>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</si>
  <si>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</si>
  <si>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</si>
  <si>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</si>
  <si>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</si>
  <si>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</si>
  <si>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</si>
  <si>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</si>
  <si>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</si>
  <si>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</si>
  <si>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</si>
  <si>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</si>
  <si>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</si>
  <si>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</si>
  <si>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</si>
  <si>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</si>
  <si>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</si>
  <si>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</si>
  <si>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</si>
  <si>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</si>
  <si>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</si>
  <si>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</si>
  <si>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</si>
  <si>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</si>
  <si>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</si>
  <si>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</si>
  <si>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</si>
  <si>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</si>
  <si>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</si>
  <si>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</si>
  <si>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</si>
  <si>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</si>
  <si>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</si>
  <si>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</si>
  <si>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</si>
  <si>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</si>
  <si>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</si>
  <si>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</si>
  <si>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</si>
  <si>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</si>
  <si>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</si>
  <si>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</si>
  <si>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</si>
  <si>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</si>
  <si>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</si>
  <si>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</si>
  <si>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</si>
  <si>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</si>
  <si>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</si>
  <si>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</si>
  <si>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</si>
  <si>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</si>
  <si>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</si>
  <si>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</si>
  <si>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</si>
  <si>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</si>
  <si>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</si>
  <si>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</si>
  <si>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</si>
  <si>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</si>
  <si>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</si>
  <si>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</si>
  <si>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</si>
  <si>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</si>
  <si>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</si>
  <si>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</si>
  <si>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</si>
  <si>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</si>
  <si>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</si>
  <si>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</si>
  <si>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</si>
  <si>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</si>
  <si>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</si>
  <si>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</si>
  <si>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</si>
  <si>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</si>
  <si>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</si>
  <si>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</si>
  <si>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</si>
  <si>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</si>
  <si>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</si>
  <si>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</si>
  <si>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</si>
  <si>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</si>
  <si>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</si>
  <si>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</si>
  <si>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</si>
  <si>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</si>
  <si>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</si>
  <si>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</si>
  <si>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</si>
  <si>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</si>
  <si>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</si>
  <si>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</si>
  <si>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</si>
  <si>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</si>
  <si>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</si>
  <si>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</si>
  <si>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</si>
  <si>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</si>
  <si>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</si>
  <si>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</si>
  <si>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</si>
  <si>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</si>
  <si>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</si>
  <si>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</si>
  <si>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</si>
  <si>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</si>
  <si>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</si>
  <si>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</si>
  <si>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</si>
  <si>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</si>
  <si>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</si>
  <si>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</si>
  <si>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</si>
  <si>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</si>
  <si>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</si>
  <si>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</si>
  <si>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</si>
  <si>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</si>
  <si>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</si>
  <si>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</si>
  <si>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</si>
  <si>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</si>
  <si>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</si>
  <si>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</si>
  <si>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</si>
  <si>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</si>
  <si>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</si>
  <si>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</si>
  <si>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</si>
  <si>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</si>
  <si>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</si>
  <si>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</si>
  <si>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</si>
  <si>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</si>
  <si>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</si>
  <si>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</si>
  <si>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</si>
  <si>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</si>
  <si>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</si>
  <si>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</si>
  <si>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</si>
  <si>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</si>
  <si>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</si>
  <si>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</si>
  <si>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</si>
  <si>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</si>
  <si>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</si>
  <si>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</si>
  <si>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</si>
  <si>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</si>
  <si>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</si>
  <si>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</si>
  <si>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</si>
  <si>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</si>
  <si>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</si>
  <si>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</si>
  <si>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</si>
  <si>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</si>
  <si>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</si>
  <si>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</si>
  <si>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</si>
  <si>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</si>
  <si>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</si>
  <si>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</si>
  <si>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</si>
  <si>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</si>
  <si>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</si>
  <si>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</si>
  <si>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</si>
  <si>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</si>
  <si>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</si>
  <si>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--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</si>
  <si>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</si>
  <si>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</si>
  <si>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</si>
  <si>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</si>
  <si>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</si>
  <si>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</si>
  <si>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</si>
  <si>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</si>
  <si>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</si>
  <si>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</si>
  <si>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</si>
  <si>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</si>
  <si>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</si>
  <si>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</si>
  <si>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</si>
  <si>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</si>
  <si>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</si>
  <si>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</si>
  <si>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</si>
  <si>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</si>
  <si>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</si>
  <si>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</si>
  <si>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</si>
  <si>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</si>
  <si>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</si>
  <si>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</si>
  <si>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</si>
  <si>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</si>
  <si>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</si>
  <si>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</si>
  <si>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</si>
  <si>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</si>
  <si>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</si>
  <si>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</si>
  <si>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</si>
  <si>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</si>
  <si>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</si>
  <si>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</si>
  <si>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</si>
  <si>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</si>
  <si>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</si>
  <si>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</si>
  <si>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</si>
  <si>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</si>
  <si>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</si>
  <si>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</si>
  <si>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</si>
  <si>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</si>
  <si>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</si>
  <si>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</si>
  <si>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</si>
  <si>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</si>
  <si>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</si>
  <si>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</si>
  <si>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</si>
  <si>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</si>
  <si>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</si>
  <si>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</si>
  <si>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</si>
  <si>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</si>
  <si>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</si>
  <si>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</si>
  <si>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</si>
  <si>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</si>
  <si>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</si>
  <si>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</si>
  <si>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</si>
  <si>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</si>
  <si>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</si>
  <si>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</si>
  <si>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</si>
  <si>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</si>
  <si>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</si>
  <si>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</si>
  <si>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</si>
  <si>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</si>
  <si>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</si>
  <si>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</si>
  <si>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</si>
  <si>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</si>
  <si>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</si>
  <si>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</si>
  <si>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</si>
  <si>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</si>
  <si>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</si>
  <si>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</si>
  <si>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</si>
  <si>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</si>
  <si>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</si>
  <si>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</si>
  <si>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</si>
  <si>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</si>
  <si>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</si>
  <si>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</si>
  <si>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</si>
  <si>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</si>
  <si>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</si>
  <si>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</si>
  <si>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</si>
  <si>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</si>
  <si>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</si>
  <si>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</si>
  <si>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</si>
  <si>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</si>
  <si>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</si>
  <si>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</si>
  <si>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</si>
  <si>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</si>
  <si>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</si>
  <si>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</si>
  <si>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</si>
  <si>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</si>
  <si>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</si>
  <si>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</si>
  <si>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</si>
  <si>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</si>
  <si>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</si>
  <si>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</si>
  <si>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</si>
  <si>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</si>
  <si>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</si>
  <si>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</si>
  <si>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</si>
  <si>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</si>
  <si>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</si>
  <si>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</si>
  <si>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</si>
  <si>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</si>
  <si>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</si>
  <si>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</si>
  <si>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</si>
  <si>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</si>
  <si>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</si>
  <si>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</si>
  <si>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</si>
  <si>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</si>
  <si>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</si>
  <si>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</si>
  <si>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</si>
  <si>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</si>
  <si>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</si>
  <si>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</si>
  <si>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</si>
  <si>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</si>
  <si>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</si>
  <si>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</si>
  <si>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</si>
  <si>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</si>
  <si>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</si>
  <si>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</si>
  <si>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</si>
  <si>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</si>
  <si>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</si>
  <si>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</si>
  <si>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</si>
  <si>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</si>
  <si>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</si>
  <si>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</si>
  <si>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</si>
  <si>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</si>
  <si>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</si>
  <si>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</si>
  <si>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</si>
  <si>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</si>
  <si>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</si>
  <si>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</si>
  <si>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</si>
  <si>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</si>
  <si>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</si>
  <si>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</si>
  <si>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</si>
  <si>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</si>
  <si>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</si>
  <si>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</si>
  <si>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</si>
  <si>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</si>
  <si>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</si>
  <si>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30</t>
  </si>
  <si>
    <t>Oddělení geriatrie</t>
  </si>
  <si>
    <t/>
  </si>
  <si>
    <t>Oddělení geriatrie Celkem</t>
  </si>
  <si>
    <t>SumaKL</t>
  </si>
  <si>
    <t>3001</t>
  </si>
  <si>
    <t>vedení klinického pracoviště</t>
  </si>
  <si>
    <t>vedení klinického pracoviště Celkem</t>
  </si>
  <si>
    <t>SumaNS</t>
  </si>
  <si>
    <t>mezeraNS</t>
  </si>
  <si>
    <t>3011</t>
  </si>
  <si>
    <t>lůžkové oddělení 46, 47</t>
  </si>
  <si>
    <t>lůžkové oddělení 46, 47 Celkem</t>
  </si>
  <si>
    <t>3021</t>
  </si>
  <si>
    <t>ambulance</t>
  </si>
  <si>
    <t>ambulance Celkem</t>
  </si>
  <si>
    <t>50113001</t>
  </si>
  <si>
    <t>159942</t>
  </si>
  <si>
    <t>59942</t>
  </si>
  <si>
    <t>PROPANORM 150MG</t>
  </si>
  <si>
    <t>TBL OBD 50X150MG</t>
  </si>
  <si>
    <t>192608</t>
  </si>
  <si>
    <t>92608</t>
  </si>
  <si>
    <t>HUMULIN R CARTRIDGE</t>
  </si>
  <si>
    <t>INJ 5X3ML/300UT</t>
  </si>
  <si>
    <t>136089</t>
  </si>
  <si>
    <t>QUETIAPIN TEVA 25 MG POTAHOVANÉ TABLETY</t>
  </si>
  <si>
    <t>POR TBL FLM 30X25MG</t>
  </si>
  <si>
    <t>845706</t>
  </si>
  <si>
    <t>113892</t>
  </si>
  <si>
    <t>METFORMIN-TEVA 1000 MG POTAHOVANÉ TABLETY</t>
  </si>
  <si>
    <t>POR TBL FLM 60X1000MG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</si>
  <si>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</si>
  <si>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</si>
  <si>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</si>
  <si>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</si>
  <si>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</si>
  <si>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</si>
  <si>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</si>
  <si>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</si>
  <si>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</si>
  <si>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</si>
  <si>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</si>
  <si>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</si>
  <si>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</si>
  <si>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</si>
  <si>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</si>
  <si>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</si>
  <si>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</si>
  <si>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</si>
  <si>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</si>
  <si>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</si>
  <si>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</si>
  <si>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</si>
  <si>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</si>
  <si>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</si>
  <si>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</si>
  <si>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</si>
  <si>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</si>
  <si>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</si>
  <si>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</si>
  <si>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</si>
  <si>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</si>
  <si>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</si>
  <si>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</si>
  <si>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</si>
  <si>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</si>
  <si>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</si>
  <si>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</si>
  <si>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</si>
  <si>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</si>
  <si>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</si>
  <si>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</si>
  <si>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</si>
  <si>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</si>
  <si>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</si>
  <si>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</si>
  <si>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</si>
  <si>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</si>
  <si>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</si>
  <si>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</si>
  <si>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</si>
  <si>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</si>
  <si>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</si>
  <si>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</si>
  <si>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</si>
  <si>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</si>
  <si>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</si>
  <si>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</si>
  <si>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</si>
  <si>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</si>
  <si>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</si>
  <si>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</si>
  <si>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</si>
  <si>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</si>
  <si>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</si>
  <si>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</si>
  <si>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102486</t>
  </si>
  <si>
    <t>2486</t>
  </si>
  <si>
    <t>KALIUM CHLORATUM LECIVA 7.5%</t>
  </si>
  <si>
    <t>INJ 5X10ML 7.5%</t>
  </si>
  <si>
    <t>102592</t>
  </si>
  <si>
    <t>2592</t>
  </si>
  <si>
    <t>MILURIT</t>
  </si>
  <si>
    <t>TBL 50X100MG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</si>
  <si>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</si>
  <si>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</si>
  <si>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</si>
  <si>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</si>
  <si>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</si>
  <si>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</si>
  <si>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</si>
  <si>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</si>
  <si>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</si>
  <si>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</si>
  <si>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</si>
  <si>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</si>
  <si>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</si>
  <si>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</si>
  <si>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</si>
  <si>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</si>
  <si>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</si>
  <si>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</si>
  <si>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</si>
  <si>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</si>
  <si>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</si>
  <si>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</si>
  <si>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</si>
  <si>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</si>
  <si>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</si>
  <si>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</si>
  <si>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</si>
  <si>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</si>
  <si>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</si>
  <si>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</si>
  <si>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</si>
  <si>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</si>
  <si>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</si>
  <si>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</si>
  <si>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</si>
  <si>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</si>
  <si>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</si>
  <si>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</si>
  <si>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</si>
  <si>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</si>
  <si>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</si>
  <si>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</si>
  <si>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</si>
  <si>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</si>
  <si>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</si>
  <si>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</si>
  <si>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</si>
  <si>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</si>
  <si>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</si>
  <si>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</si>
  <si>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</si>
  <si>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</si>
  <si>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</si>
  <si>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</si>
  <si>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</si>
  <si>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</si>
  <si>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</si>
  <si>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</si>
  <si>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</si>
  <si>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</si>
  <si>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</si>
  <si>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</si>
  <si>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</si>
  <si>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</si>
  <si>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</si>
  <si>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</si>
  <si>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</si>
  <si>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</si>
  <si>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</si>
  <si>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</si>
  <si>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</si>
  <si>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</si>
  <si>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</si>
  <si>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</si>
  <si>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</si>
  <si>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</si>
  <si>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</si>
  <si>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</si>
  <si>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</si>
  <si>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</si>
  <si>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</si>
  <si>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</si>
  <si>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</si>
  <si>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</si>
  <si>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</si>
  <si>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132393</t>
  </si>
  <si>
    <t>32393</t>
  </si>
  <si>
    <t>SPIRIVA</t>
  </si>
  <si>
    <t>INH PLV CPS 30X18RG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</si>
  <si>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</si>
  <si>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</si>
  <si>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</si>
  <si>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</si>
  <si>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</si>
  <si>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</si>
  <si>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</si>
  <si>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</si>
  <si>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</si>
  <si>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</si>
  <si>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</si>
  <si>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</si>
  <si>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</si>
  <si>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</si>
  <si>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</si>
  <si>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</si>
  <si>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</si>
  <si>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</si>
  <si>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</si>
  <si>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</si>
  <si>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</si>
  <si>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</si>
  <si>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</si>
  <si>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</si>
  <si>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147195</t>
  </si>
  <si>
    <t>47195</t>
  </si>
  <si>
    <t>HUMULIN N 100 M.J./ML</t>
  </si>
  <si>
    <t>INJ 1X10ML/1KU</t>
  </si>
  <si>
    <t>148578</t>
  </si>
  <si>
    <t>48578</t>
  </si>
  <si>
    <t>TIAPRIDAL</t>
  </si>
  <si>
    <t>POR TBLNOB 50X100MG</t>
  </si>
  <si>
    <t>150117</t>
  </si>
  <si>
    <t>50117</t>
  </si>
  <si>
    <t>TRIASYN 5/5 MG</t>
  </si>
  <si>
    <t>POR TBL RET 30</t>
  </si>
  <si>
    <t>152266</t>
  </si>
  <si>
    <t>52266</t>
  </si>
  <si>
    <t>INFADOLAN</t>
  </si>
  <si>
    <t>DRM UNG 1X30GM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</si>
  <si>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</si>
  <si>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</si>
  <si>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</si>
  <si>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</si>
  <si>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</si>
  <si>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</si>
  <si>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</si>
  <si>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</si>
  <si>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</si>
  <si>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</si>
  <si>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</si>
  <si>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157525</t>
  </si>
  <si>
    <t>57525</t>
  </si>
  <si>
    <t>MYDOCALM 150MG</t>
  </si>
  <si>
    <t>TBL OBD 30X150MG</t>
  </si>
  <si>
    <t>157542</t>
  </si>
  <si>
    <t>57542</t>
  </si>
  <si>
    <t>DOLGIT GEL</t>
  </si>
  <si>
    <t>GEL 1X50GM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</si>
  <si>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</si>
  <si>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</si>
  <si>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</si>
  <si>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</si>
  <si>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</si>
  <si>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</si>
  <si>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</si>
  <si>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</si>
  <si>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</si>
  <si>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</si>
  <si>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</si>
  <si>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162859</t>
  </si>
  <si>
    <t>ASPIRIN PROTECT 100</t>
  </si>
  <si>
    <t>POR TBL ENT 98X100MG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</si>
  <si>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</si>
  <si>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</si>
  <si>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</si>
  <si>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</si>
  <si>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</si>
  <si>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</si>
  <si>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</si>
  <si>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</si>
  <si>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168906</t>
  </si>
  <si>
    <t>XARELTO 20 MG</t>
  </si>
  <si>
    <t>POR TBL FLM 100X1X20MG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</si>
  <si>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</si>
  <si>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</si>
  <si>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</si>
  <si>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</si>
  <si>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</si>
  <si>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</si>
  <si>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</si>
  <si>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</si>
  <si>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</si>
  <si>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</si>
  <si>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</si>
  <si>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</si>
  <si>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</si>
  <si>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</si>
  <si>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</si>
  <si>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</si>
  <si>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</si>
  <si>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</si>
  <si>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</si>
  <si>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</si>
  <si>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</si>
  <si>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</si>
  <si>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</si>
  <si>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</si>
  <si>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</si>
  <si>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</si>
  <si>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</si>
  <si>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</si>
  <si>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</si>
  <si>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</si>
  <si>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</si>
  <si>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</si>
  <si>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</si>
  <si>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</si>
  <si>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</si>
  <si>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</si>
  <si>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</si>
  <si>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</si>
  <si>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</si>
  <si>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</si>
  <si>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</si>
  <si>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</si>
  <si>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</si>
  <si>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</si>
  <si>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</si>
  <si>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</si>
  <si>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</si>
  <si>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</si>
  <si>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</si>
  <si>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</si>
  <si>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</si>
  <si>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</si>
  <si>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</si>
  <si>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</si>
  <si>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</si>
  <si>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</si>
  <si>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</si>
  <si>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</si>
  <si>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</si>
  <si>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</si>
  <si>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</si>
  <si>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</si>
  <si>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</si>
  <si>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</si>
  <si>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</si>
  <si>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</si>
  <si>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</si>
  <si>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</si>
  <si>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</si>
  <si>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</si>
  <si>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</si>
  <si>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</si>
  <si>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</si>
  <si>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</si>
  <si>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</si>
  <si>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</si>
  <si>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</si>
  <si>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</si>
  <si>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</si>
  <si>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</si>
  <si>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</si>
  <si>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</si>
  <si>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</si>
  <si>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</si>
  <si>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</si>
  <si>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</si>
  <si>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</si>
  <si>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</si>
  <si>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</si>
  <si>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</si>
  <si>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</si>
  <si>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</si>
  <si>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</si>
  <si>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</si>
  <si>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</si>
  <si>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</si>
  <si>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</si>
  <si>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</si>
  <si>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</si>
  <si>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</si>
  <si>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</si>
  <si>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</si>
  <si>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</si>
  <si>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</si>
  <si>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</si>
  <si>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</si>
  <si>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</si>
  <si>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</si>
  <si>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</si>
  <si>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</si>
  <si>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</si>
  <si>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</si>
  <si>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</si>
  <si>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</si>
  <si>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</si>
  <si>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</si>
  <si>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</si>
  <si>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</si>
  <si>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</si>
  <si>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773465</t>
  </si>
  <si>
    <t>Indulona Rakytníková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</si>
  <si>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</si>
  <si>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</si>
  <si>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</si>
  <si>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</si>
  <si>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</si>
  <si>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</si>
  <si>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</si>
  <si>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</si>
  <si>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</si>
  <si>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</si>
  <si>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</si>
  <si>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</si>
  <si>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</si>
  <si>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</si>
  <si>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</si>
  <si>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</si>
  <si>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</si>
  <si>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</si>
  <si>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</si>
  <si>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</si>
  <si>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</si>
  <si>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</si>
  <si>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</si>
  <si>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</si>
  <si>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</si>
  <si>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</si>
  <si>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</si>
  <si>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</si>
  <si>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</si>
  <si>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</si>
  <si>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</si>
  <si>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</si>
  <si>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</si>
  <si>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</si>
  <si>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</si>
  <si>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</si>
  <si>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</si>
  <si>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</si>
  <si>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</si>
  <si>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</si>
  <si>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</si>
  <si>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</si>
  <si>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</si>
  <si>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</si>
  <si>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</si>
  <si>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</si>
  <si>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</si>
  <si>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</si>
  <si>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</si>
  <si>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</si>
  <si>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</si>
  <si>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848866</t>
  </si>
  <si>
    <t>119654</t>
  </si>
  <si>
    <t>POR TBL FLM 100X100MG</t>
  </si>
  <si>
    <t>849559</t>
  </si>
  <si>
    <t>125066</t>
  </si>
  <si>
    <t>APO-AMLO 5</t>
  </si>
  <si>
    <t>POR TBL NOB 100X5MG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</si>
  <si>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</si>
  <si>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</si>
  <si>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</si>
  <si>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</si>
  <si>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</si>
  <si>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</si>
  <si>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</si>
  <si>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</si>
  <si>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921064</t>
  </si>
  <si>
    <t>KL UNG.LENIENS, 100G</t>
  </si>
  <si>
    <t>930065</t>
  </si>
  <si>
    <t>DZ PRONTOSAN ROZTOK 350ml</t>
  </si>
  <si>
    <t>51384</t>
  </si>
  <si>
    <t>INF SOL 10X1000MLPLAH</t>
  </si>
  <si>
    <t>53761</t>
  </si>
  <si>
    <t>NEBILET</t>
  </si>
  <si>
    <t>POR TBL NOB 28X5MG</t>
  </si>
  <si>
    <t>102539</t>
  </si>
  <si>
    <t>2539</t>
  </si>
  <si>
    <t>HALOPERIDOL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</si>
  <si>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</si>
  <si>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</si>
  <si>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</si>
  <si>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</si>
  <si>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</si>
  <si>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</si>
  <si>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</si>
  <si>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</si>
  <si>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</si>
  <si>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104304</t>
  </si>
  <si>
    <t>4304</t>
  </si>
  <si>
    <t>SULFASALAZIN K-EN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</si>
  <si>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</si>
  <si>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</si>
  <si>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</si>
  <si>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</si>
  <si>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</si>
  <si>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</si>
  <si>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</si>
  <si>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</si>
  <si>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117173</t>
  </si>
  <si>
    <t>17173</t>
  </si>
  <si>
    <t>OLYNTH 0.1%</t>
  </si>
  <si>
    <t>NAS SPR SOL 1X10ML</t>
  </si>
  <si>
    <t>121453</t>
  </si>
  <si>
    <t>21453</t>
  </si>
  <si>
    <t>CARDIKET RETARD 120</t>
  </si>
  <si>
    <t>POR CPS PRO30X120MG</t>
  </si>
  <si>
    <t>121793</t>
  </si>
  <si>
    <t>21793</t>
  </si>
  <si>
    <t>MONOTAB SR</t>
  </si>
  <si>
    <t>POR TBL PRO20X100MG</t>
  </si>
  <si>
    <t>121794</t>
  </si>
  <si>
    <t>21794</t>
  </si>
  <si>
    <t>POR TBL PRO50X100MG</t>
  </si>
  <si>
    <t>125362</t>
  </si>
  <si>
    <t>25362</t>
  </si>
  <si>
    <t>HELICID 10 ZENTIVA</t>
  </si>
  <si>
    <t>POR CPS ETD 28X10MG</t>
  </si>
  <si>
    <t>125969</t>
  </si>
  <si>
    <t>25969</t>
  </si>
  <si>
    <t>PROCORALAN 5 MG</t>
  </si>
  <si>
    <t>POR TBL FLM 56X5MG</t>
  </si>
  <si>
    <t>131089</t>
  </si>
  <si>
    <t>31089</t>
  </si>
  <si>
    <t>NITROMINT 2.6MG</t>
  </si>
  <si>
    <t>TBL RET 60X2.6MG</t>
  </si>
  <si>
    <t>140564</t>
  </si>
  <si>
    <t>40564</t>
  </si>
  <si>
    <t>ELENIUM</t>
  </si>
  <si>
    <t>TBL OBD 20X10MG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</si>
  <si>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</si>
  <si>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</si>
  <si>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</si>
  <si>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</si>
  <si>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</si>
  <si>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</si>
  <si>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</si>
  <si>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157866</t>
  </si>
  <si>
    <t>57866</t>
  </si>
  <si>
    <t>TOBRADEX</t>
  </si>
  <si>
    <t>GTT OPH 1X5ML</t>
  </si>
  <si>
    <t>159448</t>
  </si>
  <si>
    <t>59448</t>
  </si>
  <si>
    <t>DUROGESIC 25MCG/H</t>
  </si>
  <si>
    <t>EMP 5X2.5MG(10CM2)</t>
  </si>
  <si>
    <t>162858</t>
  </si>
  <si>
    <t>POR TBL ENT 28X100MG</t>
  </si>
  <si>
    <t>184530</t>
  </si>
  <si>
    <t>84530</t>
  </si>
  <si>
    <t>MONOPRIL 20MG</t>
  </si>
  <si>
    <t>TBL 28X20MG</t>
  </si>
  <si>
    <t>188967</t>
  </si>
  <si>
    <t>88967</t>
  </si>
  <si>
    <t>STOPTUSSIN</t>
  </si>
  <si>
    <t>POR GTT SOL 1X50ML</t>
  </si>
  <si>
    <t>193124</t>
  </si>
  <si>
    <t>93124</t>
  </si>
  <si>
    <t>FAKTU</t>
  </si>
  <si>
    <t>UNG 1X20GM</t>
  </si>
  <si>
    <t>193724</t>
  </si>
  <si>
    <t>93724</t>
  </si>
  <si>
    <t>INDOMETACIN 100 BERLIN-CHEMIE</t>
  </si>
  <si>
    <t>SUP 10X100MG</t>
  </si>
  <si>
    <t>197698</t>
  </si>
  <si>
    <t>97698</t>
  </si>
  <si>
    <t>PENTOMER RETARD 400MG</t>
  </si>
  <si>
    <t>TBL OBD 20X400MG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</si>
  <si>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</si>
  <si>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</si>
  <si>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</si>
  <si>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</si>
  <si>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</si>
  <si>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</si>
  <si>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</si>
  <si>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</si>
  <si>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848625</t>
  </si>
  <si>
    <t>138841</t>
  </si>
  <si>
    <t>DORETA 37,5 MG/325 MG</t>
  </si>
  <si>
    <t>POR TBL FLM 30</t>
  </si>
  <si>
    <t>848797</t>
  </si>
  <si>
    <t>163143</t>
  </si>
  <si>
    <t>TENOLOC 200</t>
  </si>
  <si>
    <t>POR TBL FLM 30X200MG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</si>
  <si>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</si>
  <si>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</si>
  <si>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</si>
  <si>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</si>
  <si>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</si>
  <si>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</si>
  <si>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</si>
  <si>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</si>
  <si>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</si>
  <si>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</si>
  <si>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</si>
  <si>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</si>
  <si>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</si>
  <si>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</si>
  <si>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</si>
  <si>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</si>
  <si>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</si>
  <si>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</si>
  <si>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</si>
  <si>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</si>
  <si>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DITHIADEN</t>
  </si>
  <si>
    <t>INJ 10X2ML</t>
  </si>
  <si>
    <t>58038</t>
  </si>
  <si>
    <t>BETALOC ZOK 50 MG</t>
  </si>
  <si>
    <t>POR TBL PRO 100X50MG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</si>
  <si>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</si>
  <si>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</si>
  <si>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</si>
  <si>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</si>
  <si>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</si>
  <si>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</si>
  <si>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</si>
  <si>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</si>
  <si>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184288</t>
  </si>
  <si>
    <t>CONCOR COMBI 5 MG/10 MG</t>
  </si>
  <si>
    <t>194921</t>
  </si>
  <si>
    <t>94921</t>
  </si>
  <si>
    <t>AMBROBENE</t>
  </si>
  <si>
    <t>SIR 100ML 15MG/5ML</t>
  </si>
  <si>
    <t>844078</t>
  </si>
  <si>
    <t>Lacrisyn gtt.ophth.10ml</t>
  </si>
  <si>
    <t>100392</t>
  </si>
  <si>
    <t>392</t>
  </si>
  <si>
    <t>ATROPIN BIOTIKA 0.5MG</t>
  </si>
  <si>
    <t>INJ 10X1ML/0.5MG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</si>
  <si>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</si>
  <si>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</si>
  <si>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</si>
  <si>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</si>
  <si>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</si>
  <si>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</si>
  <si>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</si>
  <si>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</si>
  <si>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900321</t>
  </si>
  <si>
    <t>KL PRIPRAVEK</t>
  </si>
  <si>
    <t>100512</t>
  </si>
  <si>
    <t>512</t>
  </si>
  <si>
    <t>NATRIUM CHLORATUM BIOTIKA 10%</t>
  </si>
  <si>
    <t>INJ 10X5ML 10%</t>
  </si>
  <si>
    <t>101940</t>
  </si>
  <si>
    <t>1940</t>
  </si>
  <si>
    <t>OXAZEPAM TBL.20X10MG</t>
  </si>
  <si>
    <t>TBL 20X10MG(BLISTR)</t>
  </si>
  <si>
    <t>102123</t>
  </si>
  <si>
    <t>2123</t>
  </si>
  <si>
    <t>PAMBA</t>
  </si>
  <si>
    <t>103128</t>
  </si>
  <si>
    <t>3128</t>
  </si>
  <si>
    <t>STOPANGIN</t>
  </si>
  <si>
    <t>SPR 1X30ML</t>
  </si>
  <si>
    <t>112317</t>
  </si>
  <si>
    <t>12317</t>
  </si>
  <si>
    <t>TRANSMETIL 500MG TABLETY</t>
  </si>
  <si>
    <t>TBL ENT 10X500MG</t>
  </si>
  <si>
    <t>144357</t>
  </si>
  <si>
    <t>44357</t>
  </si>
  <si>
    <t>REMESTYP 1.0</t>
  </si>
  <si>
    <t>INJ 5X10ML/1MG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</si>
  <si>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</si>
  <si>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</si>
  <si>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</si>
  <si>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</si>
  <si>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</si>
  <si>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</si>
  <si>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</si>
  <si>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</si>
  <si>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</si>
  <si>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</si>
  <si>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</si>
  <si>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</si>
  <si>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</si>
  <si>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</si>
  <si>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</si>
  <si>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175289</t>
  </si>
  <si>
    <t>75289</t>
  </si>
  <si>
    <t>CRM 1X100GM/5GM</t>
  </si>
  <si>
    <t>176205</t>
  </si>
  <si>
    <t>180825</t>
  </si>
  <si>
    <t>HYDROCORTISON 10MG</t>
  </si>
  <si>
    <t>TBL 20X10MG</t>
  </si>
  <si>
    <t>192489</t>
  </si>
  <si>
    <t>92489</t>
  </si>
  <si>
    <t>SOL 10X67.5ML</t>
  </si>
  <si>
    <t>930636</t>
  </si>
  <si>
    <t>KL GLUCOSUM SOL.75/250  250 ml</t>
  </si>
  <si>
    <t>104178</t>
  </si>
  <si>
    <t>4178</t>
  </si>
  <si>
    <t>TRIAMCINOLON E LECIVA</t>
  </si>
  <si>
    <t>144849</t>
  </si>
  <si>
    <t>44849</t>
  </si>
  <si>
    <t>MUCONASAL PLUS</t>
  </si>
  <si>
    <t>SPR NAS 1X10ML</t>
  </si>
  <si>
    <t>147271</t>
  </si>
  <si>
    <t>47271</t>
  </si>
  <si>
    <t>MOTILIUM</t>
  </si>
  <si>
    <t>TBL OBD 30X10MG</t>
  </si>
  <si>
    <t>159697</t>
  </si>
  <si>
    <t>59697</t>
  </si>
  <si>
    <t>TIMOPTOL 0.5% MSD</t>
  </si>
  <si>
    <t>OPH GTTSOL1X5ML-OCU</t>
  </si>
  <si>
    <t>199466</t>
  </si>
  <si>
    <t>BURONIL 25 MG</t>
  </si>
  <si>
    <t>POR TBL OBD 50X25MG</t>
  </si>
  <si>
    <t>846306</t>
  </si>
  <si>
    <t>100096</t>
  </si>
  <si>
    <t>VOLTAREN EMULGEL</t>
  </si>
  <si>
    <t>DRM GEL 1X50GM LAM</t>
  </si>
  <si>
    <t>920356</t>
  </si>
  <si>
    <t>KL SOL.BORGLYCEROLI  3% 100 G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</si>
  <si>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</si>
  <si>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</si>
  <si>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</si>
  <si>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</si>
  <si>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</si>
  <si>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</si>
  <si>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</si>
  <si>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</si>
  <si>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</si>
  <si>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</si>
  <si>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</si>
  <si>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</si>
  <si>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</si>
  <si>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</si>
  <si>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</si>
  <si>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</si>
  <si>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</si>
  <si>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</si>
  <si>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</si>
  <si>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</si>
  <si>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</si>
  <si>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</si>
  <si>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</si>
  <si>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147515</t>
  </si>
  <si>
    <t>47515</t>
  </si>
  <si>
    <t>CALCICHEW D3</t>
  </si>
  <si>
    <t>CTB 60</t>
  </si>
  <si>
    <t>161495</t>
  </si>
  <si>
    <t>61495</t>
  </si>
  <si>
    <t>CARDIKET RETARD 20</t>
  </si>
  <si>
    <t>TBL RET 20X20MG</t>
  </si>
  <si>
    <t>162322</t>
  </si>
  <si>
    <t>62322</t>
  </si>
  <si>
    <t>MAXI-KALZ 500</t>
  </si>
  <si>
    <t>TBL EFF 20X500MG</t>
  </si>
  <si>
    <t>184785</t>
  </si>
  <si>
    <t>84785</t>
  </si>
  <si>
    <t>VIDISIC</t>
  </si>
  <si>
    <t>GEL OPH 3X10GM</t>
  </si>
  <si>
    <t>188900</t>
  </si>
  <si>
    <t>88900</t>
  </si>
  <si>
    <t>POR GTT SOL 1X25ML</t>
  </si>
  <si>
    <t>900881</t>
  </si>
  <si>
    <t>KL BALS.VISNEVSKI 100G</t>
  </si>
  <si>
    <t>921136</t>
  </si>
  <si>
    <t>KL ZINCI OXIDI PASTA, 100G</t>
  </si>
  <si>
    <t>921184</t>
  </si>
  <si>
    <t>KL UNGUENTUM</t>
  </si>
  <si>
    <t>921339</t>
  </si>
  <si>
    <t>KL UNG.ENTIZOL 1G,LENIENS AD 100G</t>
  </si>
  <si>
    <t>921533</t>
  </si>
  <si>
    <t>KL UNG.ELOCOM 15G,LENIENS AD 100G</t>
  </si>
  <si>
    <t>98901</t>
  </si>
  <si>
    <t>GLUKÓZA 5% VIAFLO</t>
  </si>
  <si>
    <t>INF SOL 20X500ML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</si>
  <si>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</si>
  <si>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</si>
  <si>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</si>
  <si>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</si>
  <si>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</si>
  <si>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</si>
  <si>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</si>
  <si>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</si>
  <si>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106093</t>
  </si>
  <si>
    <t>6093</t>
  </si>
  <si>
    <t>GUTRON 2.5MG</t>
  </si>
  <si>
    <t>TBL 50X2.5MG</t>
  </si>
  <si>
    <t>114329</t>
  </si>
  <si>
    <t>14329</t>
  </si>
  <si>
    <t>ALPHA D3 0.25 MCG</t>
  </si>
  <si>
    <t>158653</t>
  </si>
  <si>
    <t>58653</t>
  </si>
  <si>
    <t>CLOTRIMAZOL AL 100</t>
  </si>
  <si>
    <t>TBL VAG 6X100MG+APL</t>
  </si>
  <si>
    <t>930127</t>
  </si>
  <si>
    <t>KL CHLADIVE MAZANI 800 g FAGRON</t>
  </si>
  <si>
    <t>140274</t>
  </si>
  <si>
    <t>40274</t>
  </si>
  <si>
    <t>BACLOFEN</t>
  </si>
  <si>
    <t>TBL 50X10MG</t>
  </si>
  <si>
    <t>166791</t>
  </si>
  <si>
    <t>66791</t>
  </si>
  <si>
    <t>DITROPAN</t>
  </si>
  <si>
    <t>TBL 30X5MG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</si>
  <si>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</si>
  <si>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</si>
  <si>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</si>
  <si>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</si>
  <si>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</si>
  <si>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</si>
  <si>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</si>
  <si>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</si>
  <si>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921394</t>
  </si>
  <si>
    <t>KL SUPP.BISACODYLI 0,01G  50KS</t>
  </si>
  <si>
    <t>921417</t>
  </si>
  <si>
    <t>KL SUPP.BISACODYLI 0,01G 100KS</t>
  </si>
  <si>
    <t>144982</t>
  </si>
  <si>
    <t>44982</t>
  </si>
  <si>
    <t>BETOPTIC S</t>
  </si>
  <si>
    <t>158659</t>
  </si>
  <si>
    <t>58659</t>
  </si>
  <si>
    <t>ATENOLOL AL 25</t>
  </si>
  <si>
    <t>POR TBL NOB 30X25MG</t>
  </si>
  <si>
    <t>100584</t>
  </si>
  <si>
    <t>584</t>
  </si>
  <si>
    <t>PYRIDOXIN LECIVA</t>
  </si>
  <si>
    <t>INJ 5X1ML 50MG</t>
  </si>
  <si>
    <t>127506</t>
  </si>
  <si>
    <t>27506</t>
  </si>
  <si>
    <t>LANTUS 100 IU/ML</t>
  </si>
  <si>
    <t>INJ SOL 5X3ML - CA</t>
  </si>
  <si>
    <t>128309</t>
  </si>
  <si>
    <t>28309</t>
  </si>
  <si>
    <t>MIMPARA 30 MG</t>
  </si>
  <si>
    <t>POR TBL FLM 28X30MG</t>
  </si>
  <si>
    <t>171547</t>
  </si>
  <si>
    <t>CARZAP 16 MG</t>
  </si>
  <si>
    <t>POR TBL NOB 28X16MG</t>
  </si>
  <si>
    <t>192414</t>
  </si>
  <si>
    <t>92414</t>
  </si>
  <si>
    <t>SEPTONEX</t>
  </si>
  <si>
    <t>SPR 1X45ML</t>
  </si>
  <si>
    <t>196484</t>
  </si>
  <si>
    <t>96484</t>
  </si>
  <si>
    <t>SURGAM</t>
  </si>
  <si>
    <t>TBL 20X300MG</t>
  </si>
  <si>
    <t>850305</t>
  </si>
  <si>
    <t>Biopron9 tob.120</t>
  </si>
  <si>
    <t>194763</t>
  </si>
  <si>
    <t>94763</t>
  </si>
  <si>
    <t>NALOXONE POLFA</t>
  </si>
  <si>
    <t>INJ 10X1ML/0.4MG</t>
  </si>
  <si>
    <t>115496</t>
  </si>
  <si>
    <t>15496</t>
  </si>
  <si>
    <t>FENISTIL 24</t>
  </si>
  <si>
    <t>POR CPS PRO 20X4MG</t>
  </si>
  <si>
    <t>110602</t>
  </si>
  <si>
    <t>10602</t>
  </si>
  <si>
    <t>TANTUM VERDE SPRAY</t>
  </si>
  <si>
    <t>ORM SPR 30ML 0.15%</t>
  </si>
  <si>
    <t>395164</t>
  </si>
  <si>
    <t>Hylo-Comod gtt. 2 x10 ml</t>
  </si>
  <si>
    <t>141155</t>
  </si>
  <si>
    <t>41155</t>
  </si>
  <si>
    <t>BUSCOPAN</t>
  </si>
  <si>
    <t>POR TBL OBD 20X10MG</t>
  </si>
  <si>
    <t>111955</t>
  </si>
  <si>
    <t>11955</t>
  </si>
  <si>
    <t>DUROGESIC 12 MCG/H</t>
  </si>
  <si>
    <t>DRM EMP TDR 5X2.1MG</t>
  </si>
  <si>
    <t>844864</t>
  </si>
  <si>
    <t>85346</t>
  </si>
  <si>
    <t>INFECTOSCAB 5% KRÉM DRM</t>
  </si>
  <si>
    <t>1X30G</t>
  </si>
  <si>
    <t>850674</t>
  </si>
  <si>
    <t>500892</t>
  </si>
  <si>
    <t>IFIRMASTA 300 MG</t>
  </si>
  <si>
    <t>POR TBL FLM 28X300MG</t>
  </si>
  <si>
    <t>500989</t>
  </si>
  <si>
    <t>KL MS HYDROG.PEROX. 3% 1000g</t>
  </si>
  <si>
    <t>114938</t>
  </si>
  <si>
    <t>14938</t>
  </si>
  <si>
    <t>ROCALTROL 0.50 MCG</t>
  </si>
  <si>
    <t>POR CPSMOL30X0.50RG</t>
  </si>
  <si>
    <t>112895</t>
  </si>
  <si>
    <t>12895</t>
  </si>
  <si>
    <t>AULIN</t>
  </si>
  <si>
    <t>POR GRA SOL30SÁČKŮ</t>
  </si>
  <si>
    <t>846024</t>
  </si>
  <si>
    <t>100097</t>
  </si>
  <si>
    <t>DRM GEL 1X100GM LAM</t>
  </si>
  <si>
    <t>178904</t>
  </si>
  <si>
    <t>78904</t>
  </si>
  <si>
    <t>CARTEOL LP 2%</t>
  </si>
  <si>
    <t>OPH GTT PRO 1X3ML</t>
  </si>
  <si>
    <t>116459</t>
  </si>
  <si>
    <t>16459</t>
  </si>
  <si>
    <t>ARICEPT 10 MG</t>
  </si>
  <si>
    <t>TBL OBD 28X10MG</t>
  </si>
  <si>
    <t>84570</t>
  </si>
  <si>
    <t>VISINE CLASSIC</t>
  </si>
  <si>
    <t>OPH GTT SOL 1X15ML</t>
  </si>
  <si>
    <t>171539</t>
  </si>
  <si>
    <t>CARZAP 8 MG</t>
  </si>
  <si>
    <t>POR TBL NOB 28X8MG</t>
  </si>
  <si>
    <t>117926</t>
  </si>
  <si>
    <t>17926</t>
  </si>
  <si>
    <t>ZALDIAR</t>
  </si>
  <si>
    <t>159595</t>
  </si>
  <si>
    <t>59595</t>
  </si>
  <si>
    <t>FAMOSAN 20MG</t>
  </si>
  <si>
    <t>TBL OBD 50X20MG</t>
  </si>
  <si>
    <t>168903</t>
  </si>
  <si>
    <t>POR TBL FLM 28X20MG</t>
  </si>
  <si>
    <t>500530</t>
  </si>
  <si>
    <t>KL UNG.ELOCOM 45G,LENIENS AD 500G</t>
  </si>
  <si>
    <t>118489</t>
  </si>
  <si>
    <t>18489</t>
  </si>
  <si>
    <t>LISKANTIN</t>
  </si>
  <si>
    <t>POR TBL NOB 100X250MG</t>
  </si>
  <si>
    <t>930256</t>
  </si>
  <si>
    <t>KL UNG.LENIENS FAGRON 500g</t>
  </si>
  <si>
    <t>849678</t>
  </si>
  <si>
    <t>154010</t>
  </si>
  <si>
    <t>ALZIL 10 MG, POTAHOVANÁ TABLETA</t>
  </si>
  <si>
    <t>POR TBL FLM 28X10MG</t>
  </si>
  <si>
    <t>845180</t>
  </si>
  <si>
    <t>100301</t>
  </si>
  <si>
    <t>DUSPATALIN RETARD</t>
  </si>
  <si>
    <t>POR CPS RDR 30X200MG</t>
  </si>
  <si>
    <t>850411</t>
  </si>
  <si>
    <t>162503</t>
  </si>
  <si>
    <t>DRM SOL 1X10ML</t>
  </si>
  <si>
    <t>4269</t>
  </si>
  <si>
    <t>IRUXOL MONO</t>
  </si>
  <si>
    <t>DRM UNG 1X10GM</t>
  </si>
  <si>
    <t>126777</t>
  </si>
  <si>
    <t>26777</t>
  </si>
  <si>
    <t>NOVONORM 1 MG</t>
  </si>
  <si>
    <t>PORTBLNOB 90X1MG</t>
  </si>
  <si>
    <t>128290</t>
  </si>
  <si>
    <t>28290</t>
  </si>
  <si>
    <t>APIDRA 100 JEDNOTEK/ML</t>
  </si>
  <si>
    <t>SDR INJ SOL 5X3ML</t>
  </si>
  <si>
    <t>396626</t>
  </si>
  <si>
    <t>KL ALUMIN.ACETOTAR.CREMOR 1000g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</si>
  <si>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</si>
  <si>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</si>
  <si>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</si>
  <si>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</si>
  <si>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</si>
  <si>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</si>
  <si>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500033</t>
  </si>
  <si>
    <t>Epaderm Cream</t>
  </si>
  <si>
    <t>500g</t>
  </si>
  <si>
    <t>196187</t>
  </si>
  <si>
    <t>96187</t>
  </si>
  <si>
    <t>MONOSAN 20MG</t>
  </si>
  <si>
    <t>TBL 50X20MG</t>
  </si>
  <si>
    <t>12026</t>
  </si>
  <si>
    <t>GLIMEPIRID SANDOZ 1 MG TABLETY</t>
  </si>
  <si>
    <t>POR TBL NOB 30X1MG</t>
  </si>
  <si>
    <t>157871</t>
  </si>
  <si>
    <t>PARACETAMOL KABI 10 MG/ML</t>
  </si>
  <si>
    <t>INF SOL 10X50ML/500MG</t>
  </si>
  <si>
    <t>58159</t>
  </si>
  <si>
    <t>SANORIN 1 PM</t>
  </si>
  <si>
    <t>154276</t>
  </si>
  <si>
    <t>54276</t>
  </si>
  <si>
    <t>FOTIL</t>
  </si>
  <si>
    <t>196188</t>
  </si>
  <si>
    <t>96188</t>
  </si>
  <si>
    <t>MONOSAN 40MG</t>
  </si>
  <si>
    <t>158893</t>
  </si>
  <si>
    <t>58893</t>
  </si>
  <si>
    <t>XALATAN</t>
  </si>
  <si>
    <t>GTT OPH 1X2.5ML</t>
  </si>
  <si>
    <t>842703</t>
  </si>
  <si>
    <t>Hypromeloza -P 10ml</t>
  </si>
  <si>
    <t>176954</t>
  </si>
  <si>
    <t>ALGIFEN NEO</t>
  </si>
  <si>
    <t>200863</t>
  </si>
  <si>
    <t>OPH GTT SOL 1X10ML PLAST</t>
  </si>
  <si>
    <t>397124</t>
  </si>
  <si>
    <t>KL UNG.LENIENS FAGRON 1000g</t>
  </si>
  <si>
    <t>394153</t>
  </si>
  <si>
    <t>Calcium pantotenicum mast 30g Generica</t>
  </si>
  <si>
    <t>989371</t>
  </si>
  <si>
    <t>Ocuvite COMPLETE cps.30</t>
  </si>
  <si>
    <t>395712</t>
  </si>
  <si>
    <t>HBF Calcium panthotenát mast 30g</t>
  </si>
  <si>
    <t>201992</t>
  </si>
  <si>
    <t>POR TBL FLM 120X500MG</t>
  </si>
  <si>
    <t>988230</t>
  </si>
  <si>
    <t>Apotheke Urologický čaj 20x2g n.s.</t>
  </si>
  <si>
    <t>845529</t>
  </si>
  <si>
    <t>202879</t>
  </si>
  <si>
    <t>Infadolan ung 100g</t>
  </si>
  <si>
    <t>202701</t>
  </si>
  <si>
    <t>POR TBL ENT 90X20MG</t>
  </si>
  <si>
    <t>200305</t>
  </si>
  <si>
    <t>KREON 10 000</t>
  </si>
  <si>
    <t>POR CPS ETD 50</t>
  </si>
  <si>
    <t>198054</t>
  </si>
  <si>
    <t>SANVAL 10 MG</t>
  </si>
  <si>
    <t>POR TBL FLM 20X10MG</t>
  </si>
  <si>
    <t>202789</t>
  </si>
  <si>
    <t>VERAL 1% GEL</t>
  </si>
  <si>
    <t>DRM GEL 1X50GM II</t>
  </si>
  <si>
    <t>200311</t>
  </si>
  <si>
    <t>KREON 40 000</t>
  </si>
  <si>
    <t>POR CPS ETD 50X400MG</t>
  </si>
  <si>
    <t>989607</t>
  </si>
  <si>
    <t>B-Komplex forte Zentiva drg.20</t>
  </si>
  <si>
    <t>198058</t>
  </si>
  <si>
    <t>POR TBL FLM 100X10MG</t>
  </si>
  <si>
    <t>129847</t>
  </si>
  <si>
    <t>LATANOPROST-RATIOPHARM 50 MCG/ML</t>
  </si>
  <si>
    <t>OPH GTT SOL 1X2.5ML</t>
  </si>
  <si>
    <t>165064</t>
  </si>
  <si>
    <t>SINEX VICKS ALOE A EUKALYPTUS 0,5 MG/ML</t>
  </si>
  <si>
    <t>NAS SPR SOL 1X15ML/7.5MG</t>
  </si>
  <si>
    <t>193874</t>
  </si>
  <si>
    <t>TOLUCOMBI 40 MG/12,5 MG</t>
  </si>
  <si>
    <t>POR TBL NOB 28</t>
  </si>
  <si>
    <t>101632</t>
  </si>
  <si>
    <t>1632</t>
  </si>
  <si>
    <t>PURINOL 300MG</t>
  </si>
  <si>
    <t>203055</t>
  </si>
  <si>
    <t>EPLERENON SANDOZ 50 MG</t>
  </si>
  <si>
    <t>POR TBL FLM 30X50MG</t>
  </si>
  <si>
    <t>200309</t>
  </si>
  <si>
    <t>KREON 25 000</t>
  </si>
  <si>
    <t>202790</t>
  </si>
  <si>
    <t>DRM GEL 1X100GM II</t>
  </si>
  <si>
    <t>137275</t>
  </si>
  <si>
    <t>CALCIUM RESONIUM</t>
  </si>
  <si>
    <t>POR+RCT PLV SUS 300GM</t>
  </si>
  <si>
    <t>190963</t>
  </si>
  <si>
    <t>TRIPLIXAM 5 MG/1,25 MG/10 MG</t>
  </si>
  <si>
    <t>988837</t>
  </si>
  <si>
    <t>Calcium pantothenicum krém Generica  30g</t>
  </si>
  <si>
    <t>201898</t>
  </si>
  <si>
    <t>VASOPIRIN 100 MG</t>
  </si>
  <si>
    <t>POR TBL ENT 100X100MG</t>
  </si>
  <si>
    <t>202796</t>
  </si>
  <si>
    <t>POR CPS DUR 30X250MG</t>
  </si>
  <si>
    <t>987860</t>
  </si>
  <si>
    <t>Biopron9 tob.60+20 ZDARMA VÁNOČNÍ BALENÍ 2012</t>
  </si>
  <si>
    <t>199803</t>
  </si>
  <si>
    <t>DURACEF 500 MG</t>
  </si>
  <si>
    <t>POR CPS DUR 12X500MG</t>
  </si>
  <si>
    <t>178596</t>
  </si>
  <si>
    <t>MICTONORM UNO 45 MG</t>
  </si>
  <si>
    <t>POR CPS RDR 28X45MG</t>
  </si>
  <si>
    <t>185287</t>
  </si>
  <si>
    <t>JENTADUETO 2,5 MG/1000 MG</t>
  </si>
  <si>
    <t>POR TBL FLM 60X1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</si>
  <si>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</si>
  <si>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</si>
  <si>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</si>
  <si>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</si>
  <si>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</si>
  <si>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</si>
  <si>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</si>
  <si>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</si>
  <si>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</si>
  <si>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</si>
  <si>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</si>
  <si>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</si>
  <si>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</si>
  <si>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</si>
  <si>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</si>
  <si>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</si>
  <si>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</si>
  <si>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</si>
  <si>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</si>
  <si>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</si>
  <si>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</si>
  <si>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</si>
  <si>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</si>
  <si>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</si>
  <si>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POR TBL NOB 30X10MG</t>
  </si>
  <si>
    <t>117121</t>
  </si>
  <si>
    <t>17121</t>
  </si>
  <si>
    <t>LANZUL</t>
  </si>
  <si>
    <t>CPS 28X30MG</t>
  </si>
  <si>
    <t>117433</t>
  </si>
  <si>
    <t>17433</t>
  </si>
  <si>
    <t>CITALEC 20 ZENTIVA</t>
  </si>
  <si>
    <t>POR TBL FLM 60X20MG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</si>
  <si>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</si>
  <si>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</si>
  <si>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</si>
  <si>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</si>
  <si>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</si>
  <si>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</si>
  <si>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</si>
  <si>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132086</t>
  </si>
  <si>
    <t>32086</t>
  </si>
  <si>
    <t>TRALGIT</t>
  </si>
  <si>
    <t>POR CPS DUR 20X50MG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</si>
  <si>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</si>
  <si>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</si>
  <si>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</si>
  <si>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</si>
  <si>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</si>
  <si>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</si>
  <si>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</si>
  <si>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</si>
  <si>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</si>
  <si>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</si>
  <si>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</si>
  <si>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</si>
  <si>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</si>
  <si>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</si>
  <si>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</si>
  <si>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</si>
  <si>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</si>
  <si>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</si>
  <si>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</si>
  <si>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</si>
  <si>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</si>
  <si>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</si>
  <si>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</si>
  <si>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</si>
  <si>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</si>
  <si>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</si>
  <si>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</si>
  <si>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</si>
  <si>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</si>
  <si>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</si>
  <si>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</si>
  <si>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</si>
  <si>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</si>
  <si>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</si>
  <si>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</si>
  <si>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</si>
  <si>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</si>
  <si>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</si>
  <si>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</si>
  <si>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</si>
  <si>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</si>
  <si>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</si>
  <si>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</si>
  <si>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</si>
  <si>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</si>
  <si>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</si>
  <si>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</si>
  <si>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</si>
  <si>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</si>
  <si>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</si>
  <si>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</si>
  <si>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</si>
  <si>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</si>
  <si>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</si>
  <si>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</si>
  <si>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</si>
  <si>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</si>
  <si>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</si>
  <si>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</si>
  <si>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</si>
  <si>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</si>
  <si>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</si>
  <si>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166030</t>
  </si>
  <si>
    <t>66030</t>
  </si>
  <si>
    <t>ZODAC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</si>
  <si>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</si>
  <si>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</si>
  <si>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</si>
  <si>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</si>
  <si>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</si>
  <si>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</si>
  <si>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</si>
  <si>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</si>
  <si>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</si>
  <si>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</si>
  <si>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192342</t>
  </si>
  <si>
    <t>WARFARIN PMCS 5 MG</t>
  </si>
  <si>
    <t>193013</t>
  </si>
  <si>
    <t>93013</t>
  </si>
  <si>
    <t>SORTIS 10MG</t>
  </si>
  <si>
    <t>194114</t>
  </si>
  <si>
    <t>94114</t>
  </si>
  <si>
    <t>WARFARIN</t>
  </si>
  <si>
    <t>TBL 100X5MG</t>
  </si>
  <si>
    <t>196977</t>
  </si>
  <si>
    <t>96977</t>
  </si>
  <si>
    <t>844651</t>
  </si>
  <si>
    <t>101205</t>
  </si>
  <si>
    <t>PRESTARIUM NEO</t>
  </si>
  <si>
    <t>844738</t>
  </si>
  <si>
    <t>101227</t>
  </si>
  <si>
    <t>PRESTARIUM NEO FORTE</t>
  </si>
  <si>
    <t>POR TBL FLM 30X10MG</t>
  </si>
  <si>
    <t>845220</t>
  </si>
  <si>
    <t>101211</t>
  </si>
  <si>
    <t>POR TBL FLM 90X5MG</t>
  </si>
  <si>
    <t>846338</t>
  </si>
  <si>
    <t>122685</t>
  </si>
  <si>
    <t>PRESTARIUM NEO COMBI 5mg/1,25mg</t>
  </si>
  <si>
    <t>846446</t>
  </si>
  <si>
    <t>124343</t>
  </si>
  <si>
    <t>CEZERA 5 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</si>
  <si>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</si>
  <si>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</si>
  <si>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</si>
  <si>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</si>
  <si>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</si>
  <si>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</si>
  <si>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</si>
  <si>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</si>
  <si>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</si>
  <si>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</si>
  <si>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</si>
  <si>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</si>
  <si>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</si>
  <si>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</si>
  <si>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</si>
  <si>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850038</t>
  </si>
  <si>
    <t>102612</t>
  </si>
  <si>
    <t>CARVESAN 25</t>
  </si>
  <si>
    <t>POR TBL NOB 100X25MG</t>
  </si>
  <si>
    <t>850124</t>
  </si>
  <si>
    <t>125082</t>
  </si>
  <si>
    <t>APO-SIMVA 20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</si>
  <si>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</si>
  <si>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</si>
  <si>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</si>
  <si>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</si>
  <si>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</si>
  <si>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</si>
  <si>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</si>
  <si>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</si>
  <si>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</si>
  <si>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</si>
  <si>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</si>
  <si>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</si>
  <si>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</si>
  <si>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</si>
  <si>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</si>
  <si>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</si>
  <si>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</si>
  <si>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</si>
  <si>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</si>
  <si>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</si>
  <si>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</si>
  <si>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</si>
  <si>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</si>
  <si>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</si>
  <si>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</si>
  <si>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</si>
  <si>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</si>
  <si>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</si>
  <si>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</si>
  <si>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</si>
  <si>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</si>
  <si>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</si>
  <si>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</si>
  <si>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</si>
  <si>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194113</t>
  </si>
  <si>
    <t>94113</t>
  </si>
  <si>
    <t>TBL 100X3MG</t>
  </si>
  <si>
    <t>846824</t>
  </si>
  <si>
    <t>124087</t>
  </si>
  <si>
    <t>PRESTANCE 5 MG/5 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</si>
  <si>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</si>
  <si>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</si>
  <si>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</si>
  <si>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</si>
  <si>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</si>
  <si>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</si>
  <si>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</si>
  <si>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</si>
  <si>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</si>
  <si>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</si>
  <si>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</si>
  <si>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128217</t>
  </si>
  <si>
    <t>28217</t>
  </si>
  <si>
    <t>LYRICA 75 MG</t>
  </si>
  <si>
    <t>POR CPSDUR56X75MG</t>
  </si>
  <si>
    <t>132058</t>
  </si>
  <si>
    <t>32058</t>
  </si>
  <si>
    <t>INJ SOL 10X0.3ML</t>
  </si>
  <si>
    <t>132059</t>
  </si>
  <si>
    <t>32059</t>
  </si>
  <si>
    <t>INJ SOL 10X0.4ML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</si>
  <si>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</si>
  <si>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</si>
  <si>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</si>
  <si>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</si>
  <si>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</si>
  <si>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</si>
  <si>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</si>
  <si>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190959</t>
  </si>
  <si>
    <t>90959</t>
  </si>
  <si>
    <t>TBL 30X0.5MG</t>
  </si>
  <si>
    <t>153950</t>
  </si>
  <si>
    <t>53950</t>
  </si>
  <si>
    <t>ZOLOFT 50MG</t>
  </si>
  <si>
    <t>TBL OBD 28X50MG</t>
  </si>
  <si>
    <t>845370</t>
  </si>
  <si>
    <t>105845</t>
  </si>
  <si>
    <t>MIRTAZAPIN ORION 15 MG</t>
  </si>
  <si>
    <t>POR TBL DIS 90X15MG</t>
  </si>
  <si>
    <t>847766</t>
  </si>
  <si>
    <t>125520</t>
  </si>
  <si>
    <t>APO-TIC</t>
  </si>
  <si>
    <t>POR TBL FLM 30X250MG</t>
  </si>
  <si>
    <t>848987</t>
  </si>
  <si>
    <t>107888</t>
  </si>
  <si>
    <t>APO-SERTRAL 100</t>
  </si>
  <si>
    <t>POR CPS DUR 30X100MG</t>
  </si>
  <si>
    <t>849660</t>
  </si>
  <si>
    <t>111904</t>
  </si>
  <si>
    <t>POR TBL NOB 100X20MG</t>
  </si>
  <si>
    <t>850106</t>
  </si>
  <si>
    <t>111898</t>
  </si>
  <si>
    <t>NITRESAN 10 MG</t>
  </si>
  <si>
    <t>104062</t>
  </si>
  <si>
    <t>4062</t>
  </si>
  <si>
    <t>CAVINTON</t>
  </si>
  <si>
    <t>INJ 10X2ML/10MG</t>
  </si>
  <si>
    <t>184401</t>
  </si>
  <si>
    <t>84401</t>
  </si>
  <si>
    <t>NEURONTIN 400MG</t>
  </si>
  <si>
    <t>CPS 50X400MG</t>
  </si>
  <si>
    <t>849900</t>
  </si>
  <si>
    <t>125086</t>
  </si>
  <si>
    <t>POR TBL FLM 100X20MG</t>
  </si>
  <si>
    <t>176189</t>
  </si>
  <si>
    <t>REQUIP-MODUTAB 8 MG</t>
  </si>
  <si>
    <t>POR TBL PRO 84X8MG</t>
  </si>
  <si>
    <t>846883</t>
  </si>
  <si>
    <t>103060</t>
  </si>
  <si>
    <t>POR TBL PRO 28X8MG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</si>
  <si>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</si>
  <si>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</si>
  <si>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</si>
  <si>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</si>
  <si>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</si>
  <si>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</si>
  <si>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</si>
  <si>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115594</t>
  </si>
  <si>
    <t>MEDORAM PLUS H 5/25 MG</t>
  </si>
  <si>
    <t>POR TBL NOB 100</t>
  </si>
  <si>
    <t>191922</t>
  </si>
  <si>
    <t>SIOFOR 1000</t>
  </si>
  <si>
    <t>153643</t>
  </si>
  <si>
    <t>53643</t>
  </si>
  <si>
    <t>DIROTON 20MG</t>
  </si>
  <si>
    <t>111900</t>
  </si>
  <si>
    <t>POR TBL NOB 100X10MG</t>
  </si>
  <si>
    <t>119592</t>
  </si>
  <si>
    <t>19592</t>
  </si>
  <si>
    <t>TORVACARD 20</t>
  </si>
  <si>
    <t>50113006</t>
  </si>
  <si>
    <t>158628</t>
  </si>
  <si>
    <t>58628</t>
  </si>
  <si>
    <t>NUTRAMIN VLI</t>
  </si>
  <si>
    <t>INF 1X500ML</t>
  </si>
  <si>
    <t>397303</t>
  </si>
  <si>
    <t>152193</t>
  </si>
  <si>
    <t>NUTRIFLEX OMEGA SPECIAL</t>
  </si>
  <si>
    <t>INF EML 5X625ML</t>
  </si>
  <si>
    <t>133340</t>
  </si>
  <si>
    <t>33340</t>
  </si>
  <si>
    <t>DIASIP S PŘÍCHUTÍ VANILKOVOU (SOL)</t>
  </si>
  <si>
    <t>POR SOL 1X200ML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</si>
  <si>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</si>
  <si>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</si>
  <si>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</si>
  <si>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</si>
  <si>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</si>
  <si>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</si>
  <si>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</si>
  <si>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50113013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</si>
  <si>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</si>
  <si>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</si>
  <si>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</si>
  <si>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</si>
  <si>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</si>
  <si>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</si>
  <si>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</si>
  <si>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INF 1X100ML/200MG</t>
  </si>
  <si>
    <t>847476</t>
  </si>
  <si>
    <t>112782</t>
  </si>
  <si>
    <t xml:space="preserve">GENTAMICIN B.BRAUN 3 MG/ML INFUZNÍ ROZTOK </t>
  </si>
  <si>
    <t>INF SOL 20X80ML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</si>
  <si>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</si>
  <si>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</si>
  <si>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</si>
  <si>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</si>
  <si>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</si>
  <si>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</si>
  <si>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</si>
  <si>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</si>
  <si>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</si>
  <si>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</si>
  <si>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</si>
  <si>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</si>
  <si>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</si>
  <si>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</si>
  <si>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</si>
  <si>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</si>
  <si>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</si>
  <si>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</si>
  <si>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</si>
  <si>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</si>
  <si>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</si>
  <si>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</si>
  <si>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</si>
  <si>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</si>
  <si>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</si>
  <si>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</si>
  <si>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</si>
  <si>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</si>
  <si>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</si>
  <si>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</si>
  <si>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190778</t>
  </si>
  <si>
    <t>90778</t>
  </si>
  <si>
    <t>BACTROBAN</t>
  </si>
  <si>
    <t>DRM UNG 1X15GM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</si>
  <si>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</si>
  <si>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</si>
  <si>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</si>
  <si>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</si>
  <si>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</si>
  <si>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</si>
  <si>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</si>
  <si>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</si>
  <si>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161980</t>
  </si>
  <si>
    <t>61980</t>
  </si>
  <si>
    <t>PIMAFUCORT</t>
  </si>
  <si>
    <t>UNG 1X15GM</t>
  </si>
  <si>
    <t>101077</t>
  </si>
  <si>
    <t>1077</t>
  </si>
  <si>
    <t>OPHTHALMO-FRAMYKOIN COMPOSITUM</t>
  </si>
  <si>
    <t>191291</t>
  </si>
  <si>
    <t>91291</t>
  </si>
  <si>
    <t>SIR 100ML 240MG/5ML</t>
  </si>
  <si>
    <t>140349</t>
  </si>
  <si>
    <t>40349</t>
  </si>
  <si>
    <t>BIOPAROX</t>
  </si>
  <si>
    <t>INHSOLPSS10ML/400DÁ</t>
  </si>
  <si>
    <t>105951</t>
  </si>
  <si>
    <t>5951</t>
  </si>
  <si>
    <t>AMOKSIKLAV 1G</t>
  </si>
  <si>
    <t>TBL OBD 14X1GM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</si>
  <si>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</si>
  <si>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</si>
  <si>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</si>
  <si>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</si>
  <si>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</si>
  <si>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</si>
  <si>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</si>
  <si>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</si>
  <si>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</si>
  <si>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</si>
  <si>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</si>
  <si>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</si>
  <si>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</si>
  <si>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</si>
  <si>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</si>
  <si>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</si>
  <si>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</si>
  <si>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</si>
  <si>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</si>
  <si>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</si>
  <si>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</si>
  <si>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</si>
  <si>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</si>
  <si>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</si>
  <si>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</si>
  <si>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</si>
  <si>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</si>
  <si>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</si>
  <si>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</si>
  <si>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</si>
  <si>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</si>
  <si>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</si>
  <si>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</si>
  <si>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</si>
  <si>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</si>
  <si>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</si>
  <si>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</si>
  <si>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</si>
  <si>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</si>
  <si>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</si>
  <si>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</si>
  <si>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</si>
  <si>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</si>
  <si>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</si>
  <si>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</si>
  <si>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</si>
  <si>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</si>
  <si>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166036</t>
  </si>
  <si>
    <t>66036</t>
  </si>
  <si>
    <t>MYCOMAX 100</t>
  </si>
  <si>
    <t>CPS 28X100MG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</si>
  <si>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</si>
  <si>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</si>
  <si>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</si>
  <si>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</si>
  <si>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</si>
  <si>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</si>
  <si>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</si>
  <si>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</si>
  <si>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</si>
  <si>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</si>
  <si>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</si>
  <si>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</si>
  <si>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</si>
  <si>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</si>
  <si>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164401</t>
  </si>
  <si>
    <t>FLUCONAZOL KABI 2 MG/ML</t>
  </si>
  <si>
    <t>INF SOL 10X100ML/200MG</t>
  </si>
  <si>
    <t>110086</t>
  </si>
  <si>
    <t>10086</t>
  </si>
  <si>
    <t>NEODOLPASSE</t>
  </si>
  <si>
    <t>INF 10X250ML</t>
  </si>
  <si>
    <t>900875</t>
  </si>
  <si>
    <t>KL POLYSAN, OL.HELIANTHI AA AD 500G</t>
  </si>
  <si>
    <t>GER lůž. odd. 46, 47,-původně 90 lůž/ 15 uzav</t>
  </si>
  <si>
    <t>Oddělení geriatrie, ambulance</t>
  </si>
  <si>
    <t>Oddělení geriatrie, vedení klinického pracoviště</t>
  </si>
  <si>
    <t>Lékárna - léčiva</t>
  </si>
  <si>
    <t>Lékárna - enterární výživa</t>
  </si>
  <si>
    <t>Lékárna - antibiotika</t>
  </si>
  <si>
    <t>Lékárna - antimykotika</t>
  </si>
  <si>
    <t>3011 - GER lůž. odd. 46, 47,-původně 90 lůž/ 15 uzav</t>
  </si>
  <si>
    <t>A10AB01 - Inzulin lidský</t>
  </si>
  <si>
    <t>J01MA02 - Ciprofloxacin</t>
  </si>
  <si>
    <t>C01BC03 - Propafenon</t>
  </si>
  <si>
    <t>J02AC01 - Flukonazol</t>
  </si>
  <si>
    <t>A10BA02 - Metformin</t>
  </si>
  <si>
    <t>N05AH04 - Kvetiapin</t>
  </si>
  <si>
    <t>V06XX - Potraviny pro zvláštní lékařské účely (PZLÚ)</t>
  </si>
  <si>
    <t>J01FF01 - Klindamycin</t>
  </si>
  <si>
    <t>J01CR02 - Amoxicilin a enzymový inhibitor</t>
  </si>
  <si>
    <t>B01AB06 - Nadroparin</t>
  </si>
  <si>
    <t>B01AA03 - Warfarin</t>
  </si>
  <si>
    <t>B01AC04 - Klopidogrel</t>
  </si>
  <si>
    <t>H02AB04 - Methylprednisolon</t>
  </si>
  <si>
    <t>B01AC05 - Tiklopidin</t>
  </si>
  <si>
    <t>J01DH51 - Imipenem a enzymový inhibitor</t>
  </si>
  <si>
    <t>A10BB12 - Glimepirid</t>
  </si>
  <si>
    <t>A06AD11 - Laktulóza</t>
  </si>
  <si>
    <t>N02AX02 - Tramadol</t>
  </si>
  <si>
    <t>A02BC03 - Lansoprazol</t>
  </si>
  <si>
    <t>N03AX16 - Pregabalin</t>
  </si>
  <si>
    <t>N06AB04 - Citalopram</t>
  </si>
  <si>
    <t>N06BX18 - Vinpocetin</t>
  </si>
  <si>
    <t>N06AB10 - Escitalopram</t>
  </si>
  <si>
    <t>C01BD01 - Amiodaron</t>
  </si>
  <si>
    <t>R06AE07 - Cetirizin</t>
  </si>
  <si>
    <t>C02AC05 - Moxonidin</t>
  </si>
  <si>
    <t>A02BC02 - Pantoprazol</t>
  </si>
  <si>
    <t>C07AB05 - Betaxolol</t>
  </si>
  <si>
    <t>H03AA01 - Levothyroxin, sodná sůl</t>
  </si>
  <si>
    <t>C07AB07 - Bisoprolol</t>
  </si>
  <si>
    <t>J01DC02 - Cefuroxim</t>
  </si>
  <si>
    <t>C07AG02 - Karvedilol</t>
  </si>
  <si>
    <t>J01FA09 - Klarithromycin</t>
  </si>
  <si>
    <t>C08CA08 - Nitrendipin</t>
  </si>
  <si>
    <t>J01GB06 - Amikacin</t>
  </si>
  <si>
    <t>C09AA03 - Lisinopril</t>
  </si>
  <si>
    <t>J01XB01 - Kolistin</t>
  </si>
  <si>
    <t>C09AA04 - Perindopril</t>
  </si>
  <si>
    <t>M01AX17 - Nimesulid</t>
  </si>
  <si>
    <t>C09AA05 - Ramipril</t>
  </si>
  <si>
    <t>N03AX12 - Gabapentin</t>
  </si>
  <si>
    <t>C09BA04 - Perindopril a diuretika</t>
  </si>
  <si>
    <t>N04BC04 - Ropinirol</t>
  </si>
  <si>
    <t>C09BA05 - Ramipril a diuretika</t>
  </si>
  <si>
    <t>N05BA12 - Alprazolam</t>
  </si>
  <si>
    <t>C09BB04 - Perindopril a amlodipin</t>
  </si>
  <si>
    <t>N06AB06 - Sertralin</t>
  </si>
  <si>
    <t>C09CA07 - Telmisartan</t>
  </si>
  <si>
    <t>N06AX11 - Mirtazapin</t>
  </si>
  <si>
    <t>C10AA01 - Simvastatin</t>
  </si>
  <si>
    <t>R03AC02 - Salbutamol</t>
  </si>
  <si>
    <t>C10AA05 - Atorvastatin</t>
  </si>
  <si>
    <t>R06AE09 - Levocetirizin</t>
  </si>
  <si>
    <t>C10AA07 - Rosuvastatin</t>
  </si>
  <si>
    <t>A03FA07 - Itopridum</t>
  </si>
  <si>
    <t>C10AB05 - Fenofibrát</t>
  </si>
  <si>
    <t>G04CA02 - Tamsulosin</t>
  </si>
  <si>
    <t>A02BC02</t>
  </si>
  <si>
    <t>POR TBL ENT 28X20MG I</t>
  </si>
  <si>
    <t>POR TBL ENT 28X40MG I</t>
  </si>
  <si>
    <t>A02BC03</t>
  </si>
  <si>
    <t>LANZUL 30 MG</t>
  </si>
  <si>
    <t>POR CPS DUR 28X30MG</t>
  </si>
  <si>
    <t>A03FA07</t>
  </si>
  <si>
    <t>A06AD11</t>
  </si>
  <si>
    <t>A10AB01</t>
  </si>
  <si>
    <t>INJ SOL 5X3ML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</si>
  <si>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</si>
  <si>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</si>
  <si>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</si>
  <si>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</si>
  <si>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</si>
  <si>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</si>
  <si>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</si>
  <si>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</si>
  <si>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</si>
  <si>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INJ SOL 10X5ML</t>
  </si>
  <si>
    <t>B01AC04</t>
  </si>
  <si>
    <t>B01AC05</t>
  </si>
  <si>
    <t>C01BC03</t>
  </si>
  <si>
    <t>PROPANORM 150 MG</t>
  </si>
  <si>
    <t>POR TBL FLM 50X150MG</t>
  </si>
  <si>
    <t>C01BD01</t>
  </si>
  <si>
    <t>POR TBL NOB 30X200MG</t>
  </si>
  <si>
    <t>C02AC05</t>
  </si>
  <si>
    <t>MOXOSTAD 0,3 MG</t>
  </si>
  <si>
    <t>POR TBL FLM 30X0.3MG</t>
  </si>
  <si>
    <t>C07AB05</t>
  </si>
  <si>
    <t>C07AB07</t>
  </si>
  <si>
    <t>C07AG02</t>
  </si>
  <si>
    <t>C08CA08</t>
  </si>
  <si>
    <t>C09AA03</t>
  </si>
  <si>
    <t>DIROTON 5 MG</t>
  </si>
  <si>
    <t>DIROTON 20 MG</t>
  </si>
  <si>
    <t>POR TBL NOB 28X20MG</t>
  </si>
  <si>
    <t>C09AA04</t>
  </si>
  <si>
    <t>POR TBL FLM 30X10 MG</t>
  </si>
  <si>
    <t>C09AA05</t>
  </si>
  <si>
    <t>TRITACE 10 MG</t>
  </si>
  <si>
    <t>TRITACE 5 MG</t>
  </si>
  <si>
    <t>POR TBL NOB 30X5MG</t>
  </si>
  <si>
    <t>C09BA04</t>
  </si>
  <si>
    <t>PRESTARIUM NEO COMBI 5 MG/1,25 MG</t>
  </si>
  <si>
    <t>C09BA05</t>
  </si>
  <si>
    <t>C09BB04</t>
  </si>
  <si>
    <t>C09CA07</t>
  </si>
  <si>
    <t>C10AA01</t>
  </si>
  <si>
    <t>C10AA05</t>
  </si>
  <si>
    <t>SORTIS 40 MG</t>
  </si>
  <si>
    <t>POR TBL FLM 30X40MG</t>
  </si>
  <si>
    <t>C10AA07</t>
  </si>
  <si>
    <t>C10AB05</t>
  </si>
  <si>
    <t>POR CPS DUR 30X267MG</t>
  </si>
  <si>
    <t>G04CA02</t>
  </si>
  <si>
    <t>POR CPS RDR 30X0.4MG</t>
  </si>
  <si>
    <t>H02AB04</t>
  </si>
  <si>
    <t>POR TBL NOB 30X4MG</t>
  </si>
  <si>
    <t>POR TBL NOB 50X16MG</t>
  </si>
  <si>
    <t>H03AA01</t>
  </si>
  <si>
    <t>EUTHYROX 75 MIKROGRAMŮ</t>
  </si>
  <si>
    <t>POR TBL NOB 100X75RG</t>
  </si>
  <si>
    <t>EUTHYROX 50 MIKROGRAMŮ</t>
  </si>
  <si>
    <t>POR TBL NOB 100X50RG</t>
  </si>
  <si>
    <t>J01CR02</t>
  </si>
  <si>
    <t>AMOKSIKLAV 1 G</t>
  </si>
  <si>
    <t>POR TBL FLM 14</t>
  </si>
  <si>
    <t>AMOKSIKLAV 1,2 G</t>
  </si>
  <si>
    <t>INJ+INF PLV SOL 5</t>
  </si>
  <si>
    <t>AMOKSIKLAV 625 MG</t>
  </si>
  <si>
    <t>POR TBL FLM 21</t>
  </si>
  <si>
    <t>J01DC02</t>
  </si>
  <si>
    <t>POR TBL FLM 10X500MG</t>
  </si>
  <si>
    <t>J01DH51</t>
  </si>
  <si>
    <t>J01FA09</t>
  </si>
  <si>
    <t>POR TBL FLM 14X500MG</t>
  </si>
  <si>
    <t>J01FF01</t>
  </si>
  <si>
    <t>CLINDAMYCIN KABI 150 MG/ML</t>
  </si>
  <si>
    <t>INJ SOL 10X2ML/300MG</t>
  </si>
  <si>
    <t>INJ SOL 10X4ML/600MG</t>
  </si>
  <si>
    <t>J01GB06</t>
  </si>
  <si>
    <t>AMIKIN 500 MG</t>
  </si>
  <si>
    <t>INJ SOL 1X2ML/500MG</t>
  </si>
  <si>
    <t>J01MA02</t>
  </si>
  <si>
    <t>CIPHIN PRO INFUSIONE 200 MG/100 ML</t>
  </si>
  <si>
    <t>INF SOL 1X100ML/200MG</t>
  </si>
  <si>
    <t>J01XB01</t>
  </si>
  <si>
    <t>INJ PLV SOL+INH SOL 10X1MU</t>
  </si>
  <si>
    <t>J02AC01</t>
  </si>
  <si>
    <t>MYCOMAX INF</t>
  </si>
  <si>
    <t>INF SOL 1X100ML</t>
  </si>
  <si>
    <t>POR CPS DUR 28X100MG</t>
  </si>
  <si>
    <t>M01AX17</t>
  </si>
  <si>
    <t>POR TBL NOB 30X100MG</t>
  </si>
  <si>
    <t>N02AX02</t>
  </si>
  <si>
    <t>POR TBL PRO 30X100MG</t>
  </si>
  <si>
    <t>POR TBL PRO 50X100MG</t>
  </si>
  <si>
    <t>N03AX12</t>
  </si>
  <si>
    <t>NEURONTIN 300 MG</t>
  </si>
  <si>
    <t>POR CPS DUR 50X300MG</t>
  </si>
  <si>
    <t>NEURONTIN 400 MG</t>
  </si>
  <si>
    <t>POR CPS DUR 50X400MG</t>
  </si>
  <si>
    <t>N03AX16</t>
  </si>
  <si>
    <t>POR CPS DUR 56X75MG</t>
  </si>
  <si>
    <t>N04BC04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</si>
  <si>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</si>
  <si>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</si>
  <si>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</si>
  <si>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</si>
  <si>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</si>
  <si>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</si>
  <si>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</si>
  <si>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N06AB04</t>
  </si>
  <si>
    <t>POR TBL FLM 60X20 MG</t>
  </si>
  <si>
    <t>N06AB06</t>
  </si>
  <si>
    <t>ZOLOFT 50 MG</t>
  </si>
  <si>
    <t>POR TBL FLM 28X50MG</t>
  </si>
  <si>
    <t>N06AB10</t>
  </si>
  <si>
    <t>N06AX11</t>
  </si>
  <si>
    <t>N06BX18</t>
  </si>
  <si>
    <t>INJ SOL 10X2ML/10MG</t>
  </si>
  <si>
    <t>R03AC02</t>
  </si>
  <si>
    <t>INH SUS PSS 200X100RG</t>
  </si>
  <si>
    <t>R06AE07</t>
  </si>
  <si>
    <t>R06AE09</t>
  </si>
  <si>
    <t>V06XX</t>
  </si>
  <si>
    <t>DIASIP S PŘÍCHUTÍ VANILKOVOU</t>
  </si>
  <si>
    <t>Přehled plnění pozitivního listu - spotřeba léčivých přípravků - orientační přehled</t>
  </si>
  <si>
    <t>30 - Oddělení geriatrie</t>
  </si>
  <si>
    <t>3001 - vedení klinického pracoviště</t>
  </si>
  <si>
    <t>3011 - lůžkové oddělení 46, 47</t>
  </si>
  <si>
    <t>3021 - ambulance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</si>
  <si>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</si>
  <si>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</si>
  <si>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</si>
  <si>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</si>
  <si>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</si>
  <si>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</si>
  <si>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</si>
  <si>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>Bretšnajdrová Milena</t>
  </si>
  <si>
    <t>Kurašová Jitka</t>
  </si>
  <si>
    <t>Mertová Eva</t>
  </si>
  <si>
    <t>Molitorová Ivana</t>
  </si>
  <si>
    <t>Pavlů Naděžda</t>
  </si>
  <si>
    <t>Šanová Hana</t>
  </si>
  <si>
    <t>Záboj Zdeněk</t>
  </si>
  <si>
    <t>Alfakalcidol</t>
  </si>
  <si>
    <t>POR CPS MOL 30X0.25RG</t>
  </si>
  <si>
    <t>Alopurinol</t>
  </si>
  <si>
    <t>107868</t>
  </si>
  <si>
    <t>POR TBL NOB 50X100MG</t>
  </si>
  <si>
    <t>Alprazolam</t>
  </si>
  <si>
    <t>91788</t>
  </si>
  <si>
    <t>NEUROL 0,25</t>
  </si>
  <si>
    <t>Amiodaron</t>
  </si>
  <si>
    <t>Amlodipin</t>
  </si>
  <si>
    <t>125059</t>
  </si>
  <si>
    <t>Amoxicilin a enzymový inhibitor</t>
  </si>
  <si>
    <t>5950</t>
  </si>
  <si>
    <t>POR TBL FLM 10</t>
  </si>
  <si>
    <t>Atorvastatin</t>
  </si>
  <si>
    <t>Betahistin</t>
  </si>
  <si>
    <t>102674</t>
  </si>
  <si>
    <t>BETAHISTIN ACTAVIS 8 MG</t>
  </si>
  <si>
    <t>POR TBL NOB 100X8MG</t>
  </si>
  <si>
    <t>Bisoprolol</t>
  </si>
  <si>
    <t>Digoxin</t>
  </si>
  <si>
    <t>DIGOXIN 0,125 LÉČIVA</t>
  </si>
  <si>
    <t>POR TBL NOB 30X0.125MG</t>
  </si>
  <si>
    <t>Diosmin, kombinace</t>
  </si>
  <si>
    <t>POR TBL FLM 30X500MG</t>
  </si>
  <si>
    <t>Escitalopram</t>
  </si>
  <si>
    <t>Furosemid</t>
  </si>
  <si>
    <t>56807</t>
  </si>
  <si>
    <t>FURORESE 125</t>
  </si>
  <si>
    <t>POR TBL NOB 30X125MG</t>
  </si>
  <si>
    <t>98218</t>
  </si>
  <si>
    <t>FURON 40 MG</t>
  </si>
  <si>
    <t>POR TBL NOB 20X40MG</t>
  </si>
  <si>
    <t>POR TBL NOB 50X40MG</t>
  </si>
  <si>
    <t>Hydroxyzin</t>
  </si>
  <si>
    <t>85060</t>
  </si>
  <si>
    <t>ATARAX</t>
  </si>
  <si>
    <t>POR TBL FLM 25X25MG</t>
  </si>
  <si>
    <t>Chlorid draselný</t>
  </si>
  <si>
    <t>17188</t>
  </si>
  <si>
    <t>POR TBL FLM 50X500MG</t>
  </si>
  <si>
    <t>Cholekalciferol</t>
  </si>
  <si>
    <t>POR GTT SOL 1X10ML</t>
  </si>
  <si>
    <t>Isosorbid-mononitrát</t>
  </si>
  <si>
    <t>96190</t>
  </si>
  <si>
    <t>MONOSAN 20 MG</t>
  </si>
  <si>
    <t>Klonazepam</t>
  </si>
  <si>
    <t>14958</t>
  </si>
  <si>
    <t>RIVOTRIL 2 MG</t>
  </si>
  <si>
    <t>Klopidogrel</t>
  </si>
  <si>
    <t>Kyselina acetylsalicylová</t>
  </si>
  <si>
    <t>155781</t>
  </si>
  <si>
    <t>GODASAL 100</t>
  </si>
  <si>
    <t>POR TBL NOB 50</t>
  </si>
  <si>
    <t>155780</t>
  </si>
  <si>
    <t>POR TBL NOB 20</t>
  </si>
  <si>
    <t>188845</t>
  </si>
  <si>
    <t>STACYL 100 MG ENTEROSOLVENTNÍ TABLETY</t>
  </si>
  <si>
    <t>POR TBL ENT 30X100MG I</t>
  </si>
  <si>
    <t>Kyselina listová</t>
  </si>
  <si>
    <t>ACIDUM FOLICUM LÉČIVA</t>
  </si>
  <si>
    <t>POR TBL OBD 30X10MG</t>
  </si>
  <si>
    <t>Lamotrigin</t>
  </si>
  <si>
    <t>17141</t>
  </si>
  <si>
    <t>LAMICTAL 100 MG</t>
  </si>
  <si>
    <t>Lerkanidipin</t>
  </si>
  <si>
    <t>169652</t>
  </si>
  <si>
    <t>POR TBL FLM 14X20MG</t>
  </si>
  <si>
    <t>Levothyroxin, sodná sůl</t>
  </si>
  <si>
    <t>47133</t>
  </si>
  <si>
    <t>LETROX 150</t>
  </si>
  <si>
    <t>POR TBL NOB 100X150RG</t>
  </si>
  <si>
    <t>47141</t>
  </si>
  <si>
    <t>POR TBL NOB 100X50RG I</t>
  </si>
  <si>
    <t>Losartan</t>
  </si>
  <si>
    <t>10604</t>
  </si>
  <si>
    <t>LORISTA 50</t>
  </si>
  <si>
    <t>13892</t>
  </si>
  <si>
    <t>LOZAP 50 ZENTIVA</t>
  </si>
  <si>
    <t>Losartan a diuretika</t>
  </si>
  <si>
    <t>163921</t>
  </si>
  <si>
    <t>LORISTA H 50 MG/12,5 MG</t>
  </si>
  <si>
    <t>POR TBL FLM 30X50/12.5MG</t>
  </si>
  <si>
    <t>Magnesium-laktát</t>
  </si>
  <si>
    <t>TBL.MAGNESII LACTICI 0,5 GLO</t>
  </si>
  <si>
    <t>POR TBL NOB 100X500MG</t>
  </si>
  <si>
    <t>Melperon</t>
  </si>
  <si>
    <t>69447</t>
  </si>
  <si>
    <t>Metformin</t>
  </si>
  <si>
    <t>18630</t>
  </si>
  <si>
    <t>Metoprolol</t>
  </si>
  <si>
    <t>POR TBL PRO 28X25MG</t>
  </si>
  <si>
    <t>45499</t>
  </si>
  <si>
    <t>BETALOC ZOK 100 MG</t>
  </si>
  <si>
    <t>49937</t>
  </si>
  <si>
    <t>POR TBL PRO 28X50MG</t>
  </si>
  <si>
    <t>54150</t>
  </si>
  <si>
    <t>EGILOK 25 MG</t>
  </si>
  <si>
    <t>POR TBL NOB 60X25MG</t>
  </si>
  <si>
    <t>132522</t>
  </si>
  <si>
    <t>Metronidazol</t>
  </si>
  <si>
    <t>POR TBL NOB 20X250MG</t>
  </si>
  <si>
    <t>Moxonidin</t>
  </si>
  <si>
    <t>16932</t>
  </si>
  <si>
    <t>MOXOSTAD 0,4 MG</t>
  </si>
  <si>
    <t>POR TBL FLM 30X0.4MG</t>
  </si>
  <si>
    <t>Nadroparin</t>
  </si>
  <si>
    <t>Nitrendipin</t>
  </si>
  <si>
    <t>Nitrofurantoin</t>
  </si>
  <si>
    <t>Omeprazol</t>
  </si>
  <si>
    <t>132530</t>
  </si>
  <si>
    <t>HELICID 20</t>
  </si>
  <si>
    <t>Oxazepam</t>
  </si>
  <si>
    <t>OXAZEPAM LÉČIVA</t>
  </si>
  <si>
    <t>POR TBL NOB 20X10MG</t>
  </si>
  <si>
    <t>Pantoprazol</t>
  </si>
  <si>
    <t>49122</t>
  </si>
  <si>
    <t>Perindopril</t>
  </si>
  <si>
    <t>Perindopril a amlodipin</t>
  </si>
  <si>
    <t>Perindopril a diuretika</t>
  </si>
  <si>
    <t>122690</t>
  </si>
  <si>
    <t>POR TBL FLM 90</t>
  </si>
  <si>
    <t>162008</t>
  </si>
  <si>
    <t>PRESTARIUM NEO COMBI 10 MG/2,5 MG</t>
  </si>
  <si>
    <t>Pitofenon a analgetika</t>
  </si>
  <si>
    <t>50335</t>
  </si>
  <si>
    <t>Ramipril</t>
  </si>
  <si>
    <t>Rilmenidin</t>
  </si>
  <si>
    <t>Sertralin</t>
  </si>
  <si>
    <t>Silikony</t>
  </si>
  <si>
    <t>13388</t>
  </si>
  <si>
    <t>POR CPS MOL 25X40MG</t>
  </si>
  <si>
    <t>Sodná sůl metamizolu</t>
  </si>
  <si>
    <t>NOVALGIN TABLETY</t>
  </si>
  <si>
    <t>POR TBL FLM 20X500MG</t>
  </si>
  <si>
    <t>Spironolakton</t>
  </si>
  <si>
    <t>POR TBL NOB 20X25MG</t>
  </si>
  <si>
    <t>Sulfamethoxazol a trimethoprim</t>
  </si>
  <si>
    <t>POR TBL NOB 20X480MG</t>
  </si>
  <si>
    <t>Theofylin</t>
  </si>
  <si>
    <t>44302</t>
  </si>
  <si>
    <t>EUPHYLLIN CR N 100</t>
  </si>
  <si>
    <t>POR CPS PRO 20X100MG</t>
  </si>
  <si>
    <t>44304</t>
  </si>
  <si>
    <t>POR CPS PRO 20X200MG</t>
  </si>
  <si>
    <t>Tiaprid</t>
  </si>
  <si>
    <t>48577</t>
  </si>
  <si>
    <t>POR TBL NOB 20X100MG</t>
  </si>
  <si>
    <t>Tiklopidin</t>
  </si>
  <si>
    <t>Urapidil</t>
  </si>
  <si>
    <t>Kompenzační pomůcky pro tělesně postižené</t>
  </si>
  <si>
    <t>11439</t>
  </si>
  <si>
    <t>KŘESLO KLOZETOVÉ AUDY AU-2 POJÍZDNÉ</t>
  </si>
  <si>
    <t>NA KOLEČKÁCH, ČALOUNĚNÝ SEDÁK, OPĚRKA A PODRUČKY, S NÁDOBOU</t>
  </si>
  <si>
    <t>11617</t>
  </si>
  <si>
    <t>ŽIDLE TOALETNÍ A SPRCHOVÁ POJÍZDNÁ 4140</t>
  </si>
  <si>
    <t>PEVNÁ VÝŠKA 48 CM, ODKLOPNÁ MADLA, NÁŠLAPNÉ BRZDY</t>
  </si>
  <si>
    <t>MILURIT 100</t>
  </si>
  <si>
    <t>Amantadin</t>
  </si>
  <si>
    <t>POR CPS DUR 50X100MG</t>
  </si>
  <si>
    <t>42849</t>
  </si>
  <si>
    <t>HIPRES 10</t>
  </si>
  <si>
    <t>19590</t>
  </si>
  <si>
    <t>TORVACARD 10</t>
  </si>
  <si>
    <t>BETAHISTIN ACTAVIS 16 MG</t>
  </si>
  <si>
    <t>POR TBL NOB 60X16MG</t>
  </si>
  <si>
    <t>Bromazepam</t>
  </si>
  <si>
    <t>LEXAURIN 3</t>
  </si>
  <si>
    <t>POR TBL NOB 30X3MG</t>
  </si>
  <si>
    <t>Domperidon</t>
  </si>
  <si>
    <t>Donepezil</t>
  </si>
  <si>
    <t>ALZIL 10 MG</t>
  </si>
  <si>
    <t>Kyselina valproová</t>
  </si>
  <si>
    <t>92587</t>
  </si>
  <si>
    <t>DEPAKINE CHRONO 500 MG SÉCABLE</t>
  </si>
  <si>
    <t>POR TBL RET 30X500MG</t>
  </si>
  <si>
    <t>Linagliptin</t>
  </si>
  <si>
    <t>15316</t>
  </si>
  <si>
    <t>LOZAP H</t>
  </si>
  <si>
    <t>58037</t>
  </si>
  <si>
    <t>POR TBL PRO 30X50MG</t>
  </si>
  <si>
    <t>Piracetam</t>
  </si>
  <si>
    <t>11240</t>
  </si>
  <si>
    <t>GERATAM 1200 MG</t>
  </si>
  <si>
    <t>POR TBL FLM 20X1200MG</t>
  </si>
  <si>
    <t>Tramadol</t>
  </si>
  <si>
    <t>59671</t>
  </si>
  <si>
    <t>POR TBL PRO 10X100MG</t>
  </si>
  <si>
    <t>Tramadol, kombinace</t>
  </si>
  <si>
    <t>POR TBL FLM 2X10</t>
  </si>
  <si>
    <t>POR TBL FLM 3X10</t>
  </si>
  <si>
    <t>Warfarin</t>
  </si>
  <si>
    <t>Zolpidem</t>
  </si>
  <si>
    <t>198052</t>
  </si>
  <si>
    <t>POR TBL FLM 14X10MG</t>
  </si>
  <si>
    <t>Acebutolol</t>
  </si>
  <si>
    <t>SECTRAL 400 MG</t>
  </si>
  <si>
    <t>125060</t>
  </si>
  <si>
    <t>93016</t>
  </si>
  <si>
    <t>SORTIS 20 MG</t>
  </si>
  <si>
    <t>47741</t>
  </si>
  <si>
    <t>RIVOCOR 10</t>
  </si>
  <si>
    <t>Citalopram</t>
  </si>
  <si>
    <t>Eplerenon</t>
  </si>
  <si>
    <t>174350</t>
  </si>
  <si>
    <t>EPLERENON ACTAVIS 50 MG</t>
  </si>
  <si>
    <t>POR TBL FLM 28X1X50MG</t>
  </si>
  <si>
    <t>Hydrokortison</t>
  </si>
  <si>
    <t>180827</t>
  </si>
  <si>
    <t>HYDROCORTISON 10 MG JENAPHARM</t>
  </si>
  <si>
    <t>Isosorbid-dinitrát</t>
  </si>
  <si>
    <t>POR CPS PRO 30X120MG</t>
  </si>
  <si>
    <t>23306</t>
  </si>
  <si>
    <t>MONOSAN 40 MG</t>
  </si>
  <si>
    <t>POR TBL NOB 100X40MG</t>
  </si>
  <si>
    <t>Jiná antiinfektiva</t>
  </si>
  <si>
    <t>802</t>
  </si>
  <si>
    <t>OPH GTT SOL 1X10ML SKLO</t>
  </si>
  <si>
    <t>OPH UNG 1X5GM/5MG</t>
  </si>
  <si>
    <t>Karvedilol</t>
  </si>
  <si>
    <t>30018</t>
  </si>
  <si>
    <t>LETROX 75</t>
  </si>
  <si>
    <t>POR TBL NOB 100X75MCG I</t>
  </si>
  <si>
    <t>47144</t>
  </si>
  <si>
    <t>LETROX 100</t>
  </si>
  <si>
    <t>POR TBL NOB 100X100RG I</t>
  </si>
  <si>
    <t>Lisinopril</t>
  </si>
  <si>
    <t>Methylprednisolon</t>
  </si>
  <si>
    <t>49934</t>
  </si>
  <si>
    <t>POR TBL PRO 30X25MG</t>
  </si>
  <si>
    <t>58039</t>
  </si>
  <si>
    <t>BETALOC ZOK 200 MG</t>
  </si>
  <si>
    <t>POR TBL PRO 28X200MG</t>
  </si>
  <si>
    <t>Mirtazapin</t>
  </si>
  <si>
    <t>17685</t>
  </si>
  <si>
    <t>MIRZATEN 30 MG</t>
  </si>
  <si>
    <t>POR TBL FLM 30X30MG</t>
  </si>
  <si>
    <t>56973</t>
  </si>
  <si>
    <t>POR TBL NOB 30X1.25MG</t>
  </si>
  <si>
    <t>Rivaroxaban</t>
  </si>
  <si>
    <t>Rutosid, kombinace</t>
  </si>
  <si>
    <t>ASCORUTIN</t>
  </si>
  <si>
    <t>POR TBL FLM 50</t>
  </si>
  <si>
    <t>Serenový plod</t>
  </si>
  <si>
    <t>59709</t>
  </si>
  <si>
    <t>PROSTAMOL UNO</t>
  </si>
  <si>
    <t>POR CPS MOL 15X320MG</t>
  </si>
  <si>
    <t>Silymarin</t>
  </si>
  <si>
    <t>132817</t>
  </si>
  <si>
    <t>Telmisartan</t>
  </si>
  <si>
    <t>POR CPS PRO 50X200MG</t>
  </si>
  <si>
    <t>POR CPS PRO 50X300MG</t>
  </si>
  <si>
    <t>44306</t>
  </si>
  <si>
    <t>POR CPS PRO 20X300MG</t>
  </si>
  <si>
    <t>Tiotropium-bromid</t>
  </si>
  <si>
    <t>32392</t>
  </si>
  <si>
    <t>INH PLV CPS 30X18RG+HH</t>
  </si>
  <si>
    <t>Trazodon</t>
  </si>
  <si>
    <t>54093</t>
  </si>
  <si>
    <t>TRITTICO AC 150</t>
  </si>
  <si>
    <t>POR TBL RET 20X150MG</t>
  </si>
  <si>
    <t>Trimetazidin</t>
  </si>
  <si>
    <t>32915</t>
  </si>
  <si>
    <t>POR TBL RET 30X35MG</t>
  </si>
  <si>
    <t>Vápník, kombinace s vitaminem D a/nebo jinými léčivy</t>
  </si>
  <si>
    <t>CALCICHEW D3 200 IU</t>
  </si>
  <si>
    <t>POR TBL MND 60</t>
  </si>
  <si>
    <t>Verapamil</t>
  </si>
  <si>
    <t>9201</t>
  </si>
  <si>
    <t>ISOPTIN 40 MG</t>
  </si>
  <si>
    <t>POR TBL FLM 50X40MG</t>
  </si>
  <si>
    <t>192341</t>
  </si>
  <si>
    <t>POR TBL NOB 50X5MG</t>
  </si>
  <si>
    <t>Acetylcystein</t>
  </si>
  <si>
    <t>57395</t>
  </si>
  <si>
    <t>POR TBL EFF 10X600MG</t>
  </si>
  <si>
    <t>POR TBL NOB 30X300MG</t>
  </si>
  <si>
    <t>Ambroxol</t>
  </si>
  <si>
    <t>125058</t>
  </si>
  <si>
    <t>Atenolol</t>
  </si>
  <si>
    <t>2949</t>
  </si>
  <si>
    <t>ATENOLOL AL 50</t>
  </si>
  <si>
    <t>POR TBL NOB 30X50MG</t>
  </si>
  <si>
    <t>LEXAURIN 1,5</t>
  </si>
  <si>
    <t>POR TBL NOB 30X1.5MG</t>
  </si>
  <si>
    <t>17431</t>
  </si>
  <si>
    <t>POR TBL FLM 30X20 MG</t>
  </si>
  <si>
    <t>Hydrochlorothiazid</t>
  </si>
  <si>
    <t>HYDROCHLOROTHIAZID LÉČIVA</t>
  </si>
  <si>
    <t>Chlortalidon a kalium šetřící diuretika</t>
  </si>
  <si>
    <t>88518</t>
  </si>
  <si>
    <t>AMICLOTON</t>
  </si>
  <si>
    <t>Kandesartan</t>
  </si>
  <si>
    <t>171531</t>
  </si>
  <si>
    <t>CARZAP 4 MG</t>
  </si>
  <si>
    <t>POR TBL NOB 28X4MG</t>
  </si>
  <si>
    <t>Klarithromycin</t>
  </si>
  <si>
    <t>203854</t>
  </si>
  <si>
    <t>RIVOTRIL 0,5 MG</t>
  </si>
  <si>
    <t>POR TBL NOB 50X0.5MG</t>
  </si>
  <si>
    <t>Kodein</t>
  </si>
  <si>
    <t>90</t>
  </si>
  <si>
    <t>CODEIN SLOVAKOFARMA 30 MG</t>
  </si>
  <si>
    <t>POR TBL NOB 10X30MG</t>
  </si>
  <si>
    <t>151142</t>
  </si>
  <si>
    <t>ANOPYRIN 100 MG</t>
  </si>
  <si>
    <t>Kyselina ursodeoxycholová</t>
  </si>
  <si>
    <t>97864</t>
  </si>
  <si>
    <t>POR CPS DUR 50X250MG</t>
  </si>
  <si>
    <t>Léčiva k terapii onemocnění jater</t>
  </si>
  <si>
    <t>125752</t>
  </si>
  <si>
    <t>ESSENTIALE FORTE N</t>
  </si>
  <si>
    <t>POR CPS DUR 50</t>
  </si>
  <si>
    <t>169627</t>
  </si>
  <si>
    <t>KAPIDIN 10 MG</t>
  </si>
  <si>
    <t>POR TBL FLM 56X10MG</t>
  </si>
  <si>
    <t>Levodopa a inhibitor dekarboxylázy</t>
  </si>
  <si>
    <t>45239</t>
  </si>
  <si>
    <t>ISICOM 100 MG</t>
  </si>
  <si>
    <t>164997</t>
  </si>
  <si>
    <t>ELTROXIN 100 MCG</t>
  </si>
  <si>
    <t>POR TBL NOB 100X100RG</t>
  </si>
  <si>
    <t>69191</t>
  </si>
  <si>
    <t>EUTHYROX 150 MIKROGRAMŮ</t>
  </si>
  <si>
    <t>Mebeverin</t>
  </si>
  <si>
    <t>132559</t>
  </si>
  <si>
    <t>VASOCARDIN 50</t>
  </si>
  <si>
    <t>POR TBL NOB 50X50MG</t>
  </si>
  <si>
    <t>Multienzymové přípravky (lipáza, proteáza apod.)</t>
  </si>
  <si>
    <t>14811</t>
  </si>
  <si>
    <t>Nebivolol</t>
  </si>
  <si>
    <t>53760</t>
  </si>
  <si>
    <t>POR TBL NOB 14X5MG</t>
  </si>
  <si>
    <t>132531</t>
  </si>
  <si>
    <t>124101</t>
  </si>
  <si>
    <t>PRESTANCE 5 MG/10 MG</t>
  </si>
  <si>
    <t>Prednison</t>
  </si>
  <si>
    <t>269</t>
  </si>
  <si>
    <t>PREDNISON 5 LÉČIVA</t>
  </si>
  <si>
    <t>POR TBL NOB 20X5MG</t>
  </si>
  <si>
    <t>Propafenon</t>
  </si>
  <si>
    <t>53535</t>
  </si>
  <si>
    <t>PROPAFENON AL 150</t>
  </si>
  <si>
    <t>Propiverin</t>
  </si>
  <si>
    <t>161536</t>
  </si>
  <si>
    <t>MICTONORM UNO 30 MG</t>
  </si>
  <si>
    <t>POR CPS RDR 28X30MG</t>
  </si>
  <si>
    <t>500714</t>
  </si>
  <si>
    <t>XARELTO 10 MG</t>
  </si>
  <si>
    <t>Rosuvastatin</t>
  </si>
  <si>
    <t>Různé jiné kombinace železa</t>
  </si>
  <si>
    <t>POR TBL FLM 50X100MG</t>
  </si>
  <si>
    <t>20583</t>
  </si>
  <si>
    <t>POR CPS MOL 50X40MG</t>
  </si>
  <si>
    <t>POR TBL RET 30X75MG</t>
  </si>
  <si>
    <t>32914</t>
  </si>
  <si>
    <t>POR TBL RET 28X35MG</t>
  </si>
  <si>
    <t>198051</t>
  </si>
  <si>
    <t>POR TBL FLM 10X10MG</t>
  </si>
  <si>
    <t>Apixaban</t>
  </si>
  <si>
    <t>168326</t>
  </si>
  <si>
    <t>ELIQUIS 2,5 MG</t>
  </si>
  <si>
    <t>POR TBL FLM 20X2.5MG</t>
  </si>
  <si>
    <t>Itopridum</t>
  </si>
  <si>
    <t>Jiná</t>
  </si>
  <si>
    <t>*3012</t>
  </si>
  <si>
    <t>Jiný</t>
  </si>
  <si>
    <t>23786</t>
  </si>
  <si>
    <t>KŘESLO KLOZETOVÉ POJÍZDNÉ 512</t>
  </si>
  <si>
    <t>ODKLOPNÁ MADLA,PLASTOVÁ NÁDOBA,BRZDY</t>
  </si>
  <si>
    <t>23892</t>
  </si>
  <si>
    <t>SEDAČKA POD SPRCHU 509</t>
  </si>
  <si>
    <t>NASTAVITELNÁ VÝŠKA,KULATÉ PLASTOVÉ SEDÁTKO</t>
  </si>
  <si>
    <t>45330</t>
  </si>
  <si>
    <t>POR GTT SOL+INH SOL 100ML</t>
  </si>
  <si>
    <t>Distigmin</t>
  </si>
  <si>
    <t>2360</t>
  </si>
  <si>
    <t>UBRETID 5 MG</t>
  </si>
  <si>
    <t>41447</t>
  </si>
  <si>
    <t>YASNAL 10 MG</t>
  </si>
  <si>
    <t>Gabapentin</t>
  </si>
  <si>
    <t>Gliklazid</t>
  </si>
  <si>
    <t>1290</t>
  </si>
  <si>
    <t>DIAPREL MR</t>
  </si>
  <si>
    <t>POR TBL RET 60X30MG</t>
  </si>
  <si>
    <t>Chinapril</t>
  </si>
  <si>
    <t>94958</t>
  </si>
  <si>
    <t>ACCUPRO 5</t>
  </si>
  <si>
    <t>POR TBL FLM 100X500MG</t>
  </si>
  <si>
    <t>Ipratropium-bromid</t>
  </si>
  <si>
    <t>INH SOL PSS 200X20 MCG</t>
  </si>
  <si>
    <t>POR TBL NOB 3X20X100MG</t>
  </si>
  <si>
    <t>POR TBL NOB 2X10X100MG</t>
  </si>
  <si>
    <t>ISICOM 250 MG</t>
  </si>
  <si>
    <t>POR TBL NOB 100X275MG</t>
  </si>
  <si>
    <t>147458</t>
  </si>
  <si>
    <t>EUTHYROX 112 MIKROGRAMŮ</t>
  </si>
  <si>
    <t>POR TBL NOB 100X112RG II</t>
  </si>
  <si>
    <t>69190</t>
  </si>
  <si>
    <t>POR TBL NOB 50X50RG</t>
  </si>
  <si>
    <t>58041</t>
  </si>
  <si>
    <t>POR TBL PRO 30X200MG</t>
  </si>
  <si>
    <t>70933</t>
  </si>
  <si>
    <t>ORTANOL 20 MG</t>
  </si>
  <si>
    <t>124129</t>
  </si>
  <si>
    <t>PRESTANCE 10 MG/10 MG</t>
  </si>
  <si>
    <t>Telmisartan a diuretika</t>
  </si>
  <si>
    <t>26578</t>
  </si>
  <si>
    <t>MICARDISPLUS 80/12,5 MG</t>
  </si>
  <si>
    <t>164888</t>
  </si>
  <si>
    <t>CALTRATE 600 MG/400 IU D3 POTAHOVANÁ TABLETA</t>
  </si>
  <si>
    <t>54032</t>
  </si>
  <si>
    <t>VERAPAMIL AL 240 RETARD</t>
  </si>
  <si>
    <t>POR TBL RET 50X240MG</t>
  </si>
  <si>
    <t>Nortriptylin</t>
  </si>
  <si>
    <t>12343</t>
  </si>
  <si>
    <t>NORTRILEN</t>
  </si>
  <si>
    <t>POR TBL FLM 50X25MG I PP</t>
  </si>
  <si>
    <t>14398</t>
  </si>
  <si>
    <t>ALPHA D3 1 MCG</t>
  </si>
  <si>
    <t>POR CPS MOL 30X1RG</t>
  </si>
  <si>
    <t>Antiagregancia kromě heparinu, kombinace</t>
  </si>
  <si>
    <t>57364</t>
  </si>
  <si>
    <t>AGGRENOX</t>
  </si>
  <si>
    <t>POR CPS RDR 60</t>
  </si>
  <si>
    <t>132529</t>
  </si>
  <si>
    <t>POR TBL FLM 90X20MG</t>
  </si>
  <si>
    <t>Betaxolol</t>
  </si>
  <si>
    <t>139477</t>
  </si>
  <si>
    <t>BETAMED 20 MG</t>
  </si>
  <si>
    <t>3801</t>
  </si>
  <si>
    <t>CONCOR COR 2,5 MG</t>
  </si>
  <si>
    <t>POR TBL FLM 28X2.5MG</t>
  </si>
  <si>
    <t>94164</t>
  </si>
  <si>
    <t>CONCOR 5</t>
  </si>
  <si>
    <t>195997</t>
  </si>
  <si>
    <t>SOBYCOR 5 MG</t>
  </si>
  <si>
    <t>POR TBL FLM 50X5MG</t>
  </si>
  <si>
    <t>Bisoprolol a jiná antihypertenziva</t>
  </si>
  <si>
    <t>184290</t>
  </si>
  <si>
    <t>POR TBL NOB 90</t>
  </si>
  <si>
    <t>132676</t>
  </si>
  <si>
    <t>Cinarizin</t>
  </si>
  <si>
    <t>30381</t>
  </si>
  <si>
    <t>STUGERON</t>
  </si>
  <si>
    <t>Dihydrokodein</t>
  </si>
  <si>
    <t>41811</t>
  </si>
  <si>
    <t>DHC CONTINUS 60 MG</t>
  </si>
  <si>
    <t>POR TBL RET 50X60MG</t>
  </si>
  <si>
    <t>Diklofenak</t>
  </si>
  <si>
    <t>125122</t>
  </si>
  <si>
    <t>APO-DICLO SR 100</t>
  </si>
  <si>
    <t>POR TBL RET 100X100MG</t>
  </si>
  <si>
    <t>Doxycyklin</t>
  </si>
  <si>
    <t>90986</t>
  </si>
  <si>
    <t>DEOXYMYKOIN</t>
  </si>
  <si>
    <t>POR TBL NOB 10X100MG</t>
  </si>
  <si>
    <t>84398</t>
  </si>
  <si>
    <t>NEURONTIN 100 MG</t>
  </si>
  <si>
    <t>POR CPS DUR 100X100MG</t>
  </si>
  <si>
    <t>Glimepirid</t>
  </si>
  <si>
    <t>163085</t>
  </si>
  <si>
    <t>AMARYL 3 MG</t>
  </si>
  <si>
    <t>Guajfenesin</t>
  </si>
  <si>
    <t>GUAJACURAN 5%</t>
  </si>
  <si>
    <t>INJ SOL 10X10ML/0.5GM</t>
  </si>
  <si>
    <t>Hořčík (různé sole v kombinaci)</t>
  </si>
  <si>
    <t>POR GRA SOL 30</t>
  </si>
  <si>
    <t>Hydrogenované námelové alkaloidy</t>
  </si>
  <si>
    <t>91032</t>
  </si>
  <si>
    <t>SECATOXIN FORTE</t>
  </si>
  <si>
    <t>Hydrochlorothiazid a kalium šetřící diuretika</t>
  </si>
  <si>
    <t>47476</t>
  </si>
  <si>
    <t>LORADUR</t>
  </si>
  <si>
    <t>181000</t>
  </si>
  <si>
    <t>88</t>
  </si>
  <si>
    <t>CODEIN SLOVAKOFARMA 15 MG</t>
  </si>
  <si>
    <t>POR TBL NOB 10X15MG</t>
  </si>
  <si>
    <t>Kyselina ibandronová</t>
  </si>
  <si>
    <t>26243</t>
  </si>
  <si>
    <t>BONDRONAT 50 MG</t>
  </si>
  <si>
    <t>POR TBL FLM 84X50MG</t>
  </si>
  <si>
    <t>97186</t>
  </si>
  <si>
    <t>EUTHYROX 100 MIKROGRAMŮ</t>
  </si>
  <si>
    <t>102382</t>
  </si>
  <si>
    <t>LORISTA H 100 MG/25 MG</t>
  </si>
  <si>
    <t>POR TBL FLM 28X100/25MG</t>
  </si>
  <si>
    <t>163923</t>
  </si>
  <si>
    <t>POR TBL FLM 90X50/12.5MG</t>
  </si>
  <si>
    <t>Medroxyprogesteron a estrogen</t>
  </si>
  <si>
    <t>14628</t>
  </si>
  <si>
    <t>DIVINA</t>
  </si>
  <si>
    <t>POR TBL NOB 3X21</t>
  </si>
  <si>
    <t>Mefenoxalon</t>
  </si>
  <si>
    <t>3645</t>
  </si>
  <si>
    <t>DIMEXOL</t>
  </si>
  <si>
    <t>12356</t>
  </si>
  <si>
    <t>POR TBL FLM 120X850MG</t>
  </si>
  <si>
    <t>Nimesulid</t>
  </si>
  <si>
    <t>12893</t>
  </si>
  <si>
    <t>POR TBL NOB 60X100MG</t>
  </si>
  <si>
    <t>17187</t>
  </si>
  <si>
    <t>NIMESIL</t>
  </si>
  <si>
    <t>POR GRA SUS 30X100MG</t>
  </si>
  <si>
    <t>Organo-heparinoid</t>
  </si>
  <si>
    <t>HEPAROID LÉČIVA</t>
  </si>
  <si>
    <t>DRM CRM 1X30GM</t>
  </si>
  <si>
    <t>49114</t>
  </si>
  <si>
    <t>POR TBL ENT 56X20MG</t>
  </si>
  <si>
    <t>85162</t>
  </si>
  <si>
    <t>PRENESSA 4 MG</t>
  </si>
  <si>
    <t>POR TBL NOB 90X4MG</t>
  </si>
  <si>
    <t>66817</t>
  </si>
  <si>
    <t>MICTONORM</t>
  </si>
  <si>
    <t>POR TBL OBD 50X15MG</t>
  </si>
  <si>
    <t>56974</t>
  </si>
  <si>
    <t>POR TBL NOB 50X1.25MG</t>
  </si>
  <si>
    <t>Ramipril a felodipin</t>
  </si>
  <si>
    <t>50118</t>
  </si>
  <si>
    <t>TRIASYN 2,5/2,5 MG</t>
  </si>
  <si>
    <t>Ranitidin</t>
  </si>
  <si>
    <t>47471</t>
  </si>
  <si>
    <t>RANISAN 150 MG</t>
  </si>
  <si>
    <t>POR TBL FLM 60X150MG</t>
  </si>
  <si>
    <t>148070</t>
  </si>
  <si>
    <t>ROSUCARD 10 MG POTAHOVANÉ TABLETY</t>
  </si>
  <si>
    <t>POR TBL FLM 90X10MG</t>
  </si>
  <si>
    <t>NOVALGIN INJEKCE</t>
  </si>
  <si>
    <t>INJ SOL 5X5ML/2.5GM</t>
  </si>
  <si>
    <t>3377</t>
  </si>
  <si>
    <t>BISEPTOL 480</t>
  </si>
  <si>
    <t>Sulodexid</t>
  </si>
  <si>
    <t>POR CPS MOL 50X250LSU</t>
  </si>
  <si>
    <t>Thiamazol</t>
  </si>
  <si>
    <t>146119</t>
  </si>
  <si>
    <t>THYROZOL 10</t>
  </si>
  <si>
    <t>Tizanidin</t>
  </si>
  <si>
    <t>16051</t>
  </si>
  <si>
    <t>SIRDALUD 2 MG</t>
  </si>
  <si>
    <t>Tolperison</t>
  </si>
  <si>
    <t>MYDOCALM 150 MG</t>
  </si>
  <si>
    <t>POR TBL FLM 30X150MG</t>
  </si>
  <si>
    <t>201133</t>
  </si>
  <si>
    <t>TRAMAL KAPKY 100 MG/1 ML</t>
  </si>
  <si>
    <t>POR GTT SOL 1X96ML</t>
  </si>
  <si>
    <t>17929</t>
  </si>
  <si>
    <t>46444</t>
  </si>
  <si>
    <t>POR TBL RET 60X150MG</t>
  </si>
  <si>
    <t>32918</t>
  </si>
  <si>
    <t>POR TBL RET 90X35MG</t>
  </si>
  <si>
    <t>Vinpocetin</t>
  </si>
  <si>
    <t>10253</t>
  </si>
  <si>
    <t>CAVINTON FORTE</t>
  </si>
  <si>
    <t>POR TBL NOB 90X10MG</t>
  </si>
  <si>
    <t>193745</t>
  </si>
  <si>
    <t>ELIQUIS 5 MG</t>
  </si>
  <si>
    <t>POR TBL FLM 60X5MG</t>
  </si>
  <si>
    <t>Perindopril, amlodipin a indapamid</t>
  </si>
  <si>
    <t>190953</t>
  </si>
  <si>
    <t>TRIPLIXAM 2,5 MG/0,625 MG/5 MG</t>
  </si>
  <si>
    <t>Kompresní punčochy a návleky</t>
  </si>
  <si>
    <t>45763</t>
  </si>
  <si>
    <t>PUNČOCHY KOMPRESNÍ LÝTKOVÉ II.K.T.</t>
  </si>
  <si>
    <t>MAXIS B/BRILANT/ A-D</t>
  </si>
  <si>
    <t>Pomůcky pro inkontinentní</t>
  </si>
  <si>
    <t>167008</t>
  </si>
  <si>
    <t xml:space="preserve">KALHOTKY ABSORPČNÍ TENA LADY PROTECTIVE UNDERWEAR </t>
  </si>
  <si>
    <t>BOKY 95-125CM,880ML,10KS</t>
  </si>
  <si>
    <t>87922</t>
  </si>
  <si>
    <t>KALHOTKY ABSORPČNÍ MOLICARE MOBIL EXTRA LARGE</t>
  </si>
  <si>
    <t>BOKY 130-170CM,1862ML,14KS</t>
  </si>
  <si>
    <t>*2009</t>
  </si>
  <si>
    <t>58874</t>
  </si>
  <si>
    <t>AMLOZEK 5</t>
  </si>
  <si>
    <t>50316</t>
  </si>
  <si>
    <t>TULIP 20 MG POTAHOVANÉ TABLETY</t>
  </si>
  <si>
    <t>Ciprofibrát</t>
  </si>
  <si>
    <t>47683</t>
  </si>
  <si>
    <t>LIPANOR</t>
  </si>
  <si>
    <t>46621</t>
  </si>
  <si>
    <t>UNO</t>
  </si>
  <si>
    <t>POR TBL PRO 20X150MG</t>
  </si>
  <si>
    <t>Hydrokortison-butyrát</t>
  </si>
  <si>
    <t>9305</t>
  </si>
  <si>
    <t>LOCOID 0,1%</t>
  </si>
  <si>
    <t>9307</t>
  </si>
  <si>
    <t>LOCOID 0,1% LOTION</t>
  </si>
  <si>
    <t>DRM SOL 1X30ML</t>
  </si>
  <si>
    <t>Kombinace a komplexy sloučenin hliníku, vápníku a hořčíku</t>
  </si>
  <si>
    <t>47664</t>
  </si>
  <si>
    <t>MAALOX SUSPENZE</t>
  </si>
  <si>
    <t>POR SUS 30X15ML</t>
  </si>
  <si>
    <t>Mesalazin</t>
  </si>
  <si>
    <t>75567</t>
  </si>
  <si>
    <t>SALOFALK 500</t>
  </si>
  <si>
    <t>POR TBL ENT 100X500MG</t>
  </si>
  <si>
    <t>92259</t>
  </si>
  <si>
    <t>PANZYTRAT 25 000</t>
  </si>
  <si>
    <t>POR CPS DUR 100-PLAST</t>
  </si>
  <si>
    <t>Paroxetin</t>
  </si>
  <si>
    <t>30805</t>
  </si>
  <si>
    <t>REMOOD 20 MG</t>
  </si>
  <si>
    <t>120791</t>
  </si>
  <si>
    <t>APO-PERINDO 4 MG</t>
  </si>
  <si>
    <t>189077</t>
  </si>
  <si>
    <t>CALCICHEW D3 LEMON 400 IU</t>
  </si>
  <si>
    <t>POR TBL MND 30</t>
  </si>
  <si>
    <t>146894</t>
  </si>
  <si>
    <t>ZOLPIDEM MYLAN 10 MG</t>
  </si>
  <si>
    <t>*1005</t>
  </si>
  <si>
    <t>12737</t>
  </si>
  <si>
    <t>DOXYHEXAL 200 TABS</t>
  </si>
  <si>
    <t>POR TBL NOB 10X200MG</t>
  </si>
  <si>
    <t>Fluoxetin</t>
  </si>
  <si>
    <t>107901</t>
  </si>
  <si>
    <t>APO-FLUOXETINE</t>
  </si>
  <si>
    <t>POR CPS DUR 100X20MG</t>
  </si>
  <si>
    <t>Levocetirizin</t>
  </si>
  <si>
    <t>Methotrexát (pouze perorální)</t>
  </si>
  <si>
    <t>157119</t>
  </si>
  <si>
    <t>METHOTREXAT EBEWE 2,5 MG TABLETY</t>
  </si>
  <si>
    <t>POR TBL NOB 50X2.5MG</t>
  </si>
  <si>
    <t>119773</t>
  </si>
  <si>
    <t>Atenolol a thiazidy</t>
  </si>
  <si>
    <t>76715</t>
  </si>
  <si>
    <t>TENORETIC</t>
  </si>
  <si>
    <t>POR TBL FLM 28</t>
  </si>
  <si>
    <t>187502</t>
  </si>
  <si>
    <t>203290</t>
  </si>
  <si>
    <t>KLACID SR</t>
  </si>
  <si>
    <t>POR TBL RET 14X500MG</t>
  </si>
  <si>
    <t>15317</t>
  </si>
  <si>
    <t>POR TBL OBD 100X150MG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</si>
  <si>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</si>
  <si>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</si>
  <si>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</si>
  <si>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</si>
  <si>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N06AB05 - Paroxetin</t>
  </si>
  <si>
    <t>C09DA01 - Losartan a diuretika</t>
  </si>
  <si>
    <t>A02BA02 - Ranitidin</t>
  </si>
  <si>
    <t>J01AA02 - Doxycyklin</t>
  </si>
  <si>
    <t>C09CA01 - Losartan</t>
  </si>
  <si>
    <t>C08DA01 - Verapamil</t>
  </si>
  <si>
    <t>N03AX09 - Lamotrigin</t>
  </si>
  <si>
    <t>N03AG01 - Kyselina valproová</t>
  </si>
  <si>
    <t>N07CA01 - Betahistin</t>
  </si>
  <si>
    <t>A02BA02</t>
  </si>
  <si>
    <t>C09DA01</t>
  </si>
  <si>
    <t>J01AA02</t>
  </si>
  <si>
    <t>C09CA01</t>
  </si>
  <si>
    <t>N03AX09</t>
  </si>
  <si>
    <t>N07CA01</t>
  </si>
  <si>
    <t>N03AG01</t>
  </si>
  <si>
    <t>N06AB05</t>
  </si>
  <si>
    <t>C08DA01</t>
  </si>
  <si>
    <t>Přehled plnění PL - Preskripce léčivých přípravků - orientační přehled</t>
  </si>
  <si>
    <t>ZA318</t>
  </si>
  <si>
    <t>Náplast transpore 1,25 cm x 9,14 m 1527-0</t>
  </si>
  <si>
    <t>ZA325</t>
  </si>
  <si>
    <t>Krytí hypro-sorb R 65 x 55 mm 002</t>
  </si>
  <si>
    <t>ZA327</t>
  </si>
  <si>
    <t>Krytí hydrocoll 10 x 10 cm bal. á 10 ks 9007442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</si>
  <si>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</si>
  <si>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</si>
  <si>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</si>
  <si>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</si>
  <si>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</si>
  <si>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</si>
  <si>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ZA446</t>
  </si>
  <si>
    <t>Vata buničitá přířezy 20 x 30 cm 1230200129</t>
  </si>
  <si>
    <t>ZA454</t>
  </si>
  <si>
    <t>Kompresa AB 10 x 10 cm / 1 ks sterilní NT savá 1230114011</t>
  </si>
  <si>
    <t>ZA459</t>
  </si>
  <si>
    <t>Kompresa AB 10 x 20 cm / 1 ks sterilní NT savá 1230114021</t>
  </si>
  <si>
    <t>ZA476</t>
  </si>
  <si>
    <t>Krytí mepilex border lite 10 x 10 cm bal. á 5 ks 281300-00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</si>
  <si>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</si>
  <si>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</si>
  <si>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</si>
  <si>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</si>
  <si>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</si>
  <si>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</si>
  <si>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ZA554</t>
  </si>
  <si>
    <t>Krytí hypro-sorb R 10 x 10 x 10 mm bal. á 10 ks 006</t>
  </si>
  <si>
    <t>ZA563</t>
  </si>
  <si>
    <t>Kompresa AB 20 x 20 cm / 1 ks sterilní NT savá 1230114041</t>
  </si>
  <si>
    <t>ZA569</t>
  </si>
  <si>
    <t>Podkolenky cambren C  K3 velké 997396/2</t>
  </si>
  <si>
    <t>ZA593</t>
  </si>
  <si>
    <t>Tampon stáčený sterilní 20 x 20 cm / 5 ks 28003</t>
  </si>
  <si>
    <t>ZA595</t>
  </si>
  <si>
    <t>Náplast tegaderm 6,0 cm x 7,0 cm bal. á 100 ks s výřezem 1623W</t>
  </si>
  <si>
    <t>ZC100</t>
  </si>
  <si>
    <t>Vata buničitá dělená 2 role / 500 ks 40 x 50 mm 1230200310</t>
  </si>
  <si>
    <t>ZC506</t>
  </si>
  <si>
    <t>Kompresa NT 10 x 10 cm / 5 ks sterilní 1325020275</t>
  </si>
  <si>
    <t>ZC550</t>
  </si>
  <si>
    <t>Krytí mepilex silikonový Ag 10 x 10 cm bal. á 5 ks 287110-00</t>
  </si>
  <si>
    <t>ZC845</t>
  </si>
  <si>
    <t>Kompresa NT 10 x 20 cm / 5 ks sterilní 26621</t>
  </si>
  <si>
    <t>ZG613</t>
  </si>
  <si>
    <t>Krytí mepitel one 8 x 10 cm  bal. á 5 ks 289200-00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</si>
  <si>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</si>
  <si>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</si>
  <si>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</si>
  <si>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</si>
  <si>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</si>
  <si>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</si>
  <si>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</si>
  <si>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</si>
  <si>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ZA487</t>
  </si>
  <si>
    <t>Obinadlo ideal 12 cm x 5 m 9310233</t>
  </si>
  <si>
    <t>ZA526</t>
  </si>
  <si>
    <t>Krytí sorbalgon 10 x 10 cm bal. á 10 ks 999595</t>
  </si>
  <si>
    <t>ZA588</t>
  </si>
  <si>
    <t>Sada k odstranění stehů PEHA 9919004</t>
  </si>
  <si>
    <t>ZL410</t>
  </si>
  <si>
    <t>Hemagel 100 g A2681147</t>
  </si>
  <si>
    <t>ZL854</t>
  </si>
  <si>
    <t>Krytí mastný tyl jelonet 10 x 10 cm á 36 ks 66007478</t>
  </si>
  <si>
    <t>ZF042</t>
  </si>
  <si>
    <t>Krytí mastný tyl jelonet 10 x 10 cm á 10 ks 7404</t>
  </si>
  <si>
    <t>ZA727</t>
  </si>
  <si>
    <t>Kontejner 30 ml sterilní 331690251750</t>
  </si>
  <si>
    <t>ZA728</t>
  </si>
  <si>
    <t>Lopatka lékařská nesterilní dřevěná ústní bal. á 100 ks 1320100655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</si>
  <si>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</si>
  <si>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</si>
  <si>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</si>
  <si>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</si>
  <si>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</si>
  <si>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</si>
  <si>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</si>
  <si>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</si>
  <si>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</si>
  <si>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</si>
  <si>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</si>
  <si>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</si>
  <si>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</si>
  <si>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</si>
  <si>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ZA967</t>
  </si>
  <si>
    <t>Flocare set 800 pump pro enter.vaky-569886  A4323102</t>
  </si>
  <si>
    <t>ZB249</t>
  </si>
  <si>
    <t>Sáček močový s křížovou výpustí sterilní 2000 ml ZAR-TNU201601</t>
  </si>
  <si>
    <t>ZB361</t>
  </si>
  <si>
    <t>Láhev respiflo 1000 ml 21000</t>
  </si>
  <si>
    <t>ZB387</t>
  </si>
  <si>
    <t>Kanyla ET 8,0 s manžetou 9480E</t>
  </si>
  <si>
    <t>ZB488</t>
  </si>
  <si>
    <t>Sprej cavilon 28 ml bal. á 12 ks 3346E</t>
  </si>
  <si>
    <t>ZB753</t>
  </si>
  <si>
    <t>Nebulizátor s maskou+hadičkou 1483</t>
  </si>
  <si>
    <t>ZB755</t>
  </si>
  <si>
    <t>Zkumavka 1,0 ml K3 edta fialová 454034</t>
  </si>
  <si>
    <t>ZB759</t>
  </si>
  <si>
    <t>Zkumavka červená 8 ml gel 455071</t>
  </si>
  <si>
    <t>ZB761</t>
  </si>
  <si>
    <t>Zkumavka červená 4 ml 454092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</si>
  <si>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</si>
  <si>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</si>
  <si>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</si>
  <si>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</si>
  <si>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</si>
  <si>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</si>
  <si>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ZB949</t>
  </si>
  <si>
    <t>Pinzeta UH sterilní HAR999565</t>
  </si>
  <si>
    <t>ZC074</t>
  </si>
  <si>
    <t>Nebulizátor Typ 753 pro dospělé 01.000.08.753</t>
  </si>
  <si>
    <t>ZC498</t>
  </si>
  <si>
    <t>Držák močových sáčků UH 800800100</t>
  </si>
  <si>
    <t>ZC648</t>
  </si>
  <si>
    <t>Elektroda EKG s gelem ovál 51 x 33 mm pro dospělé H-108006</t>
  </si>
  <si>
    <t>ZC769</t>
  </si>
  <si>
    <t>Hadička spojovací HS 1,8 x 450LL 606301</t>
  </si>
  <si>
    <t>ZD616</t>
  </si>
  <si>
    <t>Mediset pro močovou katetriz.+ aqua permanent 4753882</t>
  </si>
  <si>
    <t>ZD808</t>
  </si>
  <si>
    <t>Kanyla vasofix 22G modrá safety 4269098S-01</t>
  </si>
  <si>
    <t>ZD903</t>
  </si>
  <si>
    <t>Kontejner+lopatka 30 ml nesterilní 331690251330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</si>
  <si>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</si>
  <si>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</si>
  <si>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</si>
  <si>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</si>
  <si>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</si>
  <si>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</si>
  <si>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</si>
  <si>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</si>
  <si>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</si>
  <si>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</si>
  <si>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</si>
  <si>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</si>
  <si>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</si>
  <si>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</si>
  <si>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</si>
  <si>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</si>
  <si>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</si>
  <si>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</si>
  <si>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</si>
  <si>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</si>
  <si>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ZK978</t>
  </si>
  <si>
    <t>Cévka odsávací CH16 s přerušovačem sání P01175a</t>
  </si>
  <si>
    <t>ZK979</t>
  </si>
  <si>
    <t>Cévka odsávací CH18 s přerušovačem sání P01177a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</si>
  <si>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</si>
  <si>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</si>
  <si>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</si>
  <si>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</si>
  <si>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</si>
  <si>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</si>
  <si>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ZD815</t>
  </si>
  <si>
    <t>Manžeta TK tonometru KVS LD7 + k monitoru Philips dospělá 14 x 50 cm KVS M1 5ZOM</t>
  </si>
  <si>
    <t>ZB856</t>
  </si>
  <si>
    <t>Manžeta TK k tonometru Tensoval comfort 22 - 32 cm plochá 9001542</t>
  </si>
  <si>
    <t>ZA715</t>
  </si>
  <si>
    <t>Set infuzní intrafix primeline classic 150 cm 4062957</t>
  </si>
  <si>
    <t>ZE079</t>
  </si>
  <si>
    <t>Set transfúzní non PVC s odvzdušněním a bakteriálním filtrem ZAR-I-TS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</si>
  <si>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</si>
  <si>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</si>
  <si>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</si>
  <si>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</si>
  <si>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</si>
  <si>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</si>
  <si>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</si>
  <si>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  40 mm růžová 4665120</t>
  </si>
  <si>
    <t>ZB768</t>
  </si>
  <si>
    <t>Jehla vakuová 216/38 mm zelená 450076</t>
  </si>
  <si>
    <t>ZK649</t>
  </si>
  <si>
    <t>Jehla inzulínová BD 30 G x 8 mm Micro-Fine plus bal. á 100 ks 320214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</si>
  <si>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</si>
  <si>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</si>
  <si>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</si>
  <si>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</si>
  <si>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</si>
  <si>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</si>
  <si>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</si>
  <si>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</si>
  <si>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</si>
  <si>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</si>
  <si>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396404</t>
  </si>
  <si>
    <t>-Zinek práškový k likvidaci rtuti 25g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</si>
  <si>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</si>
  <si>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</si>
  <si>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</si>
  <si>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</si>
  <si>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</si>
  <si>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</si>
  <si>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</si>
  <si>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</si>
  <si>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</si>
  <si>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</si>
  <si>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</si>
  <si>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</si>
  <si>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</si>
  <si>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</si>
  <si>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101 - Pracoviště interního lékařství</t>
  </si>
  <si>
    <t>106 - Pracoviště geriatrie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</si>
  <si>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</si>
  <si>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</si>
  <si>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</si>
  <si>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</si>
  <si>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</si>
  <si>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</si>
  <si>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1</t>
  </si>
  <si>
    <t>0000499</t>
  </si>
  <si>
    <t>MAGNESIUM SULFURICUM BIOTIKA 20%</t>
  </si>
  <si>
    <t>0089212</t>
  </si>
  <si>
    <t>INJECTIO PROCAINII CHLORATI 0,2% ARDEAPHARMA</t>
  </si>
  <si>
    <t>V</t>
  </si>
  <si>
    <t>09511</t>
  </si>
  <si>
    <t>MINIMÁLNÍ KONTAKT LÉKAŘE S PACIENTEM</t>
  </si>
  <si>
    <t>11022</t>
  </si>
  <si>
    <t>CÍLENÉ VYŠETŘENÍ INTERNISTOU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</si>
  <si>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</si>
  <si>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</si>
  <si>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</si>
  <si>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</si>
  <si>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</si>
  <si>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</si>
  <si>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</si>
  <si>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</si>
  <si>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</si>
  <si>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</si>
  <si>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</si>
  <si>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</si>
  <si>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</si>
  <si>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</si>
  <si>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106</t>
  </si>
  <si>
    <t>09127</t>
  </si>
  <si>
    <t>EKG VYŠETŘENÍ</t>
  </si>
  <si>
    <t>09237</t>
  </si>
  <si>
    <t>OŠETŘENÍ A PŘEVAZ RÁNY VČETNĚ OŠETŘENÍ KOŽNÍCH A P</t>
  </si>
  <si>
    <t>16110</t>
  </si>
  <si>
    <t>TEST AKTIVIT DENNÍHO ŽIVOTA V GERIATRII</t>
  </si>
  <si>
    <t>16120</t>
  </si>
  <si>
    <t>TEST MENTÁLNÍCH FUNKCÍ V GERIATRII</t>
  </si>
  <si>
    <t>16022</t>
  </si>
  <si>
    <t>CÍLENÉ VYŠETŘENÍ GERIATREM</t>
  </si>
  <si>
    <t>16023</t>
  </si>
  <si>
    <t>KONTROLNÍ VYŠETŘENÍ GERIATREM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</si>
  <si>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</si>
  <si>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</si>
  <si>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</si>
  <si>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</si>
  <si>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</si>
  <si>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</si>
  <si>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</si>
  <si>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</si>
  <si>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11 - Ortopedická klinika</t>
  </si>
  <si>
    <t>12 - Urologická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</si>
  <si>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</si>
  <si>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</si>
  <si>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</si>
  <si>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</si>
  <si>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26 - Oddělení rehabilitace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</si>
  <si>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</si>
  <si>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</si>
  <si>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</si>
  <si>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</si>
  <si>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</si>
  <si>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</si>
  <si>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</si>
  <si>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</si>
  <si>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</si>
  <si>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</si>
  <si>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11</t>
  </si>
  <si>
    <t>12</t>
  </si>
  <si>
    <t>16</t>
  </si>
  <si>
    <t>17</t>
  </si>
  <si>
    <t>20</t>
  </si>
  <si>
    <t>21</t>
  </si>
  <si>
    <t>26</t>
  </si>
  <si>
    <t>1F6</t>
  </si>
  <si>
    <t>0003952</t>
  </si>
  <si>
    <t>0011592</t>
  </si>
  <si>
    <t>METRONIDAZOL B. BRAUN 5 MG/ML</t>
  </si>
  <si>
    <t>0011785</t>
  </si>
  <si>
    <t>AMIKIN 1 G</t>
  </si>
  <si>
    <t>0016600</t>
  </si>
  <si>
    <t>0049193</t>
  </si>
  <si>
    <t>0053922</t>
  </si>
  <si>
    <t>0056801</t>
  </si>
  <si>
    <t>0072972</t>
  </si>
  <si>
    <t>0076360</t>
  </si>
  <si>
    <t>ZINACEF 1,5 G</t>
  </si>
  <si>
    <t>0077044</t>
  </si>
  <si>
    <t>ZINACEF 750 MG</t>
  </si>
  <si>
    <t>0083417</t>
  </si>
  <si>
    <t>MERONEM 1 G</t>
  </si>
  <si>
    <t>0096040</t>
  </si>
  <si>
    <t>CIPRINOL 100 MG/10 ML</t>
  </si>
  <si>
    <t>0096414</t>
  </si>
  <si>
    <t>GENTAMICIN LEK 80 MG/2 ML</t>
  </si>
  <si>
    <t>0112782</t>
  </si>
  <si>
    <t>GENTAMICIN B.BRAUN 3 MG/ML INFUZNÍ ROZTOK</t>
  </si>
  <si>
    <t>0129767</t>
  </si>
  <si>
    <t>IMIPENEM/CILASTATIN KABI 500 MG/500 MG</t>
  </si>
  <si>
    <t>0131654</t>
  </si>
  <si>
    <t>CEFTAZIDIM KABI 1 G</t>
  </si>
  <si>
    <t>0131656</t>
  </si>
  <si>
    <t>CEFTAZIDIM KABI 2 G</t>
  </si>
  <si>
    <t>0137499</t>
  </si>
  <si>
    <t>0162180</t>
  </si>
  <si>
    <t>0162187</t>
  </si>
  <si>
    <t>CIPROFLOXACIN KABI 400 MG/200 ML INFUZNÍ ROZTOK</t>
  </si>
  <si>
    <t>0164350</t>
  </si>
  <si>
    <t>TAZOCIN 4 G/0,5 G</t>
  </si>
  <si>
    <t>0141836</t>
  </si>
  <si>
    <t>AMIKACIN B. BRAUN 5 MG/ML</t>
  </si>
  <si>
    <t>2</t>
  </si>
  <si>
    <t>0007917</t>
  </si>
  <si>
    <t>Erytrocyty bez buffy coatu</t>
  </si>
  <si>
    <t>0007955</t>
  </si>
  <si>
    <t>Erytrocyty deleukotizované</t>
  </si>
  <si>
    <t>00601</t>
  </si>
  <si>
    <t>OD TYPU 01 - PRO NEMOCNICE TYPU 3, (KATEGORIE 6)</t>
  </si>
  <si>
    <t>09227</t>
  </si>
  <si>
    <t>I. V. APLIKACE KRVE NEBO KREVNÍCH DERIVÁTŮ</t>
  </si>
  <si>
    <t>16021</t>
  </si>
  <si>
    <t>KOMPLEXNÍ VYŠETŘENÍ GERIATREM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</si>
  <si>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</si>
  <si>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</si>
  <si>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</si>
  <si>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</si>
  <si>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</si>
  <si>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</si>
  <si>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00698</t>
  </si>
  <si>
    <t>OD TYPU 98 - PRO NEMOCNICE TYPU 3, (KATEGORIE 6) -</t>
  </si>
  <si>
    <t>5F1</t>
  </si>
  <si>
    <t>07546</t>
  </si>
  <si>
    <t>(DRG) OTEVŘENÝ PŘÍSTUP</t>
  </si>
  <si>
    <t>07520</t>
  </si>
  <si>
    <t>(VZP) VYTVOŘENÍ A-V SHUNTU - PRIMOOPERACE</t>
  </si>
  <si>
    <t>07543</t>
  </si>
  <si>
    <t>(DRG) PRIMOOPERACE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</si>
  <si>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</si>
  <si>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</si>
  <si>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</si>
  <si>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</si>
  <si>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</si>
  <si>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</si>
  <si>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31</t>
  </si>
  <si>
    <t>32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</si>
  <si>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</si>
  <si>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</si>
  <si>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</si>
  <si>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</si>
  <si>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</si>
  <si>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</si>
  <si>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</si>
  <si>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01012</t>
  </si>
  <si>
    <t xml:space="preserve">KRANIOTOMIE S CC 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</si>
  <si>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</si>
  <si>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</si>
  <si>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01063</t>
  </si>
  <si>
    <t xml:space="preserve">JINÉ VÝKONY PŘI ONEMOCNĚNÍCH A PORUCHÁCH NERVOVÉHO SYSTÉMU S MCC                                    </t>
  </si>
  <si>
    <t>01070</t>
  </si>
  <si>
    <t xml:space="preserve">ENDOVASKULÁRNÍ VÝKONY PŘI MOZKOVÉM INFARKTU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</si>
  <si>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</si>
  <si>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</si>
  <si>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</si>
  <si>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</si>
  <si>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</si>
  <si>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</si>
  <si>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</si>
  <si>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</si>
  <si>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</si>
  <si>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</si>
  <si>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</si>
  <si>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</si>
  <si>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</si>
  <si>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</si>
  <si>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</si>
  <si>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</si>
  <si>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</si>
  <si>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</si>
  <si>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</si>
  <si>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INFARKTU S CC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</si>
  <si>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</si>
  <si>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</si>
  <si>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</si>
  <si>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</si>
  <si>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</si>
  <si>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</si>
  <si>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</si>
  <si>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</si>
  <si>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</si>
  <si>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</si>
  <si>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</si>
  <si>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</si>
  <si>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</si>
  <si>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</si>
  <si>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</si>
  <si>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</si>
  <si>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</si>
  <si>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</si>
  <si>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</si>
  <si>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</si>
  <si>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</si>
  <si>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</si>
  <si>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03352</t>
  </si>
  <si>
    <t xml:space="preserve">JINÉ PORUCHY UŠÍ, NOSU, ÚST A HRDLA S CC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</si>
  <si>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</si>
  <si>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</si>
  <si>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</si>
  <si>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</si>
  <si>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</si>
  <si>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</si>
  <si>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</si>
  <si>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</si>
  <si>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</si>
  <si>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</si>
  <si>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</si>
  <si>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</si>
  <si>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</si>
  <si>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</si>
  <si>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04373</t>
  </si>
  <si>
    <t xml:space="preserve">CHRONICKÁ OBSTRUKTIVNÍ PLICNÍ NEMOC S MCC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</si>
  <si>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</si>
  <si>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</si>
  <si>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</si>
  <si>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</si>
  <si>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</si>
  <si>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</si>
  <si>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05012</t>
  </si>
  <si>
    <t xml:space="preserve">SRDEČNÍ DEFIBRILÁTOR A IMPLANTÁT PRO PODPORU FUNKCE SRDCE S CC                                      </t>
  </si>
  <si>
    <t>05070</t>
  </si>
  <si>
    <t xml:space="preserve">IMPLANTACE TRVALÉHO KARDIOSTIMULÁTORU U AKUTNÍHO INFARKTU MYOKARDU, SELHÁNÍ SRDCE NEBO ŠOKU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</si>
  <si>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</si>
  <si>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</si>
  <si>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</si>
  <si>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</si>
  <si>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05111</t>
  </si>
  <si>
    <t>IMPLANTACE TRVALÉHO KARDIOSTIMULÁTORU BEZ AKUTNÍHO INFARKTU MYOKARDU, SELHÁNÍ SRDCE NEBO ŠOKU BEZ CC</t>
  </si>
  <si>
    <t>05112</t>
  </si>
  <si>
    <t xml:space="preserve">IMPLANTACE TRVALÉHO KARDIOSTIMULÁTORU BEZ AKUTNÍHO INFARKTU MYOKARDU, SELHÁNÍ SRDCE NEBO ŠOKU S CC  </t>
  </si>
  <si>
    <t>05142</t>
  </si>
  <si>
    <t xml:space="preserve">JINÉ VASKULÁRNÍ VÝKONY S CC                             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</si>
  <si>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</si>
  <si>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</si>
  <si>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</si>
  <si>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</si>
  <si>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</si>
  <si>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</si>
  <si>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</si>
  <si>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</si>
  <si>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</si>
  <si>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</si>
  <si>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</si>
  <si>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</si>
  <si>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</si>
  <si>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</si>
  <si>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</si>
  <si>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</si>
  <si>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</si>
  <si>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</si>
  <si>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</si>
  <si>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</si>
  <si>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</si>
  <si>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</si>
  <si>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</si>
  <si>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</si>
  <si>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</si>
  <si>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</si>
  <si>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</si>
  <si>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</si>
  <si>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</si>
  <si>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</si>
  <si>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</si>
  <si>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</si>
  <si>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</si>
  <si>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</si>
  <si>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</si>
  <si>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</si>
  <si>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</si>
  <si>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</si>
  <si>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</si>
  <si>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</si>
  <si>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05503</t>
  </si>
  <si>
    <t xml:space="preserve">ANGIOPLASTIKA NEBO ZAVEDENÍ STENTU DO PERIFERNÍ CÉVY S MCC                                          </t>
  </si>
  <si>
    <t>06013</t>
  </si>
  <si>
    <t xml:space="preserve">VELKÉ VÝKONY NA TLUSTÉM A TENKÉM STŘEVU S MCC                                                       </t>
  </si>
  <si>
    <t>06322</t>
  </si>
  <si>
    <t xml:space="preserve">PORUCHY JÍCNU S CC                                                                                  </t>
  </si>
  <si>
    <t>06332</t>
  </si>
  <si>
    <t xml:space="preserve">DIVERTIKULITIDA, DIVERTIKULÓZA A ZÁNĚTLIVÉ ONEMOCNĚNÍ STŘEVA S CC                                   </t>
  </si>
  <si>
    <t>06333</t>
  </si>
  <si>
    <t xml:space="preserve">DIVERTIKULITIDA,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</si>
  <si>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</si>
  <si>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</si>
  <si>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</si>
  <si>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</si>
  <si>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</si>
  <si>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</si>
  <si>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</si>
  <si>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</si>
  <si>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</si>
  <si>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</si>
  <si>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</si>
  <si>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</si>
  <si>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</si>
  <si>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</si>
  <si>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</si>
  <si>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</si>
  <si>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</si>
  <si>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</si>
  <si>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</si>
  <si>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</si>
  <si>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</si>
  <si>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</si>
  <si>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</si>
  <si>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</si>
  <si>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</si>
  <si>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</si>
  <si>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</si>
  <si>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</si>
  <si>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</si>
  <si>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</si>
  <si>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</si>
  <si>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</si>
  <si>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</si>
  <si>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</si>
  <si>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</si>
  <si>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</si>
  <si>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</si>
  <si>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</si>
  <si>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</si>
  <si>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</si>
  <si>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</si>
  <si>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</si>
  <si>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08083</t>
  </si>
  <si>
    <t xml:space="preserve">VÝKONY NA KYČLÍCH A STEHENNÍ KOSTI, KROMĚ REPLANTACE VELKÝCH KLOUBŮ S MCC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</si>
  <si>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</si>
  <si>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</si>
  <si>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</si>
  <si>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</si>
  <si>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08111</t>
  </si>
  <si>
    <t xml:space="preserve">VÝKONY NA KOLENU, BÉRCI A HLEZNU, KROMĚ CHODIDLA BEZ CC                                             </t>
  </si>
  <si>
    <t>08152</t>
  </si>
  <si>
    <t xml:space="preserve">VÝKONY NA HORNÍCH KONČETINÁCH S CC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</si>
  <si>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</si>
  <si>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</si>
  <si>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</si>
  <si>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</si>
  <si>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</si>
  <si>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</si>
  <si>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</si>
  <si>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</si>
  <si>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</si>
  <si>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</si>
  <si>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</si>
  <si>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</si>
  <si>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</si>
  <si>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</si>
  <si>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</si>
  <si>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</si>
  <si>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</si>
  <si>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</si>
  <si>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08353</t>
  </si>
  <si>
    <t xml:space="preserve">SEPTICKÁ ARTRITIDA S MCC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</si>
  <si>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</si>
  <si>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</si>
  <si>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</si>
  <si>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</si>
  <si>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</si>
  <si>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</si>
  <si>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</si>
  <si>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</si>
  <si>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</si>
  <si>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</si>
  <si>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</si>
  <si>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</si>
  <si>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</si>
  <si>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</si>
  <si>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</si>
  <si>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</si>
  <si>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</si>
  <si>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</si>
  <si>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</si>
  <si>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</si>
  <si>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</si>
  <si>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</si>
  <si>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10301</t>
  </si>
  <si>
    <t xml:space="preserve">DIABETES, NUTRIČNÍ A JINÉ METABOLICKÉ PORUCHY BEZ CC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</si>
  <si>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</si>
  <si>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</si>
  <si>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</si>
  <si>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</si>
  <si>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</si>
  <si>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</si>
  <si>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10331</t>
  </si>
  <si>
    <t xml:space="preserve">JINÉ ENDOKRINNÍ PORUCHY BEZ CC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</si>
  <si>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</si>
  <si>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</si>
  <si>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</si>
  <si>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</si>
  <si>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</si>
  <si>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</si>
  <si>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</si>
  <si>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</si>
  <si>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</si>
  <si>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</si>
  <si>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</si>
  <si>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</si>
  <si>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</si>
  <si>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</si>
  <si>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</si>
  <si>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</si>
  <si>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</si>
  <si>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</si>
  <si>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</si>
  <si>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</si>
  <si>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</si>
  <si>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</si>
  <si>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11342</t>
  </si>
  <si>
    <t xml:space="preserve">MOČOVÉ KAMENY BEZ EXTRAKORPORÁLNÍ LITOTRYPSE S CC               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</si>
  <si>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</si>
  <si>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</si>
  <si>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</si>
  <si>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</si>
  <si>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17311</t>
  </si>
  <si>
    <t xml:space="preserve">LYMFOM A NEAKUTNÍ LEUKÉMIE BEZ CC                                                                   </t>
  </si>
  <si>
    <t>17313</t>
  </si>
  <si>
    <t xml:space="preserve">LYMFOM A NEAKUTNÍ LEUKÉMIE S MCC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</si>
  <si>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</si>
  <si>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</si>
  <si>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</si>
  <si>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</si>
  <si>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21322</t>
  </si>
  <si>
    <t xml:space="preserve">OTRAVA A TOXICKÉ ÚČINKY LÉKŮ (DROG) S CC                                                            </t>
  </si>
  <si>
    <t>22522</t>
  </si>
  <si>
    <t xml:space="preserve">NEROZSÁHLÉ POPÁLENINY SKRZ CELOU KŮŽI, S KOŽNÍM ŠTĚPEM NEBO INHAL. PORANĚNÍM S CC                   </t>
  </si>
  <si>
    <t>25303</t>
  </si>
  <si>
    <t xml:space="preserve">DIAGNÓZY TÝKAJÍCÍ SE HLAVY, HRUDNÍKU A DOLNÍCH KONČETIN PŘI MNOHOČETNÉM ZÁVAŽNÉM TRAUMATU S MCC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</si>
  <si>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</si>
  <si>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</si>
  <si>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</si>
  <si>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</si>
  <si>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</si>
  <si>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</si>
  <si>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</si>
  <si>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</si>
  <si>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</si>
  <si>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</si>
  <si>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</si>
  <si>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</si>
  <si>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</si>
  <si>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</si>
  <si>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</si>
  <si>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</si>
  <si>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</si>
  <si>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</si>
  <si>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</si>
  <si>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</si>
  <si>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</si>
  <si>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</si>
  <si>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</si>
  <si>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</si>
  <si>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</si>
  <si>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</si>
  <si>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</si>
  <si>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</si>
  <si>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</si>
  <si>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</si>
  <si>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</si>
  <si>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</si>
  <si>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</si>
  <si>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</si>
  <si>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</si>
  <si>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</si>
  <si>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</si>
  <si>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</si>
  <si>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</si>
  <si>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</si>
  <si>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</si>
  <si>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</si>
  <si>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0002067</t>
  </si>
  <si>
    <t>81m-krypton plyn k inhal.</t>
  </si>
  <si>
    <t>0002073</t>
  </si>
  <si>
    <t>99mTc-oxidronát disodný inj.</t>
  </si>
  <si>
    <t>0002087</t>
  </si>
  <si>
    <t>18F-FDG</t>
  </si>
  <si>
    <t>3</t>
  </si>
  <si>
    <t>0110740</t>
  </si>
  <si>
    <t>VÁLCE (DVA) STERILNÍ, JEDNORÁZOVÉ DO INJEKTORU, CE</t>
  </si>
  <si>
    <t>47153</t>
  </si>
  <si>
    <t>SCINTIGRAFIE PŘÍŠTÍTNÝCH TĚLÍSEK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</si>
  <si>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</si>
  <si>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</si>
  <si>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</si>
  <si>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</si>
  <si>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</si>
  <si>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</si>
  <si>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</si>
  <si>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</si>
  <si>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</si>
  <si>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</si>
  <si>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</si>
  <si>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</si>
  <si>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</si>
  <si>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</si>
  <si>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</si>
  <si>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</si>
  <si>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</si>
  <si>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</si>
  <si>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</si>
  <si>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</si>
  <si>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</si>
  <si>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</si>
  <si>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</si>
  <si>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</si>
  <si>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</si>
  <si>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</si>
  <si>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</si>
  <si>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</si>
  <si>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</si>
  <si>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</si>
  <si>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</si>
  <si>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</si>
  <si>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</si>
  <si>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</si>
  <si>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</si>
  <si>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</si>
  <si>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</si>
  <si>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</si>
  <si>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</si>
  <si>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</si>
  <si>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</si>
  <si>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</si>
  <si>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</si>
  <si>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</si>
  <si>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</si>
  <si>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</si>
  <si>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</si>
  <si>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</si>
  <si>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</si>
  <si>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</si>
  <si>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</si>
  <si>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</si>
  <si>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</si>
  <si>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</si>
  <si>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</si>
  <si>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</si>
  <si>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</si>
  <si>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</si>
  <si>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</si>
  <si>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</si>
  <si>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</si>
  <si>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</si>
  <si>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</si>
  <si>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</si>
  <si>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</si>
  <si>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</si>
  <si>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</si>
  <si>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</si>
  <si>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</si>
  <si>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</si>
  <si>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</si>
  <si>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</si>
  <si>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</si>
  <si>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</si>
  <si>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</si>
  <si>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</si>
  <si>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</si>
  <si>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</si>
  <si>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</si>
  <si>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</si>
  <si>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</si>
  <si>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</si>
  <si>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</si>
  <si>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</si>
  <si>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</si>
  <si>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</si>
  <si>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91137</t>
  </si>
  <si>
    <t>STANOVENÍ TRANSFERINU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</si>
  <si>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</si>
  <si>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</si>
  <si>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</si>
  <si>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</si>
  <si>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</si>
  <si>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</si>
  <si>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</si>
  <si>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</si>
  <si>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</si>
  <si>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</si>
  <si>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</si>
  <si>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</si>
  <si>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</si>
  <si>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</si>
  <si>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</si>
  <si>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</si>
  <si>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</si>
  <si>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</si>
  <si>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</si>
  <si>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</si>
  <si>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</si>
  <si>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</si>
  <si>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</si>
  <si>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</si>
  <si>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</si>
  <si>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</si>
  <si>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</si>
  <si>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</si>
  <si>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</si>
  <si>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</si>
  <si>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</si>
  <si>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</si>
  <si>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</si>
  <si>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</si>
  <si>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</si>
  <si>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</si>
  <si>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</si>
  <si>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</si>
  <si>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</si>
  <si>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</si>
  <si>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</si>
  <si>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</si>
  <si>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</si>
  <si>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</si>
  <si>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</si>
  <si>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</si>
  <si>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</si>
  <si>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</si>
  <si>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</si>
  <si>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</si>
  <si>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</si>
  <si>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</si>
  <si>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</si>
  <si>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</si>
  <si>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</si>
  <si>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</si>
  <si>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</si>
  <si>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</si>
  <si>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</si>
  <si>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</si>
  <si>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</si>
  <si>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</si>
  <si>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</si>
  <si>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</si>
  <si>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</si>
  <si>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</si>
  <si>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</si>
  <si>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</si>
  <si>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</si>
  <si>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</si>
  <si>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</si>
  <si>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</si>
  <si>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</si>
  <si>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</si>
  <si>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</si>
  <si>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</si>
  <si>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</si>
  <si>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</si>
  <si>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</si>
  <si>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</si>
  <si>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</si>
  <si>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</si>
  <si>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</si>
  <si>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</si>
  <si>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</si>
  <si>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</si>
  <si>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</si>
  <si>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</si>
  <si>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</si>
  <si>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</si>
  <si>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81665</t>
  </si>
  <si>
    <t>VYŠ. DPM - AKTIVITA LYZOSOMÁLNÍCH ENZYMŮ S NERADIO</t>
  </si>
  <si>
    <t>81423</t>
  </si>
  <si>
    <t>FOSFATÁZA ALKALICKÁ IZOENZYMY</t>
  </si>
  <si>
    <t>93185</t>
  </si>
  <si>
    <t>TRIJODTYRONIN CELKOVÝ (TT3)</t>
  </si>
  <si>
    <t>93135</t>
  </si>
  <si>
    <t>MYOGLOBIN V SÉRII</t>
  </si>
  <si>
    <t>81443</t>
  </si>
  <si>
    <t>GLUKOZOVÝ TOLERANČNÍ TEST (WHO)</t>
  </si>
  <si>
    <t>81129</t>
  </si>
  <si>
    <t>BÍLKOVINA KVANTITATIVNĚ (MOČ, VÝPOTEK, CSF) STATIM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</si>
  <si>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</si>
  <si>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</si>
  <si>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</si>
  <si>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</si>
  <si>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</si>
  <si>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</si>
  <si>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</si>
  <si>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0003134</t>
  </si>
  <si>
    <t>0077019</t>
  </si>
  <si>
    <t>0077024</t>
  </si>
  <si>
    <t>ULTRAVIST 300</t>
  </si>
  <si>
    <t>0095609</t>
  </si>
  <si>
    <t>MICROPAQUE CT</t>
  </si>
  <si>
    <t>0151208</t>
  </si>
  <si>
    <t>0092932</t>
  </si>
  <si>
    <t>SADA DRENÁŽNÍ</t>
  </si>
  <si>
    <t>0151449</t>
  </si>
  <si>
    <t>JEHLA BIOPTICKÁ DO DĚLA (BARD MAGNUM)  UNIVERSAL P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</si>
  <si>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</si>
  <si>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</si>
  <si>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</si>
  <si>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</si>
  <si>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</si>
  <si>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</si>
  <si>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</si>
  <si>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</si>
  <si>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</si>
  <si>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</si>
  <si>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</si>
  <si>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</si>
  <si>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</si>
  <si>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</si>
  <si>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</si>
  <si>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</si>
  <si>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</si>
  <si>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</si>
  <si>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</si>
  <si>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</si>
  <si>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</si>
  <si>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</si>
  <si>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</si>
  <si>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</si>
  <si>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</si>
  <si>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</si>
  <si>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</si>
  <si>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</si>
  <si>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</si>
  <si>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</si>
  <si>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</si>
  <si>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</si>
  <si>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</si>
  <si>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</si>
  <si>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89611</t>
  </si>
  <si>
    <t>CT VYŠETŘENÍ HLAVY NEBO TĚLA NATIVNÍ A KONTRASTNÍ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</si>
  <si>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</si>
  <si>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</si>
  <si>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</si>
  <si>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</si>
  <si>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</si>
  <si>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</si>
  <si>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</si>
  <si>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</si>
  <si>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</si>
  <si>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</si>
  <si>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</si>
  <si>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</si>
  <si>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</si>
  <si>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</si>
  <si>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</si>
  <si>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</si>
  <si>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</si>
  <si>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</si>
  <si>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</si>
  <si>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</si>
  <si>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</si>
  <si>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</si>
  <si>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</si>
  <si>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</si>
  <si>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</si>
  <si>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</si>
  <si>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</si>
  <si>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</si>
  <si>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</si>
  <si>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</si>
  <si>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</si>
  <si>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</si>
  <si>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</si>
  <si>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</si>
  <si>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</si>
  <si>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</si>
  <si>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</si>
  <si>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</si>
  <si>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</si>
  <si>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</si>
  <si>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</si>
  <si>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</si>
  <si>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</si>
  <si>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</si>
  <si>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</si>
  <si>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</si>
  <si>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</si>
  <si>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</si>
  <si>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</si>
  <si>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</si>
  <si>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</si>
  <si>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</si>
  <si>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</si>
  <si>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</si>
  <si>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</si>
  <si>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</si>
  <si>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</si>
  <si>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</si>
  <si>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</si>
  <si>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</si>
  <si>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</si>
  <si>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</si>
  <si>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</si>
  <si>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</si>
  <si>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</si>
  <si>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</si>
  <si>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</si>
  <si>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</si>
  <si>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87519</t>
  </si>
  <si>
    <t>STANOVENÍ CYTOLOGICKÉ DIAGNÓZY II. STUPNĚ OBTÍŽNOS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</si>
  <si>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</si>
  <si>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</si>
  <si>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</si>
  <si>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</si>
  <si>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</si>
  <si>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</si>
  <si>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</si>
  <si>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</si>
  <si>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</si>
  <si>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</si>
  <si>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</si>
  <si>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</si>
  <si>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</si>
  <si>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</si>
  <si>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</si>
  <si>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</si>
  <si>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</si>
  <si>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</si>
  <si>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</si>
  <si>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</si>
  <si>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</si>
  <si>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</si>
  <si>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</si>
  <si>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</si>
  <si>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</si>
  <si>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</si>
  <si>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</si>
  <si>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</si>
  <si>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</si>
  <si>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</si>
  <si>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</si>
  <si>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</si>
  <si>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</si>
  <si>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</si>
  <si>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</si>
  <si>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</si>
  <si>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91161</t>
  </si>
  <si>
    <t>STANOVENÍ C4 SLOŽKY KOMPLEMENTU</t>
  </si>
  <si>
    <t>91261</t>
  </si>
  <si>
    <t>STANOVENÍ ANTI ENA Ab ELISA</t>
  </si>
  <si>
    <t>91277</t>
  </si>
  <si>
    <t>STANOVENÍ p-ANCA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</si>
  <si>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</si>
  <si>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</si>
  <si>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</si>
  <si>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</si>
  <si>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</si>
  <si>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</si>
  <si>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</si>
  <si>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</si>
  <si>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</si>
  <si>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</si>
  <si>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91279</t>
  </si>
  <si>
    <t>STANOVENÍ c-ANCA ELISA</t>
  </si>
  <si>
    <t>91253</t>
  </si>
  <si>
    <t>STANOVENÍ ANTI ds-DNA Ab ELISA</t>
  </si>
  <si>
    <t>91159</t>
  </si>
  <si>
    <t>STANOVENÍ C3 SLOŽKY KOMPLEMENTU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</si>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</sst>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3" fontId="35" fillId="0" borderId="138" xfId="0" applyNumberFormat="1" applyFont="1" applyFill="1" applyBorder="1"/>
    <xf numFmtId="3" fontId="35" fillId="0" borderId="140" xfId="0" applyNumberFormat="1" applyFont="1" applyFill="1" applyBorder="1"/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138" xfId="0" applyNumberFormat="1" applyFont="1" applyFill="1" applyBorder="1"/>
    <xf numFmtId="9" fontId="35" fillId="0" borderId="89" xfId="0" applyNumberFormat="1" applyFont="1" applyFill="1" applyBorder="1"/>
    <xf numFmtId="9" fontId="35" fillId="0" borderId="92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37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99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146" xfId="0" applyFont="1" applyFill="1" applyBorder="1"/>
    <xf numFmtId="9" fontId="35" fillId="0" borderId="147" xfId="0" applyNumberFormat="1" applyFont="1" applyFill="1" applyBorder="1"/>
    <xf numFmtId="0" fontId="35" fillId="0" borderId="148" xfId="0" applyFont="1" applyFill="1" applyBorder="1"/>
    <xf numFmtId="0" fontId="35" fillId="0" borderId="148" xfId="0" applyFont="1" applyFill="1" applyBorder="1" applyAlignment="1">
      <alignment horizontal="right"/>
    </xf>
    <xf numFmtId="0" fontId="35" fillId="0" borderId="148" xfId="0" applyFont="1" applyFill="1" applyBorder="1" applyAlignment="1">
      <alignment horizontal="left"/>
    </xf>
    <xf numFmtId="164" fontId="35" fillId="0" borderId="148" xfId="0" applyNumberFormat="1" applyFont="1" applyFill="1" applyBorder="1"/>
    <xf numFmtId="165" fontId="35" fillId="0" borderId="148" xfId="0" applyNumberFormat="1" applyFont="1" applyFill="1" applyBorder="1"/>
    <xf numFmtId="9" fontId="35" fillId="0" borderId="148" xfId="0" applyNumberFormat="1" applyFont="1" applyFill="1" applyBorder="1"/>
    <xf numFmtId="0" fontId="35" fillId="0" borderId="149" xfId="0" applyFont="1" applyFill="1" applyBorder="1"/>
    <xf numFmtId="0" fontId="35" fillId="0" borderId="150" xfId="0" applyFont="1" applyFill="1" applyBorder="1"/>
    <xf numFmtId="0" fontId="35" fillId="0" borderId="150" xfId="0" applyFont="1" applyFill="1" applyBorder="1" applyAlignment="1">
      <alignment horizontal="right"/>
    </xf>
    <xf numFmtId="0" fontId="35" fillId="0" borderId="150" xfId="0" applyFont="1" applyFill="1" applyBorder="1" applyAlignment="1">
      <alignment horizontal="left"/>
    </xf>
    <xf numFmtId="164" fontId="35" fillId="0" borderId="150" xfId="0" applyNumberFormat="1" applyFont="1" applyFill="1" applyBorder="1"/>
    <xf numFmtId="165" fontId="35" fillId="0" borderId="150" xfId="0" applyNumberFormat="1" applyFont="1" applyFill="1" applyBorder="1"/>
    <xf numFmtId="9" fontId="35" fillId="0" borderId="150" xfId="0" applyNumberFormat="1" applyFont="1" applyFill="1" applyBorder="1"/>
    <xf numFmtId="9" fontId="35" fillId="0" borderId="151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3" fontId="35" fillId="0" borderId="148" xfId="0" applyNumberFormat="1" applyFont="1" applyFill="1" applyBorder="1"/>
    <xf numFmtId="3" fontId="35" fillId="0" borderId="147" xfId="0" applyNumberFormat="1" applyFont="1" applyFill="1" applyBorder="1"/>
    <xf numFmtId="3" fontId="35" fillId="0" borderId="150" xfId="0" applyNumberFormat="1" applyFont="1" applyFill="1" applyBorder="1"/>
    <xf numFmtId="3" fontId="35" fillId="0" borderId="151" xfId="0" applyNumberFormat="1" applyFont="1" applyFill="1" applyBorder="1"/>
    <xf numFmtId="3" fontId="35" fillId="0" borderId="153" xfId="0" applyNumberFormat="1" applyFont="1" applyFill="1" applyBorder="1"/>
    <xf numFmtId="9" fontId="35" fillId="0" borderId="153" xfId="0" applyNumberFormat="1" applyFont="1" applyFill="1" applyBorder="1"/>
    <xf numFmtId="3" fontId="35" fillId="0" borderId="154" xfId="0" applyNumberFormat="1" applyFont="1" applyFill="1" applyBorder="1"/>
    <xf numFmtId="0" fontId="42" fillId="0" borderId="26" xfId="0" applyFont="1" applyFill="1" applyBorder="1"/>
    <xf numFmtId="0" fontId="42" fillId="0" borderId="146" xfId="0" applyFont="1" applyFill="1" applyBorder="1"/>
    <xf numFmtId="0" fontId="42" fillId="0" borderId="152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64" fontId="35" fillId="0" borderId="148" xfId="0" applyNumberFormat="1" applyFont="1" applyFill="1" applyBorder="1" applyAlignment="1">
      <alignment horizontal="right"/>
    </xf>
    <xf numFmtId="164" fontId="35" fillId="0" borderId="150" xfId="0" applyNumberFormat="1" applyFont="1" applyFill="1" applyBorder="1" applyAlignment="1">
      <alignment horizontal="right"/>
    </xf>
    <xf numFmtId="173" fontId="42" fillId="4" borderId="159" xfId="0" applyNumberFormat="1" applyFont="1" applyFill="1" applyBorder="1" applyAlignment="1">
      <alignment horizontal="center"/>
    </xf>
    <xf numFmtId="173" fontId="42" fillId="4" borderId="160" xfId="0" applyNumberFormat="1" applyFont="1" applyFill="1" applyBorder="1" applyAlignment="1">
      <alignment horizontal="center"/>
    </xf>
    <xf numFmtId="173" fontId="35" fillId="0" borderId="161" xfId="0" applyNumberFormat="1" applyFont="1" applyBorder="1" applyAlignment="1">
      <alignment horizontal="right"/>
    </xf>
    <xf numFmtId="173" fontId="35" fillId="0" borderId="162" xfId="0" applyNumberFormat="1" applyFont="1" applyBorder="1" applyAlignment="1">
      <alignment horizontal="right"/>
    </xf>
    <xf numFmtId="173" fontId="35" fillId="0" borderId="162" xfId="0" applyNumberFormat="1" applyFont="1" applyBorder="1" applyAlignment="1">
      <alignment horizontal="right" wrapText="1"/>
    </xf>
    <xf numFmtId="175" fontId="35" fillId="0" borderId="161" xfId="0" applyNumberFormat="1" applyFont="1" applyBorder="1" applyAlignment="1">
      <alignment horizontal="right"/>
    </xf>
    <xf numFmtId="175" fontId="35" fillId="0" borderId="162" xfId="0" applyNumberFormat="1" applyFont="1" applyBorder="1" applyAlignment="1">
      <alignment horizontal="right"/>
    </xf>
    <xf numFmtId="173" fontId="35" fillId="0" borderId="163" xfId="0" applyNumberFormat="1" applyFont="1" applyBorder="1" applyAlignment="1">
      <alignment horizontal="right"/>
    </xf>
    <xf numFmtId="173" fontId="35" fillId="0" borderId="164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58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57" xfId="0" applyNumberFormat="1" applyFont="1" applyBorder="1"/>
    <xf numFmtId="174" fontId="35" fillId="0" borderId="165" xfId="0" applyNumberFormat="1" applyFont="1" applyBorder="1"/>
    <xf numFmtId="173" fontId="42" fillId="4" borderId="60" xfId="0" applyNumberFormat="1" applyFont="1" applyFill="1" applyBorder="1" applyAlignment="1"/>
    <xf numFmtId="173" fontId="35" fillId="0" borderId="157" xfId="0" applyNumberFormat="1" applyFont="1" applyBorder="1"/>
    <xf numFmtId="173" fontId="35" fillId="0" borderId="158" xfId="0" applyNumberFormat="1" applyFont="1" applyBorder="1"/>
    <xf numFmtId="173" fontId="42" fillId="2" borderId="60" xfId="0" applyNumberFormat="1" applyFont="1" applyFill="1" applyBorder="1" applyAlignment="1"/>
    <xf numFmtId="173" fontId="35" fillId="0" borderId="165" xfId="0" applyNumberFormat="1" applyFont="1" applyBorder="1"/>
    <xf numFmtId="173" fontId="35" fillId="0" borderId="60" xfId="0" applyNumberFormat="1" applyFont="1" applyBorder="1"/>
    <xf numFmtId="9" fontId="35" fillId="0" borderId="157" xfId="0" applyNumberFormat="1" applyFont="1" applyBorder="1"/>
    <xf numFmtId="173" fontId="42" fillId="4" borderId="166" xfId="0" applyNumberFormat="1" applyFont="1" applyFill="1" applyBorder="1" applyAlignment="1">
      <alignment horizontal="center"/>
    </xf>
    <xf numFmtId="173" fontId="35" fillId="0" borderId="167" xfId="0" applyNumberFormat="1" applyFont="1" applyBorder="1" applyAlignment="1">
      <alignment horizontal="right"/>
    </xf>
    <xf numFmtId="175" fontId="35" fillId="0" borderId="167" xfId="0" applyNumberFormat="1" applyFont="1" applyBorder="1" applyAlignment="1">
      <alignment horizontal="right"/>
    </xf>
    <xf numFmtId="173" fontId="35" fillId="0" borderId="168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169" xfId="0" applyNumberFormat="1" applyFont="1" applyBorder="1" applyAlignment="1">
      <alignment horizontal="right"/>
    </xf>
    <xf numFmtId="175" fontId="35" fillId="0" borderId="169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150" xfId="0" applyNumberFormat="1" applyFont="1" applyFill="1" applyBorder="1"/>
    <xf numFmtId="0" fontId="42" fillId="0" borderId="149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48" xfId="0" applyNumberFormat="1" applyFont="1" applyFill="1" applyBorder="1"/>
    <xf numFmtId="169" fontId="35" fillId="0" borderId="147" xfId="0" applyNumberFormat="1" applyFont="1" applyFill="1" applyBorder="1"/>
    <xf numFmtId="169" fontId="35" fillId="0" borderId="151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56" xfId="0" applyNumberFormat="1" applyFont="1" applyBorder="1" applyAlignment="1">
      <alignment horizontal="right"/>
    </xf>
    <xf numFmtId="166" fontId="5" fillId="0" borderId="170" xfId="0" applyNumberFormat="1" applyFont="1" applyBorder="1" applyAlignment="1">
      <alignment horizontal="right"/>
    </xf>
    <xf numFmtId="3" fontId="12" fillId="0" borderId="156" xfId="0" applyNumberFormat="1" applyFont="1" applyBorder="1" applyAlignment="1">
      <alignment horizontal="right"/>
    </xf>
    <xf numFmtId="166" fontId="12" fillId="0" borderId="156" xfId="0" applyNumberFormat="1" applyFont="1" applyBorder="1" applyAlignment="1">
      <alignment horizontal="right"/>
    </xf>
    <xf numFmtId="166" fontId="11" fillId="0" borderId="170" xfId="0" applyNumberFormat="1" applyFont="1" applyBorder="1" applyAlignment="1">
      <alignment horizontal="right"/>
    </xf>
    <xf numFmtId="177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71" xfId="0" applyNumberFormat="1" applyFont="1" applyBorder="1" applyAlignment="1">
      <alignment horizontal="center"/>
    </xf>
    <xf numFmtId="166" fontId="12" fillId="0" borderId="170" xfId="0" applyNumberFormat="1" applyFont="1" applyBorder="1" applyAlignment="1">
      <alignment horizontal="right"/>
    </xf>
    <xf numFmtId="3" fontId="12" fillId="0" borderId="156" xfId="0" applyNumberFormat="1" applyFont="1" applyBorder="1"/>
    <xf numFmtId="166" fontId="12" fillId="0" borderId="156" xfId="0" applyNumberFormat="1" applyFont="1" applyBorder="1"/>
    <xf numFmtId="166" fontId="12" fillId="0" borderId="170" xfId="0" applyNumberFormat="1" applyFont="1" applyBorder="1"/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56" xfId="0" applyNumberFormat="1" applyFont="1" applyBorder="1"/>
    <xf numFmtId="166" fontId="35" fillId="0" borderId="156" xfId="0" applyNumberFormat="1" applyFont="1" applyBorder="1"/>
    <xf numFmtId="166" fontId="35" fillId="0" borderId="170" xfId="0" applyNumberFormat="1" applyFont="1" applyBorder="1"/>
    <xf numFmtId="3" fontId="35" fillId="0" borderId="156" xfId="0" applyNumberFormat="1" applyFont="1" applyBorder="1" applyAlignment="1">
      <alignment horizontal="right"/>
    </xf>
    <xf numFmtId="0" fontId="5" fillId="0" borderId="156" xfId="0" applyFont="1" applyBorder="1"/>
    <xf numFmtId="9" fontId="35" fillId="0" borderId="156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71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53" xfId="76" applyNumberFormat="1" applyFont="1" applyFill="1" applyBorder="1" applyAlignment="1">
      <alignment horizontal="left"/>
    </xf>
    <xf numFmtId="0" fontId="34" fillId="2" borderId="172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73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0.92266497055117691</c:v>
                </c:pt>
                <c:pt idx="1">
                  <c:v>1.4354981493198185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944312"/>
        <c:axId val="12009431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1.0471647106456163</c:v>
                </c:pt>
                <c:pt idx="1">
                  <c:v>1.0471647106456163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946272"/>
        <c:axId val="1200943528"/>
      </c:scatterChart>
      <c:catAx>
        <c:axId val="1200944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094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0943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00944312"/>
        <c:crosses val="autoZero"/>
        <c:crossBetween val="between"/>
      </c:valAx>
      <c:valAx>
        <c:axId val="12009462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00943528"/>
        <c:crosses val="max"/>
        <c:crossBetween val="midCat"/>
      </c:valAx>
      <c:valAx>
        <c:axId val="12009435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009462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3.9273197285675225</c:v>
                </c:pt>
                <c:pt idx="1">
                  <c:v>3.8038038038038038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830952"/>
        <c:axId val="15208321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831736"/>
        <c:axId val="1520830560"/>
      </c:scatterChart>
      <c:catAx>
        <c:axId val="152083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2083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08321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20830952"/>
        <c:crosses val="autoZero"/>
        <c:crossBetween val="between"/>
      </c:valAx>
      <c:valAx>
        <c:axId val="1520831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20830560"/>
        <c:crosses val="max"/>
        <c:crossBetween val="midCat"/>
      </c:valAx>
      <c:valAx>
        <c:axId val="15208305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208317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5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2231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2885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5" t="s">
        <v>2886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2905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3104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3111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3113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3151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3255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3551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3971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5135.6199701232854</v>
      </c>
      <c r="D4" s="287">
        <f ca="1">IF(ISERROR(VLOOKUP("Náklady celkem",INDIRECT("HI!$A:$G"),5,0)),0,VLOOKUP("Náklady celkem",INDIRECT("HI!$A:$G"),5,0))</f>
        <v>4893.9979500000118</v>
      </c>
      <c r="E4" s="288">
        <f ca="1">IF(C4=0,0,D4/C4)</f>
        <v>0.95295173289127288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395.4612660691273</v>
      </c>
      <c r="D7" s="295">
        <f>IF(ISERROR(HI!E5),"",HI!E5)</f>
        <v>400.98261000000105</v>
      </c>
      <c r="E7" s="292">
        <f t="shared" ref="E7:E15" si="0">IF(C7=0,0,D7/C7)</f>
        <v>1.0139617818598412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0.97102558387748295</v>
      </c>
      <c r="E8" s="292">
        <f t="shared" si="0"/>
        <v>1.0789173154194254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0.61570680628272256</v>
      </c>
      <c r="E9" s="292">
        <f>IF(C9=0,0,D9/C9)</f>
        <v>2.0523560209424088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0.26090337734890812</v>
      </c>
      <c r="E11" s="292">
        <f t="shared" si="0"/>
        <v>0.43483896224818019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0.92889116996499899</v>
      </c>
      <c r="E12" s="292">
        <f t="shared" si="0"/>
        <v>1.1611139624562488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116.18700634039082</v>
      </c>
      <c r="D15" s="295">
        <f>IF(ISERROR(HI!E6),"",HI!E6)</f>
        <v>110.35708</v>
      </c>
      <c r="E15" s="292">
        <f t="shared" si="0"/>
        <v>0.9498229059856228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3878.8332111594814</v>
      </c>
      <c r="D16" s="291">
        <f ca="1">IF(ISERROR(VLOOKUP("Osobní náklady (Kč) *",INDIRECT("HI!$A:$G"),5,0)),0,VLOOKUP("Osobní náklady (Kč) *",INDIRECT("HI!$A:$G"),5,0))</f>
        <v>3607.8848700000012</v>
      </c>
      <c r="E16" s="292">
        <f ca="1">IF(C16=0,0,D16/C16)</f>
        <v>0.93014694718505653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5377.8399999999992</v>
      </c>
      <c r="D18" s="311">
        <f ca="1">IF(ISERROR(VLOOKUP("Výnosy celkem",INDIRECT("HI!$A:$G"),5,0)),0,VLOOKUP("Výnosy celkem",INDIRECT("HI!$A:$G"),5,0))</f>
        <v>7025.3249999999998</v>
      </c>
      <c r="E18" s="312">
        <f t="shared" ref="E18:E28" ca="1" si="1">IF(C18=0,0,D18/C18)</f>
        <v>1.3063469720185057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22.45</v>
      </c>
      <c r="D19" s="291">
        <f ca="1">IF(ISERROR(VLOOKUP("Ambulance *",INDIRECT("HI!$A:$G"),5,0)),0,VLOOKUP("Ambulance *",INDIRECT("HI!$A:$G"),5,0))</f>
        <v>28.545000000000002</v>
      </c>
      <c r="E19" s="292">
        <f t="shared" ca="1" si="1"/>
        <v>1.2714922048997774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1.2714922048997772</v>
      </c>
      <c r="E20" s="292">
        <f t="shared" si="1"/>
        <v>1.2714922048997772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1.0786720124174107</v>
      </c>
      <c r="E21" s="292">
        <f t="shared" si="1"/>
        <v>1.2690258969616597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5355.3899999999994</v>
      </c>
      <c r="D22" s="291">
        <f ca="1">IF(ISERROR(VLOOKUP("Hospitalizace *",INDIRECT("HI!$A:$G"),5,0)),0,VLOOKUP("Hospitalizace *",INDIRECT("HI!$A:$G"),5,0))</f>
        <v>6996.78</v>
      </c>
      <c r="E22" s="292">
        <f ca="1">IF(C22=0,0,D22/C22)</f>
        <v>1.3064930845372607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1.3064930845372607</v>
      </c>
      <c r="E23" s="292">
        <f t="shared" si="1"/>
        <v>1.3064930845372607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1.2026519077042008</v>
      </c>
      <c r="E24" s="292">
        <f t="shared" si="1"/>
        <v>1.2026519077042008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1.0353982300884956</v>
      </c>
      <c r="E26" s="292">
        <f t="shared" si="1"/>
        <v>1.0898928737773639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3.8038038038038038</v>
      </c>
      <c r="E27" s="292">
        <f t="shared" si="1"/>
        <v>3.8038038038038038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0.95340692859235832</v>
      </c>
      <c r="E28" s="292">
        <f t="shared" si="1"/>
        <v>1.0035862406235352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477.65661</v>
      </c>
      <c r="C5" s="33">
        <v>371.00069000000104</v>
      </c>
      <c r="D5" s="12"/>
      <c r="E5" s="230">
        <v>400.98261000000105</v>
      </c>
      <c r="F5" s="32">
        <v>395.4612660691273</v>
      </c>
      <c r="G5" s="229">
        <f>E5-F5</f>
        <v>5.5213439308737406</v>
      </c>
      <c r="H5" s="235">
        <f>IF(F5&lt;0.00000001,"",E5/F5)</f>
        <v>1.0139617818598412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94.435310000000001</v>
      </c>
      <c r="C6" s="35">
        <v>107.49028</v>
      </c>
      <c r="D6" s="12"/>
      <c r="E6" s="231">
        <v>110.35708</v>
      </c>
      <c r="F6" s="34">
        <v>116.18700634039082</v>
      </c>
      <c r="G6" s="232">
        <f>E6-F6</f>
        <v>-5.829926340390827</v>
      </c>
      <c r="H6" s="236">
        <f>IF(F6&lt;0.00000001,"",E6/F6)</f>
        <v>0.9498229059856228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3300.7545399999999</v>
      </c>
      <c r="C7" s="35">
        <v>3502.6962400000107</v>
      </c>
      <c r="D7" s="12"/>
      <c r="E7" s="231">
        <v>3607.8848700000012</v>
      </c>
      <c r="F7" s="34">
        <v>3878.8332111594814</v>
      </c>
      <c r="G7" s="232">
        <f>E7-F7</f>
        <v>-270.94834115948015</v>
      </c>
      <c r="H7" s="236">
        <f>IF(F7&lt;0.00000001,"",E7/F7)</f>
        <v>0.93014694718505653</v>
      </c>
    </row>
    <row r="8" spans="1:8" ht="14.4" customHeight="1" thickBot="1" x14ac:dyDescent="0.35">
      <c r="A8" s="1" t="s">
        <v>97</v>
      </c>
      <c r="B8" s="15">
        <v>770.9154900000002</v>
      </c>
      <c r="C8" s="37">
        <v>759.0987600000019</v>
      </c>
      <c r="D8" s="12"/>
      <c r="E8" s="233">
        <v>774.7733900000095</v>
      </c>
      <c r="F8" s="36">
        <v>745.13848655428592</v>
      </c>
      <c r="G8" s="234">
        <f>E8-F8</f>
        <v>29.63490344572358</v>
      </c>
      <c r="H8" s="237">
        <f>IF(F8&lt;0.00000001,"",E8/F8)</f>
        <v>1.0397710009353605</v>
      </c>
    </row>
    <row r="9" spans="1:8" ht="14.4" customHeight="1" thickBot="1" x14ac:dyDescent="0.35">
      <c r="A9" s="2" t="s">
        <v>98</v>
      </c>
      <c r="B9" s="3">
        <v>4643.7619500000001</v>
      </c>
      <c r="C9" s="39">
        <v>4740.2859700000135</v>
      </c>
      <c r="D9" s="12"/>
      <c r="E9" s="3">
        <v>4893.9979500000118</v>
      </c>
      <c r="F9" s="38">
        <v>5135.6199701232854</v>
      </c>
      <c r="G9" s="38">
        <f>E9-F9</f>
        <v>-241.62202012327361</v>
      </c>
      <c r="H9" s="238">
        <f>IF(F9&lt;0.00000001,"",E9/F9)</f>
        <v>0.95295173289127288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22.45</v>
      </c>
      <c r="C11" s="33">
        <f>IF(ISERROR(VLOOKUP("Celkem:",'ZV Vykáz.-A'!A:F,4,0)),0,VLOOKUP("Celkem:",'ZV Vykáz.-A'!A:F,4,0)/1000)</f>
        <v>41.183999999999997</v>
      </c>
      <c r="D11" s="12"/>
      <c r="E11" s="230">
        <f>IF(ISERROR(VLOOKUP("Celkem:",'ZV Vykáz.-A'!A:F,6,0)),0,VLOOKUP("Celkem:",'ZV Vykáz.-A'!A:F,6,0)/1000)</f>
        <v>28.545000000000002</v>
      </c>
      <c r="F11" s="32">
        <f>B11</f>
        <v>22.45</v>
      </c>
      <c r="G11" s="229">
        <f>E11-F11</f>
        <v>6.0950000000000024</v>
      </c>
      <c r="H11" s="235">
        <f>IF(F11&lt;0.00000001,"",E11/F11)</f>
        <v>1.2714922048997774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5355.3899999999994</v>
      </c>
      <c r="C12" s="37">
        <f>IF(ISERROR(VLOOKUP("Celkem",CaseMix!A:D,3,0)),0,VLOOKUP("Celkem",CaseMix!A:D,3,0)*30)</f>
        <v>6768.6599999999989</v>
      </c>
      <c r="D12" s="12"/>
      <c r="E12" s="233">
        <f>IF(ISERROR(VLOOKUP("Celkem",CaseMix!A:D,4,0)),0,VLOOKUP("Celkem",CaseMix!A:D,4,0)*30)</f>
        <v>6996.78</v>
      </c>
      <c r="F12" s="36">
        <f>B12</f>
        <v>5355.3899999999994</v>
      </c>
      <c r="G12" s="234">
        <f>E12-F12</f>
        <v>1641.3900000000003</v>
      </c>
      <c r="H12" s="237">
        <f>IF(F12&lt;0.00000001,"",E12/F12)</f>
        <v>1.3064930845372607</v>
      </c>
    </row>
    <row r="13" spans="1:8" ht="14.4" customHeight="1" thickBot="1" x14ac:dyDescent="0.35">
      <c r="A13" s="4" t="s">
        <v>101</v>
      </c>
      <c r="B13" s="9">
        <f>SUM(B11:B12)</f>
        <v>5377.8399999999992</v>
      </c>
      <c r="C13" s="41">
        <f>SUM(C11:C12)</f>
        <v>6809.8439999999991</v>
      </c>
      <c r="D13" s="12"/>
      <c r="E13" s="9">
        <f>SUM(E11:E12)</f>
        <v>7025.3249999999998</v>
      </c>
      <c r="F13" s="40">
        <f>SUM(F11:F12)</f>
        <v>5377.8399999999992</v>
      </c>
      <c r="G13" s="40">
        <f>E13-F13</f>
        <v>1647.4850000000006</v>
      </c>
      <c r="H13" s="239">
        <f>IF(F13&lt;0.00000001,"",E13/F13)</f>
        <v>1.3063469720185057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1.1580783119169145</v>
      </c>
      <c r="C15" s="43">
        <f>IF(C9=0,"",C13/C9)</f>
        <v>1.43658927817808</v>
      </c>
      <c r="D15" s="12"/>
      <c r="E15" s="10">
        <f>IF(E9=0,"",E13/E9)</f>
        <v>1.435498149319818</v>
      </c>
      <c r="F15" s="42">
        <f>IF(F9=0,"",F13/F9)</f>
        <v>1.0471647106456163</v>
      </c>
      <c r="G15" s="42">
        <f>IF(ISERROR(F15-E15),"",E15-F15)</f>
        <v>0.38833343867420167</v>
      </c>
      <c r="H15" s="240">
        <f>IF(ISERROR(F15-E15),"",IF(F15&lt;0.00000001,"",E15/F15))</f>
        <v>1.3708427477801266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0.92266497055117691</v>
      </c>
      <c r="C4" s="331">
        <f t="shared" ref="C4:M4" si="0">(C10+C8)/C6</f>
        <v>1.4354981493198185</v>
      </c>
      <c r="D4" s="331">
        <f t="shared" si="0"/>
        <v>5.8326546704009028E-3</v>
      </c>
      <c r="E4" s="331">
        <f t="shared" si="0"/>
        <v>5.8326546704009028E-3</v>
      </c>
      <c r="F4" s="331">
        <f t="shared" si="0"/>
        <v>5.8326546704009028E-3</v>
      </c>
      <c r="G4" s="331">
        <f t="shared" si="0"/>
        <v>5.8326546704009028E-3</v>
      </c>
      <c r="H4" s="331">
        <f t="shared" si="0"/>
        <v>5.8326546704009028E-3</v>
      </c>
      <c r="I4" s="331">
        <f t="shared" si="0"/>
        <v>5.8326546704009028E-3</v>
      </c>
      <c r="J4" s="331">
        <f t="shared" si="0"/>
        <v>5.8326546704009028E-3</v>
      </c>
      <c r="K4" s="331">
        <f t="shared" si="0"/>
        <v>5.8326546704009028E-3</v>
      </c>
      <c r="L4" s="331">
        <f t="shared" si="0"/>
        <v>5.8326546704009028E-3</v>
      </c>
      <c r="M4" s="331">
        <f t="shared" si="0"/>
        <v>5.8326546704009028E-3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2459.1407199999999</v>
      </c>
      <c r="C5" s="331">
        <f>IF(ISERROR(VLOOKUP($A5,'Man Tab'!$A:$Q,COLUMN()+2,0)),0,VLOOKUP($A5,'Man Tab'!$A:$Q,COLUMN()+2,0))</f>
        <v>2434.8572300000101</v>
      </c>
      <c r="D5" s="331">
        <f>IF(ISERROR(VLOOKUP($A5,'Man Tab'!$A:$Q,COLUMN()+2,0)),0,VLOOKUP($A5,'Man Tab'!$A:$Q,COLUMN()+2,0))</f>
        <v>0</v>
      </c>
      <c r="E5" s="331">
        <f>IF(ISERROR(VLOOKUP($A5,'Man Tab'!$A:$Q,COLUMN()+2,0)),0,VLOOKUP($A5,'Man Tab'!$A:$Q,COLUMN()+2,0))</f>
        <v>0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2459.1407199999999</v>
      </c>
      <c r="C6" s="333">
        <f t="shared" ref="C6:M6" si="1">C5+B6</f>
        <v>4893.99795000001</v>
      </c>
      <c r="D6" s="333">
        <f t="shared" si="1"/>
        <v>4893.99795000001</v>
      </c>
      <c r="E6" s="333">
        <f t="shared" si="1"/>
        <v>4893.99795000001</v>
      </c>
      <c r="F6" s="333">
        <f t="shared" si="1"/>
        <v>4893.99795000001</v>
      </c>
      <c r="G6" s="333">
        <f t="shared" si="1"/>
        <v>4893.99795000001</v>
      </c>
      <c r="H6" s="333">
        <f t="shared" si="1"/>
        <v>4893.99795000001</v>
      </c>
      <c r="I6" s="333">
        <f t="shared" si="1"/>
        <v>4893.99795000001</v>
      </c>
      <c r="J6" s="333">
        <f t="shared" si="1"/>
        <v>4893.99795000001</v>
      </c>
      <c r="K6" s="333">
        <f t="shared" si="1"/>
        <v>4893.99795000001</v>
      </c>
      <c r="L6" s="333">
        <f t="shared" si="1"/>
        <v>4893.99795000001</v>
      </c>
      <c r="M6" s="333">
        <f t="shared" si="1"/>
        <v>4893.99795000001</v>
      </c>
    </row>
    <row r="7" spans="1:13" ht="14.4" customHeight="1" x14ac:dyDescent="0.3">
      <c r="A7" s="332" t="s">
        <v>127</v>
      </c>
      <c r="B7" s="332">
        <v>75.113</v>
      </c>
      <c r="C7" s="332">
        <v>233.226</v>
      </c>
      <c r="D7" s="332"/>
      <c r="E7" s="332"/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2253.39</v>
      </c>
      <c r="C8" s="333">
        <f t="shared" ref="C8:M8" si="2">C7*30</f>
        <v>6996.78</v>
      </c>
      <c r="D8" s="333">
        <f t="shared" si="2"/>
        <v>0</v>
      </c>
      <c r="E8" s="333">
        <f t="shared" si="2"/>
        <v>0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15573</v>
      </c>
      <c r="C9" s="332">
        <v>12972</v>
      </c>
      <c r="D9" s="332">
        <v>0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15.573</v>
      </c>
      <c r="C10" s="333">
        <f t="shared" ref="C10:M10" si="3">C9/1000+B10</f>
        <v>28.545000000000002</v>
      </c>
      <c r="D10" s="333">
        <f t="shared" si="3"/>
        <v>28.545000000000002</v>
      </c>
      <c r="E10" s="333">
        <f t="shared" si="3"/>
        <v>28.545000000000002</v>
      </c>
      <c r="F10" s="333">
        <f t="shared" si="3"/>
        <v>28.545000000000002</v>
      </c>
      <c r="G10" s="333">
        <f t="shared" si="3"/>
        <v>28.545000000000002</v>
      </c>
      <c r="H10" s="333">
        <f t="shared" si="3"/>
        <v>28.545000000000002</v>
      </c>
      <c r="I10" s="333">
        <f t="shared" si="3"/>
        <v>28.545000000000002</v>
      </c>
      <c r="J10" s="333">
        <f t="shared" si="3"/>
        <v>28.545000000000002</v>
      </c>
      <c r="K10" s="333">
        <f t="shared" si="3"/>
        <v>28.545000000000002</v>
      </c>
      <c r="L10" s="333">
        <f t="shared" si="3"/>
        <v>28.545000000000002</v>
      </c>
      <c r="M10" s="333">
        <f t="shared" si="3"/>
        <v>28.545000000000002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2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1.0471647106456163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1.0471647106456163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2372.7675964147602</v>
      </c>
      <c r="C7" s="56">
        <v>197.730633034563</v>
      </c>
      <c r="D7" s="56">
        <v>177.48401999999999</v>
      </c>
      <c r="E7" s="56">
        <v>223.498590000001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400.98261000000002</v>
      </c>
      <c r="Q7" s="189">
        <v>1.0139617818590001</v>
      </c>
    </row>
    <row r="8" spans="1:17" ht="14.4" customHeight="1" x14ac:dyDescent="0.3">
      <c r="A8" s="19" t="s">
        <v>36</v>
      </c>
      <c r="B8" s="55">
        <v>86.537765246438994</v>
      </c>
      <c r="C8" s="56">
        <v>7.2114804372029999</v>
      </c>
      <c r="D8" s="56">
        <v>3.6259999999999999</v>
      </c>
      <c r="E8" s="56">
        <v>20.875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24.501000000000001</v>
      </c>
      <c r="Q8" s="189">
        <v>1.698749668209</v>
      </c>
    </row>
    <row r="9" spans="1:17" ht="14.4" customHeight="1" x14ac:dyDescent="0.3">
      <c r="A9" s="19" t="s">
        <v>37</v>
      </c>
      <c r="B9" s="55">
        <v>697.12203804234503</v>
      </c>
      <c r="C9" s="56">
        <v>58.093503170195</v>
      </c>
      <c r="D9" s="56">
        <v>60.476640000000003</v>
      </c>
      <c r="E9" s="56">
        <v>49.88044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110.35708</v>
      </c>
      <c r="Q9" s="189">
        <v>0.94982290598499997</v>
      </c>
    </row>
    <row r="10" spans="1:17" ht="14.4" customHeight="1" x14ac:dyDescent="0.3">
      <c r="A10" s="19" t="s">
        <v>38</v>
      </c>
      <c r="B10" s="55">
        <v>892.99997187266399</v>
      </c>
      <c r="C10" s="56">
        <v>74.416664322721999</v>
      </c>
      <c r="D10" s="56">
        <v>83.251149999999996</v>
      </c>
      <c r="E10" s="56">
        <v>87.495140000000006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170.74628999999999</v>
      </c>
      <c r="Q10" s="189">
        <v>1.147231547893</v>
      </c>
    </row>
    <row r="11" spans="1:17" ht="14.4" customHeight="1" x14ac:dyDescent="0.3">
      <c r="A11" s="19" t="s">
        <v>39</v>
      </c>
      <c r="B11" s="55">
        <v>429.96991867229099</v>
      </c>
      <c r="C11" s="56">
        <v>35.830826556024</v>
      </c>
      <c r="D11" s="56">
        <v>36.667610000000003</v>
      </c>
      <c r="E11" s="56">
        <v>24.921700000000001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61.589309999999998</v>
      </c>
      <c r="Q11" s="189">
        <v>0.85944584481800002</v>
      </c>
    </row>
    <row r="12" spans="1:17" ht="14.4" customHeight="1" x14ac:dyDescent="0.3">
      <c r="A12" s="19" t="s">
        <v>40</v>
      </c>
      <c r="B12" s="55">
        <v>29.082287164467999</v>
      </c>
      <c r="C12" s="56">
        <v>2.4235239303720002</v>
      </c>
      <c r="D12" s="56">
        <v>1.4971300000000001</v>
      </c>
      <c r="E12" s="56">
        <v>0.64781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2.1449400000000001</v>
      </c>
      <c r="Q12" s="189">
        <v>0.442525030002</v>
      </c>
    </row>
    <row r="13" spans="1:17" ht="14.4" customHeight="1" x14ac:dyDescent="0.3">
      <c r="A13" s="19" t="s">
        <v>41</v>
      </c>
      <c r="B13" s="55">
        <v>378.99998806241803</v>
      </c>
      <c r="C13" s="56">
        <v>31.583332338533999</v>
      </c>
      <c r="D13" s="56">
        <v>20.845040000000001</v>
      </c>
      <c r="E13" s="56">
        <v>18.066600000000001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38.911639999999998</v>
      </c>
      <c r="Q13" s="189">
        <v>0.61601542837300005</v>
      </c>
    </row>
    <row r="14" spans="1:17" ht="14.4" customHeight="1" x14ac:dyDescent="0.3">
      <c r="A14" s="19" t="s">
        <v>42</v>
      </c>
      <c r="B14" s="55">
        <v>947.95479190220601</v>
      </c>
      <c r="C14" s="56">
        <v>78.996232658517002</v>
      </c>
      <c r="D14" s="56">
        <v>114.045</v>
      </c>
      <c r="E14" s="56">
        <v>96.74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210.785</v>
      </c>
      <c r="Q14" s="189">
        <v>1.3341459010529999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263.13398647137501</v>
      </c>
      <c r="C17" s="56">
        <v>21.927832205946999</v>
      </c>
      <c r="D17" s="56">
        <v>9.9602499999990002</v>
      </c>
      <c r="E17" s="56">
        <v>14.71518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24.675429999999999</v>
      </c>
      <c r="Q17" s="189">
        <v>0.56265092162800001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0.63200000000000001</v>
      </c>
      <c r="E18" s="56">
        <v>6.923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7.5549999999999997</v>
      </c>
      <c r="Q18" s="189" t="s">
        <v>335</v>
      </c>
    </row>
    <row r="19" spans="1:17" ht="14.4" customHeight="1" x14ac:dyDescent="0.3">
      <c r="A19" s="19" t="s">
        <v>47</v>
      </c>
      <c r="B19" s="55">
        <v>1049.1527642977701</v>
      </c>
      <c r="C19" s="56">
        <v>87.429397024813994</v>
      </c>
      <c r="D19" s="56">
        <v>92.032419999998993</v>
      </c>
      <c r="E19" s="56">
        <v>72.892359999999996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164.92478</v>
      </c>
      <c r="Q19" s="189">
        <v>0.943188364625</v>
      </c>
    </row>
    <row r="20" spans="1:17" ht="14.4" customHeight="1" x14ac:dyDescent="0.3">
      <c r="A20" s="19" t="s">
        <v>48</v>
      </c>
      <c r="B20" s="55">
        <v>23272.9992669569</v>
      </c>
      <c r="C20" s="56">
        <v>1939.41660557974</v>
      </c>
      <c r="D20" s="56">
        <v>1823.8784599999999</v>
      </c>
      <c r="E20" s="56">
        <v>1784.00641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3607.8848699999999</v>
      </c>
      <c r="Q20" s="189">
        <v>0.93014694718500002</v>
      </c>
    </row>
    <row r="21" spans="1:17" ht="14.4" customHeight="1" x14ac:dyDescent="0.3">
      <c r="A21" s="20" t="s">
        <v>49</v>
      </c>
      <c r="B21" s="55">
        <v>392.99944563606499</v>
      </c>
      <c r="C21" s="56">
        <v>32.749953803004999</v>
      </c>
      <c r="D21" s="56">
        <v>33.195</v>
      </c>
      <c r="E21" s="56">
        <v>33.195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66.39</v>
      </c>
      <c r="Q21" s="189">
        <v>1.013589216023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 t="s">
        <v>335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1.549999999999</v>
      </c>
      <c r="E24" s="56">
        <v>1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2.5499999999990002</v>
      </c>
      <c r="Q24" s="189"/>
    </row>
    <row r="25" spans="1:17" ht="14.4" customHeight="1" x14ac:dyDescent="0.3">
      <c r="A25" s="21" t="s">
        <v>53</v>
      </c>
      <c r="B25" s="58">
        <v>30813.719820739701</v>
      </c>
      <c r="C25" s="59">
        <v>2567.80998506164</v>
      </c>
      <c r="D25" s="59">
        <v>2459.1407199999999</v>
      </c>
      <c r="E25" s="59">
        <v>2434.8572300000101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4893.9979499999999</v>
      </c>
      <c r="Q25" s="190">
        <v>0.95295173289099999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464.26539000000002</v>
      </c>
      <c r="E26" s="56">
        <v>373.85349000000002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838.11887999999999</v>
      </c>
      <c r="Q26" s="189" t="s">
        <v>335</v>
      </c>
    </row>
    <row r="27" spans="1:17" ht="14.4" customHeight="1" x14ac:dyDescent="0.3">
      <c r="A27" s="22" t="s">
        <v>55</v>
      </c>
      <c r="B27" s="58">
        <v>30813.719820739701</v>
      </c>
      <c r="C27" s="59">
        <v>2567.80998506164</v>
      </c>
      <c r="D27" s="59">
        <v>2923.4061099999999</v>
      </c>
      <c r="E27" s="59">
        <v>2808.71072000001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5732.1168299999999</v>
      </c>
      <c r="Q27" s="190">
        <v>1.116148948587</v>
      </c>
    </row>
    <row r="28" spans="1:17" ht="14.4" customHeight="1" x14ac:dyDescent="0.3">
      <c r="A28" s="20" t="s">
        <v>56</v>
      </c>
      <c r="B28" s="55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9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184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29509.795566743702</v>
      </c>
      <c r="C6" s="615">
        <v>31215.099409999999</v>
      </c>
      <c r="D6" s="616">
        <v>1705.3038432562901</v>
      </c>
      <c r="E6" s="617">
        <v>1.057787721348</v>
      </c>
      <c r="F6" s="615">
        <v>30813.719820739701</v>
      </c>
      <c r="G6" s="616">
        <v>5135.6199701232799</v>
      </c>
      <c r="H6" s="618">
        <v>2434.8572300000101</v>
      </c>
      <c r="I6" s="615">
        <v>4893.9979499999999</v>
      </c>
      <c r="J6" s="616">
        <v>-241.62202012328001</v>
      </c>
      <c r="K6" s="619">
        <v>0.15882528881499999</v>
      </c>
    </row>
    <row r="7" spans="1:11" ht="14.4" customHeight="1" thickBot="1" x14ac:dyDescent="0.35">
      <c r="A7" s="634" t="s">
        <v>338</v>
      </c>
      <c r="B7" s="615">
        <v>5848.4978168125799</v>
      </c>
      <c r="C7" s="615">
        <v>5956.8600000000097</v>
      </c>
      <c r="D7" s="616">
        <v>108.362183187423</v>
      </c>
      <c r="E7" s="617">
        <v>1.0185282078539999</v>
      </c>
      <c r="F7" s="615">
        <v>5835.4343573775895</v>
      </c>
      <c r="G7" s="616">
        <v>972.572392896265</v>
      </c>
      <c r="H7" s="618">
        <v>522.125280000001</v>
      </c>
      <c r="I7" s="615">
        <v>1020.01787</v>
      </c>
      <c r="J7" s="616">
        <v>47.445477103735001</v>
      </c>
      <c r="K7" s="619">
        <v>0.17479724859000001</v>
      </c>
    </row>
    <row r="8" spans="1:11" ht="14.4" customHeight="1" thickBot="1" x14ac:dyDescent="0.35">
      <c r="A8" s="635" t="s">
        <v>339</v>
      </c>
      <c r="B8" s="615">
        <v>4844.8914428261796</v>
      </c>
      <c r="C8" s="615">
        <v>5051.893</v>
      </c>
      <c r="D8" s="616">
        <v>207.001557173826</v>
      </c>
      <c r="E8" s="617">
        <v>1.0427257369159999</v>
      </c>
      <c r="F8" s="615">
        <v>4887.4795654753898</v>
      </c>
      <c r="G8" s="616">
        <v>814.57992757923103</v>
      </c>
      <c r="H8" s="618">
        <v>425.38528000000099</v>
      </c>
      <c r="I8" s="615">
        <v>809.23287000000096</v>
      </c>
      <c r="J8" s="616">
        <v>-5.3470575792300004</v>
      </c>
      <c r="K8" s="619">
        <v>0.165572634966</v>
      </c>
    </row>
    <row r="9" spans="1:11" ht="14.4" customHeight="1" thickBot="1" x14ac:dyDescent="0.35">
      <c r="A9" s="636" t="s">
        <v>340</v>
      </c>
      <c r="B9" s="620">
        <v>0</v>
      </c>
      <c r="C9" s="620">
        <v>1.5399999999999999E-3</v>
      </c>
      <c r="D9" s="621">
        <v>1.5399999999999999E-3</v>
      </c>
      <c r="E9" s="622" t="s">
        <v>335</v>
      </c>
      <c r="F9" s="620">
        <v>0</v>
      </c>
      <c r="G9" s="621">
        <v>0</v>
      </c>
      <c r="H9" s="623">
        <v>0</v>
      </c>
      <c r="I9" s="620">
        <v>0</v>
      </c>
      <c r="J9" s="621">
        <v>0</v>
      </c>
      <c r="K9" s="624" t="s">
        <v>335</v>
      </c>
    </row>
    <row r="10" spans="1:11" ht="14.4" customHeight="1" thickBot="1" x14ac:dyDescent="0.35">
      <c r="A10" s="637" t="s">
        <v>341</v>
      </c>
      <c r="B10" s="615">
        <v>0</v>
      </c>
      <c r="C10" s="615">
        <v>1.5399999999999999E-3</v>
      </c>
      <c r="D10" s="616">
        <v>1.5399999999999999E-3</v>
      </c>
      <c r="E10" s="625" t="s">
        <v>335</v>
      </c>
      <c r="F10" s="615">
        <v>0</v>
      </c>
      <c r="G10" s="616">
        <v>0</v>
      </c>
      <c r="H10" s="618">
        <v>0</v>
      </c>
      <c r="I10" s="615">
        <v>0</v>
      </c>
      <c r="J10" s="616">
        <v>0</v>
      </c>
      <c r="K10" s="626" t="s">
        <v>335</v>
      </c>
    </row>
    <row r="11" spans="1:11" ht="14.4" customHeight="1" thickBot="1" x14ac:dyDescent="0.35">
      <c r="A11" s="636" t="s">
        <v>342</v>
      </c>
      <c r="B11" s="620">
        <v>2475.9927976143099</v>
      </c>
      <c r="C11" s="620">
        <v>2415.19814</v>
      </c>
      <c r="D11" s="621">
        <v>-60.794657614313003</v>
      </c>
      <c r="E11" s="627">
        <v>0.97544635118699996</v>
      </c>
      <c r="F11" s="620">
        <v>2372.7675964147602</v>
      </c>
      <c r="G11" s="621">
        <v>395.46126606912702</v>
      </c>
      <c r="H11" s="623">
        <v>223.498590000001</v>
      </c>
      <c r="I11" s="620">
        <v>400.98261000000002</v>
      </c>
      <c r="J11" s="621">
        <v>5.5213439308729999</v>
      </c>
      <c r="K11" s="628">
        <v>0.168993630309</v>
      </c>
    </row>
    <row r="12" spans="1:11" ht="14.4" customHeight="1" thickBot="1" x14ac:dyDescent="0.35">
      <c r="A12" s="637" t="s">
        <v>343</v>
      </c>
      <c r="B12" s="615">
        <v>1828.2488178670501</v>
      </c>
      <c r="C12" s="615">
        <v>1790.5444</v>
      </c>
      <c r="D12" s="616">
        <v>-37.704417867049997</v>
      </c>
      <c r="E12" s="617">
        <v>0.97937675796699997</v>
      </c>
      <c r="F12" s="615">
        <v>1760.9604636240199</v>
      </c>
      <c r="G12" s="616">
        <v>293.493410604004</v>
      </c>
      <c r="H12" s="618">
        <v>193.57033000000101</v>
      </c>
      <c r="I12" s="615">
        <v>329.10253</v>
      </c>
      <c r="J12" s="616">
        <v>35.609119395995997</v>
      </c>
      <c r="K12" s="619">
        <v>0.18688808567699999</v>
      </c>
    </row>
    <row r="13" spans="1:11" ht="14.4" customHeight="1" thickBot="1" x14ac:dyDescent="0.35">
      <c r="A13" s="637" t="s">
        <v>344</v>
      </c>
      <c r="B13" s="615">
        <v>183.76356121835599</v>
      </c>
      <c r="C13" s="615">
        <v>114.59348</v>
      </c>
      <c r="D13" s="616">
        <v>-69.170081218354994</v>
      </c>
      <c r="E13" s="617">
        <v>0.62359196371799996</v>
      </c>
      <c r="F13" s="615">
        <v>173.126561041287</v>
      </c>
      <c r="G13" s="616">
        <v>28.854426840214</v>
      </c>
      <c r="H13" s="618">
        <v>0.95620000000000005</v>
      </c>
      <c r="I13" s="615">
        <v>18.573260000000001</v>
      </c>
      <c r="J13" s="616">
        <v>-10.281166840214</v>
      </c>
      <c r="K13" s="619">
        <v>0.10728140089099999</v>
      </c>
    </row>
    <row r="14" spans="1:11" ht="14.4" customHeight="1" thickBot="1" x14ac:dyDescent="0.35">
      <c r="A14" s="637" t="s">
        <v>345</v>
      </c>
      <c r="B14" s="615">
        <v>0</v>
      </c>
      <c r="C14" s="615">
        <v>15.482939999999999</v>
      </c>
      <c r="D14" s="616">
        <v>15.482939999999999</v>
      </c>
      <c r="E14" s="625" t="s">
        <v>346</v>
      </c>
      <c r="F14" s="615">
        <v>17.217311066657</v>
      </c>
      <c r="G14" s="616">
        <v>2.8695518444419998</v>
      </c>
      <c r="H14" s="618">
        <v>0</v>
      </c>
      <c r="I14" s="615">
        <v>0</v>
      </c>
      <c r="J14" s="616">
        <v>-2.8695518444419998</v>
      </c>
      <c r="K14" s="619">
        <v>0</v>
      </c>
    </row>
    <row r="15" spans="1:11" ht="14.4" customHeight="1" thickBot="1" x14ac:dyDescent="0.35">
      <c r="A15" s="637" t="s">
        <v>347</v>
      </c>
      <c r="B15" s="615">
        <v>377.76185447391799</v>
      </c>
      <c r="C15" s="615">
        <v>347.46800000000002</v>
      </c>
      <c r="D15" s="616">
        <v>-30.293854473917001</v>
      </c>
      <c r="E15" s="617">
        <v>0.91980700508699997</v>
      </c>
      <c r="F15" s="615">
        <v>329.99035355252602</v>
      </c>
      <c r="G15" s="616">
        <v>54.998392258754002</v>
      </c>
      <c r="H15" s="618">
        <v>18.528130000000001</v>
      </c>
      <c r="I15" s="615">
        <v>35.736829999999998</v>
      </c>
      <c r="J15" s="616">
        <v>-19.261562258754001</v>
      </c>
      <c r="K15" s="619">
        <v>0.108296589931</v>
      </c>
    </row>
    <row r="16" spans="1:11" ht="14.4" customHeight="1" thickBot="1" x14ac:dyDescent="0.35">
      <c r="A16" s="637" t="s">
        <v>348</v>
      </c>
      <c r="B16" s="615">
        <v>53.503559661673997</v>
      </c>
      <c r="C16" s="615">
        <v>111.58926</v>
      </c>
      <c r="D16" s="616">
        <v>58.085700338324997</v>
      </c>
      <c r="E16" s="617">
        <v>2.0856417910429998</v>
      </c>
      <c r="F16" s="615">
        <v>55.478355254451998</v>
      </c>
      <c r="G16" s="616">
        <v>9.2463925424079996</v>
      </c>
      <c r="H16" s="618">
        <v>5.9991300000000001</v>
      </c>
      <c r="I16" s="615">
        <v>10.69354</v>
      </c>
      <c r="J16" s="616">
        <v>1.4471474575909999</v>
      </c>
      <c r="K16" s="619">
        <v>0.192751568624</v>
      </c>
    </row>
    <row r="17" spans="1:11" ht="14.4" customHeight="1" thickBot="1" x14ac:dyDescent="0.35">
      <c r="A17" s="637" t="s">
        <v>349</v>
      </c>
      <c r="B17" s="615">
        <v>32.715004393313997</v>
      </c>
      <c r="C17" s="615">
        <v>35.520060000000001</v>
      </c>
      <c r="D17" s="616">
        <v>2.8050556066849999</v>
      </c>
      <c r="E17" s="617">
        <v>1.0857421742310001</v>
      </c>
      <c r="F17" s="615">
        <v>35.994551875814999</v>
      </c>
      <c r="G17" s="616">
        <v>5.9990919793020003</v>
      </c>
      <c r="H17" s="618">
        <v>4.4447999999999999</v>
      </c>
      <c r="I17" s="615">
        <v>6.8764500000000002</v>
      </c>
      <c r="J17" s="616">
        <v>0.87735802069699997</v>
      </c>
      <c r="K17" s="619">
        <v>0.191041411592</v>
      </c>
    </row>
    <row r="18" spans="1:11" ht="14.4" customHeight="1" thickBot="1" x14ac:dyDescent="0.35">
      <c r="A18" s="636" t="s">
        <v>350</v>
      </c>
      <c r="B18" s="620">
        <v>85.884516960048003</v>
      </c>
      <c r="C18" s="620">
        <v>84.688000000000002</v>
      </c>
      <c r="D18" s="621">
        <v>-1.1965169600479999</v>
      </c>
      <c r="E18" s="627">
        <v>0.98606830424799996</v>
      </c>
      <c r="F18" s="620">
        <v>86.537765246438994</v>
      </c>
      <c r="G18" s="621">
        <v>14.422960874406</v>
      </c>
      <c r="H18" s="623">
        <v>20.875</v>
      </c>
      <c r="I18" s="620">
        <v>24.501000000000001</v>
      </c>
      <c r="J18" s="621">
        <v>10.078039125593</v>
      </c>
      <c r="K18" s="628">
        <v>0.28312494470100003</v>
      </c>
    </row>
    <row r="19" spans="1:11" ht="14.4" customHeight="1" thickBot="1" x14ac:dyDescent="0.35">
      <c r="A19" s="637" t="s">
        <v>351</v>
      </c>
      <c r="B19" s="615">
        <v>84.999496365460004</v>
      </c>
      <c r="C19" s="615">
        <v>77.36</v>
      </c>
      <c r="D19" s="616">
        <v>-7.6394963654600003</v>
      </c>
      <c r="E19" s="617">
        <v>0.91012303963899999</v>
      </c>
      <c r="F19" s="615">
        <v>79.252901456238007</v>
      </c>
      <c r="G19" s="616">
        <v>13.208816909373001</v>
      </c>
      <c r="H19" s="618">
        <v>20.875</v>
      </c>
      <c r="I19" s="615">
        <v>24.501000000000001</v>
      </c>
      <c r="J19" s="616">
        <v>11.292183090626001</v>
      </c>
      <c r="K19" s="619">
        <v>0.30914956487099998</v>
      </c>
    </row>
    <row r="20" spans="1:11" ht="14.4" customHeight="1" thickBot="1" x14ac:dyDescent="0.35">
      <c r="A20" s="637" t="s">
        <v>352</v>
      </c>
      <c r="B20" s="615">
        <v>0.885020594587</v>
      </c>
      <c r="C20" s="615">
        <v>7.3280000000000003</v>
      </c>
      <c r="D20" s="616">
        <v>6.4429794054120002</v>
      </c>
      <c r="E20" s="617">
        <v>8.2800333063579998</v>
      </c>
      <c r="F20" s="615">
        <v>7.2848637902000002</v>
      </c>
      <c r="G20" s="616">
        <v>1.2141439650329999</v>
      </c>
      <c r="H20" s="618">
        <v>0</v>
      </c>
      <c r="I20" s="615">
        <v>0</v>
      </c>
      <c r="J20" s="616">
        <v>-1.2141439650329999</v>
      </c>
      <c r="K20" s="619">
        <v>0</v>
      </c>
    </row>
    <row r="21" spans="1:11" ht="14.4" customHeight="1" thickBot="1" x14ac:dyDescent="0.35">
      <c r="A21" s="636" t="s">
        <v>353</v>
      </c>
      <c r="B21" s="620">
        <v>696.65389259398603</v>
      </c>
      <c r="C21" s="620">
        <v>693.61698999999999</v>
      </c>
      <c r="D21" s="621">
        <v>-3.0369025939849998</v>
      </c>
      <c r="E21" s="627">
        <v>0.99564072974200002</v>
      </c>
      <c r="F21" s="620">
        <v>697.12203804234503</v>
      </c>
      <c r="G21" s="621">
        <v>116.18700634039099</v>
      </c>
      <c r="H21" s="623">
        <v>49.88044</v>
      </c>
      <c r="I21" s="620">
        <v>110.35708</v>
      </c>
      <c r="J21" s="621">
        <v>-5.8299263403900001</v>
      </c>
      <c r="K21" s="628">
        <v>0.15830381766400001</v>
      </c>
    </row>
    <row r="22" spans="1:11" ht="14.4" customHeight="1" thickBot="1" x14ac:dyDescent="0.35">
      <c r="A22" s="637" t="s">
        <v>354</v>
      </c>
      <c r="B22" s="615">
        <v>9.7480434525259998</v>
      </c>
      <c r="C22" s="615">
        <v>6.8714899999999997</v>
      </c>
      <c r="D22" s="616">
        <v>-2.8765534525260001</v>
      </c>
      <c r="E22" s="617">
        <v>0.70490966043199998</v>
      </c>
      <c r="F22" s="615">
        <v>7.9999997480190004</v>
      </c>
      <c r="G22" s="616">
        <v>1.3333332913360001</v>
      </c>
      <c r="H22" s="618">
        <v>3.6220000000000002E-2</v>
      </c>
      <c r="I22" s="615">
        <v>2.5461</v>
      </c>
      <c r="J22" s="616">
        <v>1.2127667086630001</v>
      </c>
      <c r="K22" s="619">
        <v>0.31826251002400002</v>
      </c>
    </row>
    <row r="23" spans="1:11" ht="14.4" customHeight="1" thickBot="1" x14ac:dyDescent="0.35">
      <c r="A23" s="637" t="s">
        <v>355</v>
      </c>
      <c r="B23" s="615">
        <v>1.298722097712</v>
      </c>
      <c r="C23" s="615">
        <v>0.47915999999999997</v>
      </c>
      <c r="D23" s="616">
        <v>-0.81956209771199995</v>
      </c>
      <c r="E23" s="617">
        <v>0.36894729122100001</v>
      </c>
      <c r="F23" s="615">
        <v>0.99999996850200001</v>
      </c>
      <c r="G23" s="616">
        <v>0.16666666141700001</v>
      </c>
      <c r="H23" s="618">
        <v>0</v>
      </c>
      <c r="I23" s="615">
        <v>0</v>
      </c>
      <c r="J23" s="616">
        <v>-0.16666666141700001</v>
      </c>
      <c r="K23" s="619">
        <v>0</v>
      </c>
    </row>
    <row r="24" spans="1:11" ht="14.4" customHeight="1" thickBot="1" x14ac:dyDescent="0.35">
      <c r="A24" s="637" t="s">
        <v>356</v>
      </c>
      <c r="B24" s="615">
        <v>249.33245323361001</v>
      </c>
      <c r="C24" s="615">
        <v>251.68278000000001</v>
      </c>
      <c r="D24" s="616">
        <v>2.3503267663890002</v>
      </c>
      <c r="E24" s="617">
        <v>1.009426477523</v>
      </c>
      <c r="F24" s="615">
        <v>255.12205196427399</v>
      </c>
      <c r="G24" s="616">
        <v>42.520341994044998</v>
      </c>
      <c r="H24" s="618">
        <v>17.000630000000001</v>
      </c>
      <c r="I24" s="615">
        <v>38.878430000000002</v>
      </c>
      <c r="J24" s="616">
        <v>-3.641911994045</v>
      </c>
      <c r="K24" s="619">
        <v>0.15239149144700001</v>
      </c>
    </row>
    <row r="25" spans="1:11" ht="14.4" customHeight="1" thickBot="1" x14ac:dyDescent="0.35">
      <c r="A25" s="637" t="s">
        <v>357</v>
      </c>
      <c r="B25" s="615">
        <v>269.76076719751802</v>
      </c>
      <c r="C25" s="615">
        <v>250.63215</v>
      </c>
      <c r="D25" s="616">
        <v>-19.128617197516999</v>
      </c>
      <c r="E25" s="617">
        <v>0.92909044040599997</v>
      </c>
      <c r="F25" s="615">
        <v>248.999992157104</v>
      </c>
      <c r="G25" s="616">
        <v>41.499998692849999</v>
      </c>
      <c r="H25" s="618">
        <v>20.337589999999999</v>
      </c>
      <c r="I25" s="615">
        <v>41.540550000000003</v>
      </c>
      <c r="J25" s="616">
        <v>4.0551307149000002E-2</v>
      </c>
      <c r="K25" s="619">
        <v>0.16682952332699999</v>
      </c>
    </row>
    <row r="26" spans="1:11" ht="14.4" customHeight="1" thickBot="1" x14ac:dyDescent="0.35">
      <c r="A26" s="637" t="s">
        <v>358</v>
      </c>
      <c r="B26" s="615">
        <v>48.540632627628</v>
      </c>
      <c r="C26" s="615">
        <v>51.389400000000002</v>
      </c>
      <c r="D26" s="616">
        <v>2.8487673723709999</v>
      </c>
      <c r="E26" s="617">
        <v>1.0586883033479999</v>
      </c>
      <c r="F26" s="615">
        <v>49.999998425120999</v>
      </c>
      <c r="G26" s="616">
        <v>8.3333330708529996</v>
      </c>
      <c r="H26" s="618">
        <v>3.2679999999999998</v>
      </c>
      <c r="I26" s="615">
        <v>6.6059999999999999</v>
      </c>
      <c r="J26" s="616">
        <v>-1.7273330708529999</v>
      </c>
      <c r="K26" s="619">
        <v>0.132120004161</v>
      </c>
    </row>
    <row r="27" spans="1:11" ht="14.4" customHeight="1" thickBot="1" x14ac:dyDescent="0.35">
      <c r="A27" s="637" t="s">
        <v>359</v>
      </c>
      <c r="B27" s="615">
        <v>1.230897419271</v>
      </c>
      <c r="C27" s="615">
        <v>0</v>
      </c>
      <c r="D27" s="616">
        <v>-1.230897419271</v>
      </c>
      <c r="E27" s="617">
        <v>0</v>
      </c>
      <c r="F27" s="615">
        <v>0.99999996850200001</v>
      </c>
      <c r="G27" s="616">
        <v>0.16666666141700001</v>
      </c>
      <c r="H27" s="618">
        <v>0</v>
      </c>
      <c r="I27" s="615">
        <v>0</v>
      </c>
      <c r="J27" s="616">
        <v>-0.16666666141700001</v>
      </c>
      <c r="K27" s="619">
        <v>0</v>
      </c>
    </row>
    <row r="28" spans="1:11" ht="14.4" customHeight="1" thickBot="1" x14ac:dyDescent="0.35">
      <c r="A28" s="637" t="s">
        <v>360</v>
      </c>
      <c r="B28" s="615">
        <v>4.1535280340809999</v>
      </c>
      <c r="C28" s="615">
        <v>8.5389999999999997</v>
      </c>
      <c r="D28" s="616">
        <v>4.3854719659179997</v>
      </c>
      <c r="E28" s="617">
        <v>2.0558426306339999</v>
      </c>
      <c r="F28" s="615">
        <v>3.9999998740090001</v>
      </c>
      <c r="G28" s="616">
        <v>0.66666664566800005</v>
      </c>
      <c r="H28" s="618">
        <v>0.71799999999999997</v>
      </c>
      <c r="I28" s="615">
        <v>2.3260000000000001</v>
      </c>
      <c r="J28" s="616">
        <v>1.659333354331</v>
      </c>
      <c r="K28" s="619">
        <v>0.58150001831499998</v>
      </c>
    </row>
    <row r="29" spans="1:11" ht="14.4" customHeight="1" thickBot="1" x14ac:dyDescent="0.35">
      <c r="A29" s="637" t="s">
        <v>361</v>
      </c>
      <c r="B29" s="615">
        <v>105.894229989363</v>
      </c>
      <c r="C29" s="615">
        <v>121.34520999999999</v>
      </c>
      <c r="D29" s="616">
        <v>15.450980010637</v>
      </c>
      <c r="E29" s="617">
        <v>1.1459095553380001</v>
      </c>
      <c r="F29" s="615">
        <v>121.999996157296</v>
      </c>
      <c r="G29" s="616">
        <v>20.333332692881999</v>
      </c>
      <c r="H29" s="618">
        <v>8.52</v>
      </c>
      <c r="I29" s="615">
        <v>18.46</v>
      </c>
      <c r="J29" s="616">
        <v>-1.873332692882</v>
      </c>
      <c r="K29" s="619">
        <v>0.15131148017500001</v>
      </c>
    </row>
    <row r="30" spans="1:11" ht="14.4" customHeight="1" thickBot="1" x14ac:dyDescent="0.35">
      <c r="A30" s="637" t="s">
        <v>362</v>
      </c>
      <c r="B30" s="615">
        <v>6.694618542273</v>
      </c>
      <c r="C30" s="615">
        <v>2.6778</v>
      </c>
      <c r="D30" s="616">
        <v>-4.0168185422729996</v>
      </c>
      <c r="E30" s="617">
        <v>0.39999291716000002</v>
      </c>
      <c r="F30" s="615">
        <v>6.9999997795160001</v>
      </c>
      <c r="G30" s="616">
        <v>1.1666666299190001</v>
      </c>
      <c r="H30" s="618">
        <v>0</v>
      </c>
      <c r="I30" s="615">
        <v>0</v>
      </c>
      <c r="J30" s="616">
        <v>-1.1666666299190001</v>
      </c>
      <c r="K30" s="619">
        <v>0</v>
      </c>
    </row>
    <row r="31" spans="1:11" ht="14.4" customHeight="1" thickBot="1" x14ac:dyDescent="0.35">
      <c r="A31" s="636" t="s">
        <v>363</v>
      </c>
      <c r="B31" s="620">
        <v>863.99695285234304</v>
      </c>
      <c r="C31" s="620">
        <v>1044.3236400000001</v>
      </c>
      <c r="D31" s="621">
        <v>180.32668714765799</v>
      </c>
      <c r="E31" s="627">
        <v>1.2087121795419999</v>
      </c>
      <c r="F31" s="620">
        <v>892.99997187266399</v>
      </c>
      <c r="G31" s="621">
        <v>148.833328645444</v>
      </c>
      <c r="H31" s="623">
        <v>87.495140000000006</v>
      </c>
      <c r="I31" s="620">
        <v>170.74628999999999</v>
      </c>
      <c r="J31" s="621">
        <v>21.912961354556</v>
      </c>
      <c r="K31" s="628">
        <v>0.191205257982</v>
      </c>
    </row>
    <row r="32" spans="1:11" ht="14.4" customHeight="1" thickBot="1" x14ac:dyDescent="0.35">
      <c r="A32" s="637" t="s">
        <v>364</v>
      </c>
      <c r="B32" s="615">
        <v>731.99741838879004</v>
      </c>
      <c r="C32" s="615">
        <v>833.28143</v>
      </c>
      <c r="D32" s="616">
        <v>101.28401161121</v>
      </c>
      <c r="E32" s="617">
        <v>1.138366624071</v>
      </c>
      <c r="F32" s="615">
        <v>764.99997590435396</v>
      </c>
      <c r="G32" s="616">
        <v>127.499995984059</v>
      </c>
      <c r="H32" s="618">
        <v>63.369520000000001</v>
      </c>
      <c r="I32" s="615">
        <v>125.23905000000001</v>
      </c>
      <c r="J32" s="616">
        <v>-2.260945984058</v>
      </c>
      <c r="K32" s="619">
        <v>0.16371118162699999</v>
      </c>
    </row>
    <row r="33" spans="1:11" ht="14.4" customHeight="1" thickBot="1" x14ac:dyDescent="0.35">
      <c r="A33" s="637" t="s">
        <v>365</v>
      </c>
      <c r="B33" s="615">
        <v>131.99953446355201</v>
      </c>
      <c r="C33" s="615">
        <v>210.38596000000001</v>
      </c>
      <c r="D33" s="616">
        <v>78.386425536447007</v>
      </c>
      <c r="E33" s="617">
        <v>1.5938386514389999</v>
      </c>
      <c r="F33" s="615">
        <v>127.99999596831</v>
      </c>
      <c r="G33" s="616">
        <v>21.333332661385001</v>
      </c>
      <c r="H33" s="618">
        <v>24.125620000000001</v>
      </c>
      <c r="I33" s="615">
        <v>45.507240000000003</v>
      </c>
      <c r="J33" s="616">
        <v>24.173907338614999</v>
      </c>
      <c r="K33" s="619">
        <v>0.355525323698</v>
      </c>
    </row>
    <row r="34" spans="1:11" ht="14.4" customHeight="1" thickBot="1" x14ac:dyDescent="0.35">
      <c r="A34" s="637" t="s">
        <v>366</v>
      </c>
      <c r="B34" s="615">
        <v>0</v>
      </c>
      <c r="C34" s="615">
        <v>0.65625</v>
      </c>
      <c r="D34" s="616">
        <v>0.65625</v>
      </c>
      <c r="E34" s="625" t="s">
        <v>335</v>
      </c>
      <c r="F34" s="615">
        <v>0</v>
      </c>
      <c r="G34" s="616">
        <v>0</v>
      </c>
      <c r="H34" s="618">
        <v>0</v>
      </c>
      <c r="I34" s="615">
        <v>0</v>
      </c>
      <c r="J34" s="616">
        <v>0</v>
      </c>
      <c r="K34" s="626" t="s">
        <v>335</v>
      </c>
    </row>
    <row r="35" spans="1:11" ht="14.4" customHeight="1" thickBot="1" x14ac:dyDescent="0.35">
      <c r="A35" s="636" t="s">
        <v>367</v>
      </c>
      <c r="B35" s="620">
        <v>422.15010020812099</v>
      </c>
      <c r="C35" s="620">
        <v>493.77656999999999</v>
      </c>
      <c r="D35" s="621">
        <v>71.626469791879003</v>
      </c>
      <c r="E35" s="627">
        <v>1.1696706213179999</v>
      </c>
      <c r="F35" s="620">
        <v>429.96991867229099</v>
      </c>
      <c r="G35" s="621">
        <v>71.661653112048</v>
      </c>
      <c r="H35" s="623">
        <v>24.921700000000001</v>
      </c>
      <c r="I35" s="620">
        <v>61.589309999999998</v>
      </c>
      <c r="J35" s="621">
        <v>-10.072343112047999</v>
      </c>
      <c r="K35" s="628">
        <v>0.14324097413600001</v>
      </c>
    </row>
    <row r="36" spans="1:11" ht="14.4" customHeight="1" thickBot="1" x14ac:dyDescent="0.35">
      <c r="A36" s="637" t="s">
        <v>368</v>
      </c>
      <c r="B36" s="615">
        <v>56.552839052244998</v>
      </c>
      <c r="C36" s="615">
        <v>145.51908</v>
      </c>
      <c r="D36" s="616">
        <v>88.966240947754002</v>
      </c>
      <c r="E36" s="617">
        <v>2.5731525143330001</v>
      </c>
      <c r="F36" s="615">
        <v>2</v>
      </c>
      <c r="G36" s="616">
        <v>0.33333333333300003</v>
      </c>
      <c r="H36" s="618">
        <v>-1.9990000000000001</v>
      </c>
      <c r="I36" s="615">
        <v>-5.7731597280508101E-15</v>
      </c>
      <c r="J36" s="616">
        <v>-0.33333333333300003</v>
      </c>
      <c r="K36" s="619">
        <v>-2.8865798640254102E-15</v>
      </c>
    </row>
    <row r="37" spans="1:11" ht="14.4" customHeight="1" thickBot="1" x14ac:dyDescent="0.35">
      <c r="A37" s="637" t="s">
        <v>369</v>
      </c>
      <c r="B37" s="615">
        <v>36.219127282948001</v>
      </c>
      <c r="C37" s="615">
        <v>34.224130000000002</v>
      </c>
      <c r="D37" s="616">
        <v>-1.9949972829480001</v>
      </c>
      <c r="E37" s="617">
        <v>0.94491868157400005</v>
      </c>
      <c r="F37" s="615">
        <v>39.999998740095997</v>
      </c>
      <c r="G37" s="616">
        <v>6.666666456682</v>
      </c>
      <c r="H37" s="618">
        <v>2.39141</v>
      </c>
      <c r="I37" s="615">
        <v>5.5220399999999996</v>
      </c>
      <c r="J37" s="616">
        <v>-1.1446264566819999</v>
      </c>
      <c r="K37" s="619">
        <v>0.13805100434799999</v>
      </c>
    </row>
    <row r="38" spans="1:11" ht="14.4" customHeight="1" thickBot="1" x14ac:dyDescent="0.35">
      <c r="A38" s="637" t="s">
        <v>370</v>
      </c>
      <c r="B38" s="615">
        <v>203.80070914297801</v>
      </c>
      <c r="C38" s="615">
        <v>192.23276000000001</v>
      </c>
      <c r="D38" s="616">
        <v>-11.567949142977</v>
      </c>
      <c r="E38" s="617">
        <v>0.94323891613699995</v>
      </c>
      <c r="F38" s="615">
        <v>199.99999370048499</v>
      </c>
      <c r="G38" s="616">
        <v>33.333332283414002</v>
      </c>
      <c r="H38" s="618">
        <v>16.6677</v>
      </c>
      <c r="I38" s="615">
        <v>33.92754</v>
      </c>
      <c r="J38" s="616">
        <v>0.59420771658500005</v>
      </c>
      <c r="K38" s="619">
        <v>0.16963770534299999</v>
      </c>
    </row>
    <row r="39" spans="1:11" ht="14.4" customHeight="1" thickBot="1" x14ac:dyDescent="0.35">
      <c r="A39" s="637" t="s">
        <v>371</v>
      </c>
      <c r="B39" s="615">
        <v>37.154000890782001</v>
      </c>
      <c r="C39" s="615">
        <v>35.479390000000002</v>
      </c>
      <c r="D39" s="616">
        <v>-1.6746108907820001</v>
      </c>
      <c r="E39" s="617">
        <v>0.95492784489799998</v>
      </c>
      <c r="F39" s="615">
        <v>49.606060271994998</v>
      </c>
      <c r="G39" s="616">
        <v>8.267676711999</v>
      </c>
      <c r="H39" s="618">
        <v>3.2532199999999998</v>
      </c>
      <c r="I39" s="615">
        <v>9.4814299999999996</v>
      </c>
      <c r="J39" s="616">
        <v>1.2137532879999999</v>
      </c>
      <c r="K39" s="619">
        <v>0.19113450953300001</v>
      </c>
    </row>
    <row r="40" spans="1:11" ht="14.4" customHeight="1" thickBot="1" x14ac:dyDescent="0.35">
      <c r="A40" s="637" t="s">
        <v>372</v>
      </c>
      <c r="B40" s="615">
        <v>14.998784608359999</v>
      </c>
      <c r="C40" s="615">
        <v>12.06438</v>
      </c>
      <c r="D40" s="616">
        <v>-2.9344046083599999</v>
      </c>
      <c r="E40" s="617">
        <v>0.80435717393200001</v>
      </c>
      <c r="F40" s="615">
        <v>13.999999559034</v>
      </c>
      <c r="G40" s="616">
        <v>2.3333332598390002</v>
      </c>
      <c r="H40" s="618">
        <v>7.8799999999999995E-2</v>
      </c>
      <c r="I40" s="615">
        <v>0.83657000000000004</v>
      </c>
      <c r="J40" s="616">
        <v>-1.4967632598389999</v>
      </c>
      <c r="K40" s="619">
        <v>5.9755001882000003E-2</v>
      </c>
    </row>
    <row r="41" spans="1:11" ht="14.4" customHeight="1" thickBot="1" x14ac:dyDescent="0.35">
      <c r="A41" s="637" t="s">
        <v>373</v>
      </c>
      <c r="B41" s="615">
        <v>0.32646894179300001</v>
      </c>
      <c r="C41" s="615">
        <v>8.6499999999999994E-2</v>
      </c>
      <c r="D41" s="616">
        <v>-0.23996894179299999</v>
      </c>
      <c r="E41" s="617">
        <v>0.26495629117000002</v>
      </c>
      <c r="F41" s="615">
        <v>9.6639414285999994E-2</v>
      </c>
      <c r="G41" s="616">
        <v>1.6106569046999999E-2</v>
      </c>
      <c r="H41" s="618">
        <v>0</v>
      </c>
      <c r="I41" s="615">
        <v>0</v>
      </c>
      <c r="J41" s="616">
        <v>-1.6106569046999999E-2</v>
      </c>
      <c r="K41" s="619">
        <v>0</v>
      </c>
    </row>
    <row r="42" spans="1:11" ht="14.4" customHeight="1" thickBot="1" x14ac:dyDescent="0.35">
      <c r="A42" s="637" t="s">
        <v>374</v>
      </c>
      <c r="B42" s="615">
        <v>0.494237551577</v>
      </c>
      <c r="C42" s="615">
        <v>2.47546</v>
      </c>
      <c r="D42" s="616">
        <v>1.981222448422</v>
      </c>
      <c r="E42" s="617">
        <v>5.008644106657</v>
      </c>
      <c r="F42" s="615">
        <v>1.7211983770399999</v>
      </c>
      <c r="G42" s="616">
        <v>0.28686639617300003</v>
      </c>
      <c r="H42" s="618">
        <v>0.27357999999999999</v>
      </c>
      <c r="I42" s="615">
        <v>0.43365999999999999</v>
      </c>
      <c r="J42" s="616">
        <v>0.14679360382600001</v>
      </c>
      <c r="K42" s="619">
        <v>0.25195236399499998</v>
      </c>
    </row>
    <row r="43" spans="1:11" ht="14.4" customHeight="1" thickBot="1" x14ac:dyDescent="0.35">
      <c r="A43" s="637" t="s">
        <v>375</v>
      </c>
      <c r="B43" s="615">
        <v>22.608177499697</v>
      </c>
      <c r="C43" s="615">
        <v>19.09882</v>
      </c>
      <c r="D43" s="616">
        <v>-3.5093574996969998</v>
      </c>
      <c r="E43" s="617">
        <v>0.84477486078800001</v>
      </c>
      <c r="F43" s="615">
        <v>18.546028735343999</v>
      </c>
      <c r="G43" s="616">
        <v>3.0910047892239998</v>
      </c>
      <c r="H43" s="618">
        <v>1.18337</v>
      </c>
      <c r="I43" s="615">
        <v>2.5512800000000002</v>
      </c>
      <c r="J43" s="616">
        <v>-0.53972478922400002</v>
      </c>
      <c r="K43" s="619">
        <v>0.13756476043499999</v>
      </c>
    </row>
    <row r="44" spans="1:11" ht="14.4" customHeight="1" thickBot="1" x14ac:dyDescent="0.35">
      <c r="A44" s="637" t="s">
        <v>376</v>
      </c>
      <c r="B44" s="615">
        <v>49.995755237737001</v>
      </c>
      <c r="C44" s="615">
        <v>52.587739999999997</v>
      </c>
      <c r="D44" s="616">
        <v>2.5919847622619998</v>
      </c>
      <c r="E44" s="617">
        <v>1.051844096562</v>
      </c>
      <c r="F44" s="615">
        <v>103.99999987401</v>
      </c>
      <c r="G44" s="616">
        <v>17.333333312335</v>
      </c>
      <c r="H44" s="618">
        <v>3.0726200000000001</v>
      </c>
      <c r="I44" s="615">
        <v>8.8367900000000006</v>
      </c>
      <c r="J44" s="616">
        <v>-8.4965433123339995</v>
      </c>
      <c r="K44" s="619">
        <v>8.4969134717999995E-2</v>
      </c>
    </row>
    <row r="45" spans="1:11" ht="14.4" customHeight="1" thickBot="1" x14ac:dyDescent="0.35">
      <c r="A45" s="637" t="s">
        <v>377</v>
      </c>
      <c r="B45" s="615">
        <v>0</v>
      </c>
      <c r="C45" s="615">
        <v>8.3099999999999997E-3</v>
      </c>
      <c r="D45" s="616">
        <v>8.3099999999999997E-3</v>
      </c>
      <c r="E45" s="625" t="s">
        <v>346</v>
      </c>
      <c r="F45" s="615">
        <v>0</v>
      </c>
      <c r="G45" s="616">
        <v>0</v>
      </c>
      <c r="H45" s="618">
        <v>0</v>
      </c>
      <c r="I45" s="615">
        <v>0</v>
      </c>
      <c r="J45" s="616">
        <v>0</v>
      </c>
      <c r="K45" s="626" t="s">
        <v>335</v>
      </c>
    </row>
    <row r="46" spans="1:11" ht="14.4" customHeight="1" thickBot="1" x14ac:dyDescent="0.35">
      <c r="A46" s="636" t="s">
        <v>378</v>
      </c>
      <c r="B46" s="620">
        <v>25.06181392197</v>
      </c>
      <c r="C46" s="620">
        <v>36.402090000000001</v>
      </c>
      <c r="D46" s="621">
        <v>11.340276078029</v>
      </c>
      <c r="E46" s="627">
        <v>1.452492230344</v>
      </c>
      <c r="F46" s="620">
        <v>29.082287164467999</v>
      </c>
      <c r="G46" s="621">
        <v>4.8470478607440004</v>
      </c>
      <c r="H46" s="623">
        <v>0.64781</v>
      </c>
      <c r="I46" s="620">
        <v>2.1449400000000001</v>
      </c>
      <c r="J46" s="621">
        <v>-2.7021078607439999</v>
      </c>
      <c r="K46" s="628">
        <v>7.3754171667000004E-2</v>
      </c>
    </row>
    <row r="47" spans="1:11" ht="14.4" customHeight="1" thickBot="1" x14ac:dyDescent="0.35">
      <c r="A47" s="637" t="s">
        <v>379</v>
      </c>
      <c r="B47" s="615">
        <v>0</v>
      </c>
      <c r="C47" s="615">
        <v>0.15321000000000001</v>
      </c>
      <c r="D47" s="616">
        <v>0.15321000000000001</v>
      </c>
      <c r="E47" s="625" t="s">
        <v>346</v>
      </c>
      <c r="F47" s="615">
        <v>0</v>
      </c>
      <c r="G47" s="616">
        <v>0</v>
      </c>
      <c r="H47" s="618">
        <v>0</v>
      </c>
      <c r="I47" s="615">
        <v>0</v>
      </c>
      <c r="J47" s="616">
        <v>0</v>
      </c>
      <c r="K47" s="626" t="s">
        <v>335</v>
      </c>
    </row>
    <row r="48" spans="1:11" ht="14.4" customHeight="1" thickBot="1" x14ac:dyDescent="0.35">
      <c r="A48" s="637" t="s">
        <v>380</v>
      </c>
      <c r="B48" s="615">
        <v>0</v>
      </c>
      <c r="C48" s="615">
        <v>1.6494</v>
      </c>
      <c r="D48" s="616">
        <v>1.6494</v>
      </c>
      <c r="E48" s="625" t="s">
        <v>335</v>
      </c>
      <c r="F48" s="615">
        <v>0</v>
      </c>
      <c r="G48" s="616">
        <v>0</v>
      </c>
      <c r="H48" s="618">
        <v>0</v>
      </c>
      <c r="I48" s="615">
        <v>0.10098</v>
      </c>
      <c r="J48" s="616">
        <v>0.10098</v>
      </c>
      <c r="K48" s="626" t="s">
        <v>335</v>
      </c>
    </row>
    <row r="49" spans="1:11" ht="14.4" customHeight="1" thickBot="1" x14ac:dyDescent="0.35">
      <c r="A49" s="637" t="s">
        <v>381</v>
      </c>
      <c r="B49" s="615">
        <v>0</v>
      </c>
      <c r="C49" s="615">
        <v>1.2070000000000001</v>
      </c>
      <c r="D49" s="616">
        <v>1.2070000000000001</v>
      </c>
      <c r="E49" s="625" t="s">
        <v>346</v>
      </c>
      <c r="F49" s="615">
        <v>2.1774600441610001</v>
      </c>
      <c r="G49" s="616">
        <v>0.36291000736000001</v>
      </c>
      <c r="H49" s="618">
        <v>0</v>
      </c>
      <c r="I49" s="615">
        <v>0</v>
      </c>
      <c r="J49" s="616">
        <v>-0.36291000736000001</v>
      </c>
      <c r="K49" s="619">
        <v>0</v>
      </c>
    </row>
    <row r="50" spans="1:11" ht="14.4" customHeight="1" thickBot="1" x14ac:dyDescent="0.35">
      <c r="A50" s="637" t="s">
        <v>382</v>
      </c>
      <c r="B50" s="615">
        <v>18.857982393172001</v>
      </c>
      <c r="C50" s="615">
        <v>29.69258</v>
      </c>
      <c r="D50" s="616">
        <v>10.834597606827</v>
      </c>
      <c r="E50" s="617">
        <v>1.574536415451</v>
      </c>
      <c r="F50" s="615">
        <v>20.904827309291999</v>
      </c>
      <c r="G50" s="616">
        <v>3.4841378848820002</v>
      </c>
      <c r="H50" s="618">
        <v>0</v>
      </c>
      <c r="I50" s="615">
        <v>0</v>
      </c>
      <c r="J50" s="616">
        <v>-3.4841378848820002</v>
      </c>
      <c r="K50" s="619">
        <v>0</v>
      </c>
    </row>
    <row r="51" spans="1:11" ht="14.4" customHeight="1" thickBot="1" x14ac:dyDescent="0.35">
      <c r="A51" s="637" t="s">
        <v>383</v>
      </c>
      <c r="B51" s="615">
        <v>6.2038315287980002</v>
      </c>
      <c r="C51" s="615">
        <v>3.6999</v>
      </c>
      <c r="D51" s="616">
        <v>-2.5039315287980002</v>
      </c>
      <c r="E51" s="617">
        <v>0.59638950265199997</v>
      </c>
      <c r="F51" s="615">
        <v>5.9999998110139998</v>
      </c>
      <c r="G51" s="616">
        <v>0.99999996850200001</v>
      </c>
      <c r="H51" s="618">
        <v>0.64781</v>
      </c>
      <c r="I51" s="615">
        <v>2.0439600000000002</v>
      </c>
      <c r="J51" s="616">
        <v>1.0439600314969999</v>
      </c>
      <c r="K51" s="619">
        <v>0.34066001072899998</v>
      </c>
    </row>
    <row r="52" spans="1:11" ht="14.4" customHeight="1" thickBot="1" x14ac:dyDescent="0.35">
      <c r="A52" s="636" t="s">
        <v>384</v>
      </c>
      <c r="B52" s="620">
        <v>275.15136867539599</v>
      </c>
      <c r="C52" s="620">
        <v>282.67311999999998</v>
      </c>
      <c r="D52" s="621">
        <v>7.5217513246039998</v>
      </c>
      <c r="E52" s="627">
        <v>1.027336775974</v>
      </c>
      <c r="F52" s="620">
        <v>378.99998806241803</v>
      </c>
      <c r="G52" s="621">
        <v>63.166664677069001</v>
      </c>
      <c r="H52" s="623">
        <v>18.066600000000001</v>
      </c>
      <c r="I52" s="620">
        <v>38.911639999999998</v>
      </c>
      <c r="J52" s="621">
        <v>-24.255024677068999</v>
      </c>
      <c r="K52" s="628">
        <v>0.102669238062</v>
      </c>
    </row>
    <row r="53" spans="1:11" ht="14.4" customHeight="1" thickBot="1" x14ac:dyDescent="0.35">
      <c r="A53" s="637" t="s">
        <v>385</v>
      </c>
      <c r="B53" s="615">
        <v>35.181433127143002</v>
      </c>
      <c r="C53" s="615">
        <v>27.952349999999999</v>
      </c>
      <c r="D53" s="616">
        <v>-7.2290831271430003</v>
      </c>
      <c r="E53" s="617">
        <v>0.794519936097</v>
      </c>
      <c r="F53" s="615">
        <v>29.999999055071999</v>
      </c>
      <c r="G53" s="616">
        <v>4.9999998425119996</v>
      </c>
      <c r="H53" s="618">
        <v>3.4052600000000002</v>
      </c>
      <c r="I53" s="615">
        <v>3.8968500000000001</v>
      </c>
      <c r="J53" s="616">
        <v>-1.1031498425120001</v>
      </c>
      <c r="K53" s="619">
        <v>0.12989500409099999</v>
      </c>
    </row>
    <row r="54" spans="1:11" ht="14.4" customHeight="1" thickBot="1" x14ac:dyDescent="0.35">
      <c r="A54" s="637" t="s">
        <v>386</v>
      </c>
      <c r="B54" s="615">
        <v>0</v>
      </c>
      <c r="C54" s="615">
        <v>3.18527</v>
      </c>
      <c r="D54" s="616">
        <v>3.18527</v>
      </c>
      <c r="E54" s="625" t="s">
        <v>335</v>
      </c>
      <c r="F54" s="615">
        <v>3.9999998740090001</v>
      </c>
      <c r="G54" s="616">
        <v>0.66666664566800005</v>
      </c>
      <c r="H54" s="618">
        <v>0</v>
      </c>
      <c r="I54" s="615">
        <v>0</v>
      </c>
      <c r="J54" s="616">
        <v>-0.66666664566800005</v>
      </c>
      <c r="K54" s="619">
        <v>0</v>
      </c>
    </row>
    <row r="55" spans="1:11" ht="14.4" customHeight="1" thickBot="1" x14ac:dyDescent="0.35">
      <c r="A55" s="637" t="s">
        <v>387</v>
      </c>
      <c r="B55" s="615">
        <v>0</v>
      </c>
      <c r="C55" s="615">
        <v>9.0349299999999992</v>
      </c>
      <c r="D55" s="616">
        <v>9.0349299999999992</v>
      </c>
      <c r="E55" s="625" t="s">
        <v>335</v>
      </c>
      <c r="F55" s="615">
        <v>9.9999996850239992</v>
      </c>
      <c r="G55" s="616">
        <v>1.6666666141699999</v>
      </c>
      <c r="H55" s="618">
        <v>0</v>
      </c>
      <c r="I55" s="615">
        <v>0</v>
      </c>
      <c r="J55" s="616">
        <v>-1.6666666141699999</v>
      </c>
      <c r="K55" s="619">
        <v>0</v>
      </c>
    </row>
    <row r="56" spans="1:11" ht="14.4" customHeight="1" thickBot="1" x14ac:dyDescent="0.35">
      <c r="A56" s="637" t="s">
        <v>388</v>
      </c>
      <c r="B56" s="615">
        <v>10.000961940572999</v>
      </c>
      <c r="C56" s="615">
        <v>10.782959999999999</v>
      </c>
      <c r="D56" s="616">
        <v>0.78199805942599998</v>
      </c>
      <c r="E56" s="617">
        <v>1.0781922843089999</v>
      </c>
      <c r="F56" s="615">
        <v>13.999999559033</v>
      </c>
      <c r="G56" s="616">
        <v>2.3333332598380001</v>
      </c>
      <c r="H56" s="618">
        <v>0.80001</v>
      </c>
      <c r="I56" s="615">
        <v>1.0259499999999999</v>
      </c>
      <c r="J56" s="616">
        <v>-1.307383259838</v>
      </c>
      <c r="K56" s="619">
        <v>7.3282145165000007E-2</v>
      </c>
    </row>
    <row r="57" spans="1:11" ht="14.4" customHeight="1" thickBot="1" x14ac:dyDescent="0.35">
      <c r="A57" s="637" t="s">
        <v>389</v>
      </c>
      <c r="B57" s="615">
        <v>1.999961165073</v>
      </c>
      <c r="C57" s="615">
        <v>1.5354399999999999</v>
      </c>
      <c r="D57" s="616">
        <v>-0.46452116507300001</v>
      </c>
      <c r="E57" s="617">
        <v>0.76773490746399997</v>
      </c>
      <c r="F57" s="615">
        <v>0.99999996850200001</v>
      </c>
      <c r="G57" s="616">
        <v>0.16666666141700001</v>
      </c>
      <c r="H57" s="618">
        <v>0</v>
      </c>
      <c r="I57" s="615">
        <v>0</v>
      </c>
      <c r="J57" s="616">
        <v>-0.16666666141700001</v>
      </c>
      <c r="K57" s="619">
        <v>0</v>
      </c>
    </row>
    <row r="58" spans="1:11" ht="14.4" customHeight="1" thickBot="1" x14ac:dyDescent="0.35">
      <c r="A58" s="637" t="s">
        <v>390</v>
      </c>
      <c r="B58" s="615">
        <v>227.96901244260599</v>
      </c>
      <c r="C58" s="615">
        <v>230.18217000000001</v>
      </c>
      <c r="D58" s="616">
        <v>2.213157557393</v>
      </c>
      <c r="E58" s="617">
        <v>1.0097081508300001</v>
      </c>
      <c r="F58" s="615">
        <v>319.99998992077599</v>
      </c>
      <c r="G58" s="616">
        <v>53.333331653461997</v>
      </c>
      <c r="H58" s="618">
        <v>13.861330000000001</v>
      </c>
      <c r="I58" s="615">
        <v>33.988840000000003</v>
      </c>
      <c r="J58" s="616">
        <v>-19.344491653462001</v>
      </c>
      <c r="K58" s="619">
        <v>0.10621512834500001</v>
      </c>
    </row>
    <row r="59" spans="1:11" ht="14.4" customHeight="1" thickBot="1" x14ac:dyDescent="0.35">
      <c r="A59" s="636" t="s">
        <v>391</v>
      </c>
      <c r="B59" s="620">
        <v>0</v>
      </c>
      <c r="C59" s="620">
        <v>1.2129099999999999</v>
      </c>
      <c r="D59" s="621">
        <v>1.2129099999999999</v>
      </c>
      <c r="E59" s="622" t="s">
        <v>335</v>
      </c>
      <c r="F59" s="620">
        <v>0</v>
      </c>
      <c r="G59" s="621">
        <v>0</v>
      </c>
      <c r="H59" s="623">
        <v>0</v>
      </c>
      <c r="I59" s="620">
        <v>0</v>
      </c>
      <c r="J59" s="621">
        <v>0</v>
      </c>
      <c r="K59" s="628">
        <v>0</v>
      </c>
    </row>
    <row r="60" spans="1:11" ht="14.4" customHeight="1" thickBot="1" x14ac:dyDescent="0.35">
      <c r="A60" s="637" t="s">
        <v>392</v>
      </c>
      <c r="B60" s="615">
        <v>0</v>
      </c>
      <c r="C60" s="615">
        <v>1.2129099999999999</v>
      </c>
      <c r="D60" s="616">
        <v>1.2129099999999999</v>
      </c>
      <c r="E60" s="625" t="s">
        <v>335</v>
      </c>
      <c r="F60" s="615">
        <v>0</v>
      </c>
      <c r="G60" s="616">
        <v>0</v>
      </c>
      <c r="H60" s="618">
        <v>0</v>
      </c>
      <c r="I60" s="615">
        <v>0</v>
      </c>
      <c r="J60" s="616">
        <v>0</v>
      </c>
      <c r="K60" s="619">
        <v>0</v>
      </c>
    </row>
    <row r="61" spans="1:11" ht="14.4" customHeight="1" thickBot="1" x14ac:dyDescent="0.35">
      <c r="A61" s="635" t="s">
        <v>42</v>
      </c>
      <c r="B61" s="615">
        <v>1003.6063739863999</v>
      </c>
      <c r="C61" s="615">
        <v>904.96700000000101</v>
      </c>
      <c r="D61" s="616">
        <v>-98.639373986403001</v>
      </c>
      <c r="E61" s="617">
        <v>0.90171507819800001</v>
      </c>
      <c r="F61" s="615">
        <v>947.95479190220601</v>
      </c>
      <c r="G61" s="616">
        <v>157.992465317034</v>
      </c>
      <c r="H61" s="618">
        <v>96.74</v>
      </c>
      <c r="I61" s="615">
        <v>210.785</v>
      </c>
      <c r="J61" s="616">
        <v>52.792534682964998</v>
      </c>
      <c r="K61" s="619">
        <v>0.222357650175</v>
      </c>
    </row>
    <row r="62" spans="1:11" ht="14.4" customHeight="1" thickBot="1" x14ac:dyDescent="0.35">
      <c r="A62" s="636" t="s">
        <v>393</v>
      </c>
      <c r="B62" s="620">
        <v>1003.6063739863999</v>
      </c>
      <c r="C62" s="620">
        <v>904.96700000000101</v>
      </c>
      <c r="D62" s="621">
        <v>-98.639373986403001</v>
      </c>
      <c r="E62" s="627">
        <v>0.90171507819800001</v>
      </c>
      <c r="F62" s="620">
        <v>947.95479190220601</v>
      </c>
      <c r="G62" s="621">
        <v>157.992465317034</v>
      </c>
      <c r="H62" s="623">
        <v>96.74</v>
      </c>
      <c r="I62" s="620">
        <v>210.785</v>
      </c>
      <c r="J62" s="621">
        <v>52.792534682964998</v>
      </c>
      <c r="K62" s="628">
        <v>0.222357650175</v>
      </c>
    </row>
    <row r="63" spans="1:11" ht="14.4" customHeight="1" thickBot="1" x14ac:dyDescent="0.35">
      <c r="A63" s="637" t="s">
        <v>394</v>
      </c>
      <c r="B63" s="615">
        <v>265.268510431876</v>
      </c>
      <c r="C63" s="615">
        <v>222.90600000000001</v>
      </c>
      <c r="D63" s="616">
        <v>-42.362510431875997</v>
      </c>
      <c r="E63" s="617">
        <v>0.84030328227399997</v>
      </c>
      <c r="F63" s="615">
        <v>228.95481454896199</v>
      </c>
      <c r="G63" s="616">
        <v>38.159135758159998</v>
      </c>
      <c r="H63" s="618">
        <v>18.004999999999999</v>
      </c>
      <c r="I63" s="615">
        <v>37.436999999999998</v>
      </c>
      <c r="J63" s="616">
        <v>-0.72213575815999997</v>
      </c>
      <c r="K63" s="619">
        <v>0.16351261306100001</v>
      </c>
    </row>
    <row r="64" spans="1:11" ht="14.4" customHeight="1" thickBot="1" x14ac:dyDescent="0.35">
      <c r="A64" s="637" t="s">
        <v>395</v>
      </c>
      <c r="B64" s="615">
        <v>230.00155799829599</v>
      </c>
      <c r="C64" s="615">
        <v>210.48599999999999</v>
      </c>
      <c r="D64" s="616">
        <v>-19.515557998295002</v>
      </c>
      <c r="E64" s="617">
        <v>0.91515032259700002</v>
      </c>
      <c r="F64" s="615">
        <v>229.999992755557</v>
      </c>
      <c r="G64" s="616">
        <v>38.333332125925999</v>
      </c>
      <c r="H64" s="618">
        <v>16.405000000000001</v>
      </c>
      <c r="I64" s="615">
        <v>36.707000000000001</v>
      </c>
      <c r="J64" s="616">
        <v>-1.626332125926</v>
      </c>
      <c r="K64" s="619">
        <v>0.15959565719999999</v>
      </c>
    </row>
    <row r="65" spans="1:11" ht="14.4" customHeight="1" thickBot="1" x14ac:dyDescent="0.35">
      <c r="A65" s="637" t="s">
        <v>396</v>
      </c>
      <c r="B65" s="615">
        <v>508.33630555623103</v>
      </c>
      <c r="C65" s="615">
        <v>471.57499999999999</v>
      </c>
      <c r="D65" s="616">
        <v>-36.761305556231001</v>
      </c>
      <c r="E65" s="617">
        <v>0.92768310043000002</v>
      </c>
      <c r="F65" s="615">
        <v>488.99998459768801</v>
      </c>
      <c r="G65" s="616">
        <v>81.499997432946998</v>
      </c>
      <c r="H65" s="618">
        <v>62.33</v>
      </c>
      <c r="I65" s="615">
        <v>136.64099999999999</v>
      </c>
      <c r="J65" s="616">
        <v>55.141002567051999</v>
      </c>
      <c r="K65" s="619">
        <v>0.27942945665399999</v>
      </c>
    </row>
    <row r="66" spans="1:11" ht="14.4" customHeight="1" thickBot="1" x14ac:dyDescent="0.35">
      <c r="A66" s="638" t="s">
        <v>397</v>
      </c>
      <c r="B66" s="620">
        <v>1454.1966674615801</v>
      </c>
      <c r="C66" s="620">
        <v>1282.3118899999999</v>
      </c>
      <c r="D66" s="621">
        <v>-171.884777461574</v>
      </c>
      <c r="E66" s="627">
        <v>0.88180087239299998</v>
      </c>
      <c r="F66" s="620">
        <v>1312.2867507691501</v>
      </c>
      <c r="G66" s="621">
        <v>218.714458461524</v>
      </c>
      <c r="H66" s="623">
        <v>94.530540000000002</v>
      </c>
      <c r="I66" s="620">
        <v>197.15521000000001</v>
      </c>
      <c r="J66" s="621">
        <v>-21.559248461524</v>
      </c>
      <c r="K66" s="628">
        <v>0.15023790332699999</v>
      </c>
    </row>
    <row r="67" spans="1:11" ht="14.4" customHeight="1" thickBot="1" x14ac:dyDescent="0.35">
      <c r="A67" s="635" t="s">
        <v>45</v>
      </c>
      <c r="B67" s="615">
        <v>328.21866403586199</v>
      </c>
      <c r="C67" s="615">
        <v>262.07395000000002</v>
      </c>
      <c r="D67" s="616">
        <v>-66.144714035861995</v>
      </c>
      <c r="E67" s="617">
        <v>0.79847363576899999</v>
      </c>
      <c r="F67" s="615">
        <v>263.13398647137501</v>
      </c>
      <c r="G67" s="616">
        <v>43.855664411894999</v>
      </c>
      <c r="H67" s="618">
        <v>14.71518</v>
      </c>
      <c r="I67" s="615">
        <v>24.675429999999999</v>
      </c>
      <c r="J67" s="616">
        <v>-19.180234411895</v>
      </c>
      <c r="K67" s="619">
        <v>9.3775153604000003E-2</v>
      </c>
    </row>
    <row r="68" spans="1:11" ht="14.4" customHeight="1" thickBot="1" x14ac:dyDescent="0.35">
      <c r="A68" s="639" t="s">
        <v>398</v>
      </c>
      <c r="B68" s="615">
        <v>328.21866403586199</v>
      </c>
      <c r="C68" s="615">
        <v>262.07395000000002</v>
      </c>
      <c r="D68" s="616">
        <v>-66.144714035861995</v>
      </c>
      <c r="E68" s="617">
        <v>0.79847363576899999</v>
      </c>
      <c r="F68" s="615">
        <v>263.13398647137501</v>
      </c>
      <c r="G68" s="616">
        <v>43.855664411894999</v>
      </c>
      <c r="H68" s="618">
        <v>14.71518</v>
      </c>
      <c r="I68" s="615">
        <v>24.675429999999999</v>
      </c>
      <c r="J68" s="616">
        <v>-19.180234411895</v>
      </c>
      <c r="K68" s="619">
        <v>9.3775153604000003E-2</v>
      </c>
    </row>
    <row r="69" spans="1:11" ht="14.4" customHeight="1" thickBot="1" x14ac:dyDescent="0.35">
      <c r="A69" s="637" t="s">
        <v>399</v>
      </c>
      <c r="B69" s="615">
        <v>104.329087344366</v>
      </c>
      <c r="C69" s="615">
        <v>41.340629999999997</v>
      </c>
      <c r="D69" s="616">
        <v>-62.988457344365003</v>
      </c>
      <c r="E69" s="617">
        <v>0.39625219631699998</v>
      </c>
      <c r="F69" s="615">
        <v>27.065511159438</v>
      </c>
      <c r="G69" s="616">
        <v>4.5109185265729996</v>
      </c>
      <c r="H69" s="618">
        <v>5.6609999999999996</v>
      </c>
      <c r="I69" s="615">
        <v>7.0282999999999998</v>
      </c>
      <c r="J69" s="616">
        <v>2.5173814734270001</v>
      </c>
      <c r="K69" s="619">
        <v>0.259677342082</v>
      </c>
    </row>
    <row r="70" spans="1:11" ht="14.4" customHeight="1" thickBot="1" x14ac:dyDescent="0.35">
      <c r="A70" s="637" t="s">
        <v>400</v>
      </c>
      <c r="B70" s="615">
        <v>21.904130062551999</v>
      </c>
      <c r="C70" s="615">
        <v>7.0090300000000001</v>
      </c>
      <c r="D70" s="616">
        <v>-14.895100062552</v>
      </c>
      <c r="E70" s="617">
        <v>0.319986686528</v>
      </c>
      <c r="F70" s="615">
        <v>4.6226865000309996</v>
      </c>
      <c r="G70" s="616">
        <v>0.77044775000499999</v>
      </c>
      <c r="H70" s="618">
        <v>4.0469999999999997</v>
      </c>
      <c r="I70" s="615">
        <v>5.3869999999999996</v>
      </c>
      <c r="J70" s="616">
        <v>4.6165522499940002</v>
      </c>
      <c r="K70" s="619">
        <v>1.1653396785529999</v>
      </c>
    </row>
    <row r="71" spans="1:11" ht="14.4" customHeight="1" thickBot="1" x14ac:dyDescent="0.35">
      <c r="A71" s="637" t="s">
        <v>401</v>
      </c>
      <c r="B71" s="615">
        <v>131.999777143947</v>
      </c>
      <c r="C71" s="615">
        <v>139.79911999999999</v>
      </c>
      <c r="D71" s="616">
        <v>7.7993428560520002</v>
      </c>
      <c r="E71" s="617">
        <v>1.059086030482</v>
      </c>
      <c r="F71" s="615">
        <v>167.999994708408</v>
      </c>
      <c r="G71" s="616">
        <v>27.999999118066999</v>
      </c>
      <c r="H71" s="618">
        <v>0</v>
      </c>
      <c r="I71" s="615">
        <v>0</v>
      </c>
      <c r="J71" s="616">
        <v>-27.999999118066999</v>
      </c>
      <c r="K71" s="619">
        <v>0</v>
      </c>
    </row>
    <row r="72" spans="1:11" ht="14.4" customHeight="1" thickBot="1" x14ac:dyDescent="0.35">
      <c r="A72" s="637" t="s">
        <v>402</v>
      </c>
      <c r="B72" s="615">
        <v>69.985669484995995</v>
      </c>
      <c r="C72" s="615">
        <v>73.925169999999994</v>
      </c>
      <c r="D72" s="616">
        <v>3.939500515003</v>
      </c>
      <c r="E72" s="617">
        <v>1.056290102588</v>
      </c>
      <c r="F72" s="615">
        <v>63.445794103498002</v>
      </c>
      <c r="G72" s="616">
        <v>10.574299017249</v>
      </c>
      <c r="H72" s="618">
        <v>5.00718</v>
      </c>
      <c r="I72" s="615">
        <v>12.26013</v>
      </c>
      <c r="J72" s="616">
        <v>1.68583098275</v>
      </c>
      <c r="K72" s="619">
        <v>0.19323786821799999</v>
      </c>
    </row>
    <row r="73" spans="1:11" ht="14.4" customHeight="1" thickBot="1" x14ac:dyDescent="0.35">
      <c r="A73" s="640" t="s">
        <v>46</v>
      </c>
      <c r="B73" s="620">
        <v>0</v>
      </c>
      <c r="C73" s="620">
        <v>29.850999999999999</v>
      </c>
      <c r="D73" s="621">
        <v>29.850999999999999</v>
      </c>
      <c r="E73" s="622" t="s">
        <v>335</v>
      </c>
      <c r="F73" s="620">
        <v>0</v>
      </c>
      <c r="G73" s="621">
        <v>0</v>
      </c>
      <c r="H73" s="623">
        <v>6.923</v>
      </c>
      <c r="I73" s="620">
        <v>7.5549999999999997</v>
      </c>
      <c r="J73" s="621">
        <v>7.5549999999999997</v>
      </c>
      <c r="K73" s="624" t="s">
        <v>335</v>
      </c>
    </row>
    <row r="74" spans="1:11" ht="14.4" customHeight="1" thickBot="1" x14ac:dyDescent="0.35">
      <c r="A74" s="636" t="s">
        <v>403</v>
      </c>
      <c r="B74" s="620">
        <v>0</v>
      </c>
      <c r="C74" s="620">
        <v>12.206</v>
      </c>
      <c r="D74" s="621">
        <v>12.206</v>
      </c>
      <c r="E74" s="622" t="s">
        <v>335</v>
      </c>
      <c r="F74" s="620">
        <v>0</v>
      </c>
      <c r="G74" s="621">
        <v>0</v>
      </c>
      <c r="H74" s="623">
        <v>0.13800000000000001</v>
      </c>
      <c r="I74" s="620">
        <v>0.77</v>
      </c>
      <c r="J74" s="621">
        <v>0.77</v>
      </c>
      <c r="K74" s="624" t="s">
        <v>335</v>
      </c>
    </row>
    <row r="75" spans="1:11" ht="14.4" customHeight="1" thickBot="1" x14ac:dyDescent="0.35">
      <c r="A75" s="637" t="s">
        <v>404</v>
      </c>
      <c r="B75" s="615">
        <v>0</v>
      </c>
      <c r="C75" s="615">
        <v>7.5860000000000003</v>
      </c>
      <c r="D75" s="616">
        <v>7.5860000000000003</v>
      </c>
      <c r="E75" s="625" t="s">
        <v>335</v>
      </c>
      <c r="F75" s="615">
        <v>0</v>
      </c>
      <c r="G75" s="616">
        <v>0</v>
      </c>
      <c r="H75" s="618">
        <v>0.13800000000000001</v>
      </c>
      <c r="I75" s="615">
        <v>0.77</v>
      </c>
      <c r="J75" s="616">
        <v>0.77</v>
      </c>
      <c r="K75" s="626" t="s">
        <v>335</v>
      </c>
    </row>
    <row r="76" spans="1:11" ht="14.4" customHeight="1" thickBot="1" x14ac:dyDescent="0.35">
      <c r="A76" s="637" t="s">
        <v>405</v>
      </c>
      <c r="B76" s="615">
        <v>0</v>
      </c>
      <c r="C76" s="615">
        <v>4.62</v>
      </c>
      <c r="D76" s="616">
        <v>4.62</v>
      </c>
      <c r="E76" s="625" t="s">
        <v>335</v>
      </c>
      <c r="F76" s="615">
        <v>0</v>
      </c>
      <c r="G76" s="616">
        <v>0</v>
      </c>
      <c r="H76" s="618">
        <v>0</v>
      </c>
      <c r="I76" s="615">
        <v>0</v>
      </c>
      <c r="J76" s="616">
        <v>0</v>
      </c>
      <c r="K76" s="626" t="s">
        <v>335</v>
      </c>
    </row>
    <row r="77" spans="1:11" ht="14.4" customHeight="1" thickBot="1" x14ac:dyDescent="0.35">
      <c r="A77" s="636" t="s">
        <v>406</v>
      </c>
      <c r="B77" s="620">
        <v>0</v>
      </c>
      <c r="C77" s="620">
        <v>17.645</v>
      </c>
      <c r="D77" s="621">
        <v>17.645</v>
      </c>
      <c r="E77" s="622" t="s">
        <v>335</v>
      </c>
      <c r="F77" s="620">
        <v>0</v>
      </c>
      <c r="G77" s="621">
        <v>0</v>
      </c>
      <c r="H77" s="623">
        <v>6.7850000000000001</v>
      </c>
      <c r="I77" s="620">
        <v>6.7850000000000001</v>
      </c>
      <c r="J77" s="621">
        <v>6.7850000000000001</v>
      </c>
      <c r="K77" s="624" t="s">
        <v>335</v>
      </c>
    </row>
    <row r="78" spans="1:11" ht="14.4" customHeight="1" thickBot="1" x14ac:dyDescent="0.35">
      <c r="A78" s="637" t="s">
        <v>407</v>
      </c>
      <c r="B78" s="615">
        <v>0</v>
      </c>
      <c r="C78" s="615">
        <v>9.19</v>
      </c>
      <c r="D78" s="616">
        <v>9.19</v>
      </c>
      <c r="E78" s="625" t="s">
        <v>335</v>
      </c>
      <c r="F78" s="615">
        <v>0</v>
      </c>
      <c r="G78" s="616">
        <v>0</v>
      </c>
      <c r="H78" s="618">
        <v>0</v>
      </c>
      <c r="I78" s="615">
        <v>0</v>
      </c>
      <c r="J78" s="616">
        <v>0</v>
      </c>
      <c r="K78" s="626" t="s">
        <v>335</v>
      </c>
    </row>
    <row r="79" spans="1:11" ht="14.4" customHeight="1" thickBot="1" x14ac:dyDescent="0.35">
      <c r="A79" s="637" t="s">
        <v>408</v>
      </c>
      <c r="B79" s="615">
        <v>0</v>
      </c>
      <c r="C79" s="615">
        <v>8.4550000000000001</v>
      </c>
      <c r="D79" s="616">
        <v>8.4550000000000001</v>
      </c>
      <c r="E79" s="625" t="s">
        <v>346</v>
      </c>
      <c r="F79" s="615">
        <v>0</v>
      </c>
      <c r="G79" s="616">
        <v>0</v>
      </c>
      <c r="H79" s="618">
        <v>6.7850000000000001</v>
      </c>
      <c r="I79" s="615">
        <v>6.7850000000000001</v>
      </c>
      <c r="J79" s="616">
        <v>6.7850000000000001</v>
      </c>
      <c r="K79" s="626" t="s">
        <v>335</v>
      </c>
    </row>
    <row r="80" spans="1:11" ht="14.4" customHeight="1" thickBot="1" x14ac:dyDescent="0.35">
      <c r="A80" s="635" t="s">
        <v>47</v>
      </c>
      <c r="B80" s="615">
        <v>1125.9780034257101</v>
      </c>
      <c r="C80" s="615">
        <v>990.386940000001</v>
      </c>
      <c r="D80" s="616">
        <v>-135.59106342571201</v>
      </c>
      <c r="E80" s="617">
        <v>0.87957929638599996</v>
      </c>
      <c r="F80" s="615">
        <v>1049.1527642977701</v>
      </c>
      <c r="G80" s="616">
        <v>174.85879404962901</v>
      </c>
      <c r="H80" s="618">
        <v>72.892359999999996</v>
      </c>
      <c r="I80" s="615">
        <v>164.92478</v>
      </c>
      <c r="J80" s="616">
        <v>-9.9340140496280007</v>
      </c>
      <c r="K80" s="619">
        <v>0.15719806077000001</v>
      </c>
    </row>
    <row r="81" spans="1:11" ht="14.4" customHeight="1" thickBot="1" x14ac:dyDescent="0.35">
      <c r="A81" s="636" t="s">
        <v>409</v>
      </c>
      <c r="B81" s="620">
        <v>0.12430632225799999</v>
      </c>
      <c r="C81" s="620">
        <v>0.31</v>
      </c>
      <c r="D81" s="621">
        <v>0.18569367774100001</v>
      </c>
      <c r="E81" s="627">
        <v>2.4938393668810002</v>
      </c>
      <c r="F81" s="620">
        <v>0.52536250866400003</v>
      </c>
      <c r="G81" s="621">
        <v>8.7560418109999996E-2</v>
      </c>
      <c r="H81" s="623">
        <v>0</v>
      </c>
      <c r="I81" s="620">
        <v>0</v>
      </c>
      <c r="J81" s="621">
        <v>-8.7560418109999996E-2</v>
      </c>
      <c r="K81" s="628">
        <v>0</v>
      </c>
    </row>
    <row r="82" spans="1:11" ht="14.4" customHeight="1" thickBot="1" x14ac:dyDescent="0.35">
      <c r="A82" s="637" t="s">
        <v>410</v>
      </c>
      <c r="B82" s="615">
        <v>0.12430632225799999</v>
      </c>
      <c r="C82" s="615">
        <v>0.31</v>
      </c>
      <c r="D82" s="616">
        <v>0.18569367774100001</v>
      </c>
      <c r="E82" s="617">
        <v>2.4938393668810002</v>
      </c>
      <c r="F82" s="615">
        <v>0.52536250866400003</v>
      </c>
      <c r="G82" s="616">
        <v>8.7560418109999996E-2</v>
      </c>
      <c r="H82" s="618">
        <v>0</v>
      </c>
      <c r="I82" s="615">
        <v>0</v>
      </c>
      <c r="J82" s="616">
        <v>-8.7560418109999996E-2</v>
      </c>
      <c r="K82" s="619">
        <v>0</v>
      </c>
    </row>
    <row r="83" spans="1:11" ht="14.4" customHeight="1" thickBot="1" x14ac:dyDescent="0.35">
      <c r="A83" s="636" t="s">
        <v>411</v>
      </c>
      <c r="B83" s="620">
        <v>19.174449294132</v>
      </c>
      <c r="C83" s="620">
        <v>20.565919999999998</v>
      </c>
      <c r="D83" s="621">
        <v>1.3914707058669999</v>
      </c>
      <c r="E83" s="627">
        <v>1.0725690049559999</v>
      </c>
      <c r="F83" s="620">
        <v>20.260038872479999</v>
      </c>
      <c r="G83" s="621">
        <v>3.3766731454130001</v>
      </c>
      <c r="H83" s="623">
        <v>2.6454599999999999</v>
      </c>
      <c r="I83" s="620">
        <v>3.74092</v>
      </c>
      <c r="J83" s="621">
        <v>0.36424685458599998</v>
      </c>
      <c r="K83" s="628">
        <v>0.18464525283200001</v>
      </c>
    </row>
    <row r="84" spans="1:11" ht="14.4" customHeight="1" thickBot="1" x14ac:dyDescent="0.35">
      <c r="A84" s="637" t="s">
        <v>412</v>
      </c>
      <c r="B84" s="615">
        <v>9.0838108064709999</v>
      </c>
      <c r="C84" s="615">
        <v>8.9109999999999996</v>
      </c>
      <c r="D84" s="616">
        <v>-0.172810806471</v>
      </c>
      <c r="E84" s="617">
        <v>0.98097595709999996</v>
      </c>
      <c r="F84" s="615">
        <v>8.6874179541419991</v>
      </c>
      <c r="G84" s="616">
        <v>1.4479029923569999</v>
      </c>
      <c r="H84" s="618">
        <v>1.6283000000000001</v>
      </c>
      <c r="I84" s="615">
        <v>1.6283000000000001</v>
      </c>
      <c r="J84" s="616">
        <v>0.18039700764200001</v>
      </c>
      <c r="K84" s="619">
        <v>0.18743198595800001</v>
      </c>
    </row>
    <row r="85" spans="1:11" ht="14.4" customHeight="1" thickBot="1" x14ac:dyDescent="0.35">
      <c r="A85" s="637" t="s">
        <v>413</v>
      </c>
      <c r="B85" s="615">
        <v>10.09063848766</v>
      </c>
      <c r="C85" s="615">
        <v>11.654920000000001</v>
      </c>
      <c r="D85" s="616">
        <v>1.5642815123389999</v>
      </c>
      <c r="E85" s="617">
        <v>1.155023045791</v>
      </c>
      <c r="F85" s="615">
        <v>11.572620918338</v>
      </c>
      <c r="G85" s="616">
        <v>1.928770153056</v>
      </c>
      <c r="H85" s="618">
        <v>1.0171600000000001</v>
      </c>
      <c r="I85" s="615">
        <v>2.1126200000000002</v>
      </c>
      <c r="J85" s="616">
        <v>0.18384984694299999</v>
      </c>
      <c r="K85" s="619">
        <v>0.18255328805000001</v>
      </c>
    </row>
    <row r="86" spans="1:11" ht="14.4" customHeight="1" thickBot="1" x14ac:dyDescent="0.35">
      <c r="A86" s="636" t="s">
        <v>414</v>
      </c>
      <c r="B86" s="620">
        <v>59.307331929124999</v>
      </c>
      <c r="C86" s="620">
        <v>57.022379999999998</v>
      </c>
      <c r="D86" s="621">
        <v>-2.284951929125</v>
      </c>
      <c r="E86" s="627">
        <v>0.96147269056200002</v>
      </c>
      <c r="F86" s="620">
        <v>61.999998047148999</v>
      </c>
      <c r="G86" s="621">
        <v>10.333333007858</v>
      </c>
      <c r="H86" s="623">
        <v>0</v>
      </c>
      <c r="I86" s="620">
        <v>17.5793</v>
      </c>
      <c r="J86" s="621">
        <v>7.2459669921409997</v>
      </c>
      <c r="K86" s="628">
        <v>0.28353710570399998</v>
      </c>
    </row>
    <row r="87" spans="1:11" ht="14.4" customHeight="1" thickBot="1" x14ac:dyDescent="0.35">
      <c r="A87" s="637" t="s">
        <v>415</v>
      </c>
      <c r="B87" s="615">
        <v>52.685022333564</v>
      </c>
      <c r="C87" s="615">
        <v>49.545000000000002</v>
      </c>
      <c r="D87" s="616">
        <v>-3.1400223335640001</v>
      </c>
      <c r="E87" s="617">
        <v>0.94040009485599996</v>
      </c>
      <c r="F87" s="615">
        <v>46.999998519613001</v>
      </c>
      <c r="G87" s="616">
        <v>7.8333330866019999</v>
      </c>
      <c r="H87" s="618">
        <v>0</v>
      </c>
      <c r="I87" s="615">
        <v>11.61</v>
      </c>
      <c r="J87" s="616">
        <v>3.7766669133969999</v>
      </c>
      <c r="K87" s="619">
        <v>0.24702128437599999</v>
      </c>
    </row>
    <row r="88" spans="1:11" ht="14.4" customHeight="1" thickBot="1" x14ac:dyDescent="0.35">
      <c r="A88" s="637" t="s">
        <v>416</v>
      </c>
      <c r="B88" s="615">
        <v>6.62230959556</v>
      </c>
      <c r="C88" s="615">
        <v>7.4773800000000001</v>
      </c>
      <c r="D88" s="616">
        <v>0.85507040443899995</v>
      </c>
      <c r="E88" s="617">
        <v>1.1291196661980001</v>
      </c>
      <c r="F88" s="615">
        <v>14.999999527536</v>
      </c>
      <c r="G88" s="616">
        <v>2.4999999212559998</v>
      </c>
      <c r="H88" s="618">
        <v>0</v>
      </c>
      <c r="I88" s="615">
        <v>5.9692999999999996</v>
      </c>
      <c r="J88" s="616">
        <v>3.4693000787430002</v>
      </c>
      <c r="K88" s="619">
        <v>0.39795334586699999</v>
      </c>
    </row>
    <row r="89" spans="1:11" ht="14.4" customHeight="1" thickBot="1" x14ac:dyDescent="0.35">
      <c r="A89" s="636" t="s">
        <v>417</v>
      </c>
      <c r="B89" s="620">
        <v>951.27035179613699</v>
      </c>
      <c r="C89" s="620">
        <v>849.33500000000004</v>
      </c>
      <c r="D89" s="621">
        <v>-101.935351796137</v>
      </c>
      <c r="E89" s="627">
        <v>0.89284292146400002</v>
      </c>
      <c r="F89" s="620">
        <v>907.49495653236795</v>
      </c>
      <c r="G89" s="621">
        <v>151.24915942206101</v>
      </c>
      <c r="H89" s="623">
        <v>66.542150000000007</v>
      </c>
      <c r="I89" s="620">
        <v>133.08536000000001</v>
      </c>
      <c r="J89" s="621">
        <v>-18.163799422061</v>
      </c>
      <c r="K89" s="628">
        <v>0.146651349456</v>
      </c>
    </row>
    <row r="90" spans="1:11" ht="14.4" customHeight="1" thickBot="1" x14ac:dyDescent="0.35">
      <c r="A90" s="637" t="s">
        <v>418</v>
      </c>
      <c r="B90" s="615">
        <v>913.53437832233305</v>
      </c>
      <c r="C90" s="615">
        <v>808.08657000000096</v>
      </c>
      <c r="D90" s="616">
        <v>-105.44780832233199</v>
      </c>
      <c r="E90" s="617">
        <v>0.88457160362499998</v>
      </c>
      <c r="F90" s="615">
        <v>865.73104297072405</v>
      </c>
      <c r="G90" s="616">
        <v>144.28850716178701</v>
      </c>
      <c r="H90" s="618">
        <v>63.700609999999998</v>
      </c>
      <c r="I90" s="615">
        <v>127.21922000000001</v>
      </c>
      <c r="J90" s="616">
        <v>-17.069287161786999</v>
      </c>
      <c r="K90" s="619">
        <v>0.14695004993999999</v>
      </c>
    </row>
    <row r="91" spans="1:11" ht="14.4" customHeight="1" thickBot="1" x14ac:dyDescent="0.35">
      <c r="A91" s="637" t="s">
        <v>419</v>
      </c>
      <c r="B91" s="615">
        <v>3.8979352505930001</v>
      </c>
      <c r="C91" s="615">
        <v>3.4249999999999998</v>
      </c>
      <c r="D91" s="616">
        <v>-0.47293525059300001</v>
      </c>
      <c r="E91" s="617">
        <v>0.87867031641299997</v>
      </c>
      <c r="F91" s="615">
        <v>3.510378690769</v>
      </c>
      <c r="G91" s="616">
        <v>0.58506311512800002</v>
      </c>
      <c r="H91" s="618">
        <v>0</v>
      </c>
      <c r="I91" s="615">
        <v>0</v>
      </c>
      <c r="J91" s="616">
        <v>-0.58506311512800002</v>
      </c>
      <c r="K91" s="619">
        <v>0</v>
      </c>
    </row>
    <row r="92" spans="1:11" ht="14.4" customHeight="1" thickBot="1" x14ac:dyDescent="0.35">
      <c r="A92" s="637" t="s">
        <v>420</v>
      </c>
      <c r="B92" s="615">
        <v>33.838038223211001</v>
      </c>
      <c r="C92" s="615">
        <v>37.823430000000002</v>
      </c>
      <c r="D92" s="616">
        <v>3.9853917767880001</v>
      </c>
      <c r="E92" s="617">
        <v>1.117778452477</v>
      </c>
      <c r="F92" s="615">
        <v>38.253534870875001</v>
      </c>
      <c r="G92" s="616">
        <v>6.3755891451449997</v>
      </c>
      <c r="H92" s="618">
        <v>2.8415400000000002</v>
      </c>
      <c r="I92" s="615">
        <v>5.8661399999999997</v>
      </c>
      <c r="J92" s="616">
        <v>-0.50944914514499995</v>
      </c>
      <c r="K92" s="619">
        <v>0.153348965521</v>
      </c>
    </row>
    <row r="93" spans="1:11" ht="14.4" customHeight="1" thickBot="1" x14ac:dyDescent="0.35">
      <c r="A93" s="636" t="s">
        <v>421</v>
      </c>
      <c r="B93" s="620">
        <v>96.101564084060001</v>
      </c>
      <c r="C93" s="620">
        <v>63.053640000000001</v>
      </c>
      <c r="D93" s="621">
        <v>-33.04792408406</v>
      </c>
      <c r="E93" s="627">
        <v>0.65611460750799999</v>
      </c>
      <c r="F93" s="620">
        <v>58.872408337109</v>
      </c>
      <c r="G93" s="621">
        <v>9.8120680561839997</v>
      </c>
      <c r="H93" s="623">
        <v>3.7047500000000002</v>
      </c>
      <c r="I93" s="620">
        <v>10.5192</v>
      </c>
      <c r="J93" s="621">
        <v>0.707131943815</v>
      </c>
      <c r="K93" s="628">
        <v>0.178677929052</v>
      </c>
    </row>
    <row r="94" spans="1:11" ht="14.4" customHeight="1" thickBot="1" x14ac:dyDescent="0.35">
      <c r="A94" s="637" t="s">
        <v>422</v>
      </c>
      <c r="B94" s="615">
        <v>0</v>
      </c>
      <c r="C94" s="615">
        <v>12.273</v>
      </c>
      <c r="D94" s="616">
        <v>12.273</v>
      </c>
      <c r="E94" s="625" t="s">
        <v>346</v>
      </c>
      <c r="F94" s="615">
        <v>0</v>
      </c>
      <c r="G94" s="616">
        <v>0</v>
      </c>
      <c r="H94" s="618">
        <v>0</v>
      </c>
      <c r="I94" s="615">
        <v>0</v>
      </c>
      <c r="J94" s="616">
        <v>0</v>
      </c>
      <c r="K94" s="626" t="s">
        <v>335</v>
      </c>
    </row>
    <row r="95" spans="1:11" ht="14.4" customHeight="1" thickBot="1" x14ac:dyDescent="0.35">
      <c r="A95" s="637" t="s">
        <v>423</v>
      </c>
      <c r="B95" s="615">
        <v>71.383140038015995</v>
      </c>
      <c r="C95" s="615">
        <v>28.594799999999999</v>
      </c>
      <c r="D95" s="616">
        <v>-42.788340038016003</v>
      </c>
      <c r="E95" s="617">
        <v>0.40058198595299999</v>
      </c>
      <c r="F95" s="615">
        <v>24.005221120556001</v>
      </c>
      <c r="G95" s="616">
        <v>4.0008701867590002</v>
      </c>
      <c r="H95" s="618">
        <v>2.93425</v>
      </c>
      <c r="I95" s="615">
        <v>8.9781999999999993</v>
      </c>
      <c r="J95" s="616">
        <v>4.9773298132399999</v>
      </c>
      <c r="K95" s="619">
        <v>0.374010301963</v>
      </c>
    </row>
    <row r="96" spans="1:11" ht="14.4" customHeight="1" thickBot="1" x14ac:dyDescent="0.35">
      <c r="A96" s="637" t="s">
        <v>424</v>
      </c>
      <c r="B96" s="615">
        <v>5.0018220837029999</v>
      </c>
      <c r="C96" s="615">
        <v>4</v>
      </c>
      <c r="D96" s="616">
        <v>-1.0018220837030001</v>
      </c>
      <c r="E96" s="617">
        <v>0.79970857280800001</v>
      </c>
      <c r="F96" s="615">
        <v>5.9999998110139998</v>
      </c>
      <c r="G96" s="616">
        <v>0.99999996850200001</v>
      </c>
      <c r="H96" s="618">
        <v>0</v>
      </c>
      <c r="I96" s="615">
        <v>0</v>
      </c>
      <c r="J96" s="616">
        <v>-0.99999996850200001</v>
      </c>
      <c r="K96" s="619">
        <v>0</v>
      </c>
    </row>
    <row r="97" spans="1:11" ht="14.4" customHeight="1" thickBot="1" x14ac:dyDescent="0.35">
      <c r="A97" s="637" t="s">
        <v>425</v>
      </c>
      <c r="B97" s="615">
        <v>5.2888737982540004</v>
      </c>
      <c r="C97" s="615">
        <v>2.3233999999999999</v>
      </c>
      <c r="D97" s="616">
        <v>-2.965473798254</v>
      </c>
      <c r="E97" s="617">
        <v>0.43929957276800002</v>
      </c>
      <c r="F97" s="615">
        <v>4.9580693777890001</v>
      </c>
      <c r="G97" s="616">
        <v>0.82634489629800001</v>
      </c>
      <c r="H97" s="618">
        <v>0</v>
      </c>
      <c r="I97" s="615">
        <v>0</v>
      </c>
      <c r="J97" s="616">
        <v>-0.82634489629800001</v>
      </c>
      <c r="K97" s="619">
        <v>0</v>
      </c>
    </row>
    <row r="98" spans="1:11" ht="14.4" customHeight="1" thickBot="1" x14ac:dyDescent="0.35">
      <c r="A98" s="637" t="s">
        <v>426</v>
      </c>
      <c r="B98" s="615">
        <v>14.427728164086</v>
      </c>
      <c r="C98" s="615">
        <v>15.862439999999999</v>
      </c>
      <c r="D98" s="616">
        <v>1.434711835913</v>
      </c>
      <c r="E98" s="617">
        <v>1.0994412855289999</v>
      </c>
      <c r="F98" s="615">
        <v>23.909118027748001</v>
      </c>
      <c r="G98" s="616">
        <v>3.9848530046240001</v>
      </c>
      <c r="H98" s="618">
        <v>0.77049999999999996</v>
      </c>
      <c r="I98" s="615">
        <v>1.5409999999999999</v>
      </c>
      <c r="J98" s="616">
        <v>-2.4438530046240001</v>
      </c>
      <c r="K98" s="619">
        <v>6.4452398378E-2</v>
      </c>
    </row>
    <row r="99" spans="1:11" ht="14.4" customHeight="1" thickBot="1" x14ac:dyDescent="0.35">
      <c r="A99" s="636" t="s">
        <v>427</v>
      </c>
      <c r="B99" s="620">
        <v>0</v>
      </c>
      <c r="C99" s="620">
        <v>0.1</v>
      </c>
      <c r="D99" s="621">
        <v>0.1</v>
      </c>
      <c r="E99" s="622" t="s">
        <v>346</v>
      </c>
      <c r="F99" s="620">
        <v>0</v>
      </c>
      <c r="G99" s="621">
        <v>0</v>
      </c>
      <c r="H99" s="623">
        <v>0</v>
      </c>
      <c r="I99" s="620">
        <v>0</v>
      </c>
      <c r="J99" s="621">
        <v>0</v>
      </c>
      <c r="K99" s="624" t="s">
        <v>335</v>
      </c>
    </row>
    <row r="100" spans="1:11" ht="14.4" customHeight="1" thickBot="1" x14ac:dyDescent="0.35">
      <c r="A100" s="637" t="s">
        <v>428</v>
      </c>
      <c r="B100" s="615">
        <v>0</v>
      </c>
      <c r="C100" s="615">
        <v>0.1</v>
      </c>
      <c r="D100" s="616">
        <v>0.1</v>
      </c>
      <c r="E100" s="625" t="s">
        <v>346</v>
      </c>
      <c r="F100" s="615">
        <v>0</v>
      </c>
      <c r="G100" s="616">
        <v>0</v>
      </c>
      <c r="H100" s="618">
        <v>0</v>
      </c>
      <c r="I100" s="615">
        <v>0</v>
      </c>
      <c r="J100" s="616">
        <v>0</v>
      </c>
      <c r="K100" s="626" t="s">
        <v>335</v>
      </c>
    </row>
    <row r="101" spans="1:11" ht="14.4" customHeight="1" thickBot="1" x14ac:dyDescent="0.35">
      <c r="A101" s="634" t="s">
        <v>48</v>
      </c>
      <c r="B101" s="615">
        <v>21767.1076236515</v>
      </c>
      <c r="C101" s="615">
        <v>23310.3292</v>
      </c>
      <c r="D101" s="616">
        <v>1543.2215763485001</v>
      </c>
      <c r="E101" s="617">
        <v>1.0708969516310001</v>
      </c>
      <c r="F101" s="615">
        <v>23272.9992669569</v>
      </c>
      <c r="G101" s="616">
        <v>3878.83321115948</v>
      </c>
      <c r="H101" s="618">
        <v>1784.00641</v>
      </c>
      <c r="I101" s="615">
        <v>3607.8848699999999</v>
      </c>
      <c r="J101" s="616">
        <v>-270.94834115947998</v>
      </c>
      <c r="K101" s="619">
        <v>0.15502449119699999</v>
      </c>
    </row>
    <row r="102" spans="1:11" ht="14.4" customHeight="1" thickBot="1" x14ac:dyDescent="0.35">
      <c r="A102" s="640" t="s">
        <v>429</v>
      </c>
      <c r="B102" s="620">
        <v>16136.9999999997</v>
      </c>
      <c r="C102" s="620">
        <v>17272.131000000001</v>
      </c>
      <c r="D102" s="621">
        <v>1135.13100000029</v>
      </c>
      <c r="E102" s="627">
        <v>1.0703433723739999</v>
      </c>
      <c r="F102" s="620">
        <v>17252.999456572299</v>
      </c>
      <c r="G102" s="621">
        <v>2875.49990942872</v>
      </c>
      <c r="H102" s="623">
        <v>1322.711</v>
      </c>
      <c r="I102" s="620">
        <v>2675.5859999999998</v>
      </c>
      <c r="J102" s="621">
        <v>-199.91390942871601</v>
      </c>
      <c r="K102" s="628">
        <v>0.155079469325</v>
      </c>
    </row>
    <row r="103" spans="1:11" ht="14.4" customHeight="1" thickBot="1" x14ac:dyDescent="0.35">
      <c r="A103" s="636" t="s">
        <v>430</v>
      </c>
      <c r="B103" s="620">
        <v>16082.9999999997</v>
      </c>
      <c r="C103" s="620">
        <v>17251.165000000001</v>
      </c>
      <c r="D103" s="621">
        <v>1168.1650000002901</v>
      </c>
      <c r="E103" s="627">
        <v>1.072633526083</v>
      </c>
      <c r="F103" s="620">
        <v>17199.999458241698</v>
      </c>
      <c r="G103" s="621">
        <v>2866.66657637361</v>
      </c>
      <c r="H103" s="623">
        <v>1317.854</v>
      </c>
      <c r="I103" s="620">
        <v>2663.375</v>
      </c>
      <c r="J103" s="621">
        <v>-203.29157637361101</v>
      </c>
      <c r="K103" s="628">
        <v>0.15484738859800001</v>
      </c>
    </row>
    <row r="104" spans="1:11" ht="14.4" customHeight="1" thickBot="1" x14ac:dyDescent="0.35">
      <c r="A104" s="637" t="s">
        <v>431</v>
      </c>
      <c r="B104" s="615">
        <v>16082.9999999997</v>
      </c>
      <c r="C104" s="615">
        <v>17251.165000000001</v>
      </c>
      <c r="D104" s="616">
        <v>1168.1650000002901</v>
      </c>
      <c r="E104" s="617">
        <v>1.072633526083</v>
      </c>
      <c r="F104" s="615">
        <v>17199.999458241698</v>
      </c>
      <c r="G104" s="616">
        <v>2866.66657637361</v>
      </c>
      <c r="H104" s="618">
        <v>1317.854</v>
      </c>
      <c r="I104" s="615">
        <v>2663.375</v>
      </c>
      <c r="J104" s="616">
        <v>-203.29157637361101</v>
      </c>
      <c r="K104" s="619">
        <v>0.15484738859800001</v>
      </c>
    </row>
    <row r="105" spans="1:11" ht="14.4" customHeight="1" thickBot="1" x14ac:dyDescent="0.35">
      <c r="A105" s="636" t="s">
        <v>432</v>
      </c>
      <c r="B105" s="620">
        <v>53.999999999998998</v>
      </c>
      <c r="C105" s="620">
        <v>20.966000000000001</v>
      </c>
      <c r="D105" s="621">
        <v>-33.033999999998997</v>
      </c>
      <c r="E105" s="627">
        <v>0.38825925925900001</v>
      </c>
      <c r="F105" s="620">
        <v>52.999998330628003</v>
      </c>
      <c r="G105" s="621">
        <v>8.8333330551039992</v>
      </c>
      <c r="H105" s="623">
        <v>4.8570000000000002</v>
      </c>
      <c r="I105" s="620">
        <v>12.211</v>
      </c>
      <c r="J105" s="621">
        <v>3.3776669448950001</v>
      </c>
      <c r="K105" s="628">
        <v>0.23039623367199999</v>
      </c>
    </row>
    <row r="106" spans="1:11" ht="14.4" customHeight="1" thickBot="1" x14ac:dyDescent="0.35">
      <c r="A106" s="637" t="s">
        <v>433</v>
      </c>
      <c r="B106" s="615">
        <v>53.999999999998998</v>
      </c>
      <c r="C106" s="615">
        <v>20.966000000000001</v>
      </c>
      <c r="D106" s="616">
        <v>-33.033999999998997</v>
      </c>
      <c r="E106" s="617">
        <v>0.38825925925900001</v>
      </c>
      <c r="F106" s="615">
        <v>52.999998330628003</v>
      </c>
      <c r="G106" s="616">
        <v>8.8333330551039992</v>
      </c>
      <c r="H106" s="618">
        <v>4.8570000000000002</v>
      </c>
      <c r="I106" s="615">
        <v>12.211</v>
      </c>
      <c r="J106" s="616">
        <v>3.3776669448950001</v>
      </c>
      <c r="K106" s="619">
        <v>0.23039623367199999</v>
      </c>
    </row>
    <row r="107" spans="1:11" ht="14.4" customHeight="1" thickBot="1" x14ac:dyDescent="0.35">
      <c r="A107" s="635" t="s">
        <v>434</v>
      </c>
      <c r="B107" s="615">
        <v>5469.1076236518102</v>
      </c>
      <c r="C107" s="615">
        <v>5865.4032500000003</v>
      </c>
      <c r="D107" s="616">
        <v>396.29562634819098</v>
      </c>
      <c r="E107" s="617">
        <v>1.072460747459</v>
      </c>
      <c r="F107" s="615">
        <v>5847.9998158021699</v>
      </c>
      <c r="G107" s="616">
        <v>974.66663596702904</v>
      </c>
      <c r="H107" s="618">
        <v>448.06850000000099</v>
      </c>
      <c r="I107" s="615">
        <v>905.54375000000095</v>
      </c>
      <c r="J107" s="616">
        <v>-69.122885967027997</v>
      </c>
      <c r="K107" s="619">
        <v>0.154846747353</v>
      </c>
    </row>
    <row r="108" spans="1:11" ht="14.4" customHeight="1" thickBot="1" x14ac:dyDescent="0.35">
      <c r="A108" s="636" t="s">
        <v>435</v>
      </c>
      <c r="B108" s="620">
        <v>1447.10762365189</v>
      </c>
      <c r="C108" s="620">
        <v>1552.6120000000001</v>
      </c>
      <c r="D108" s="621">
        <v>105.50437634810901</v>
      </c>
      <c r="E108" s="627">
        <v>1.072907069677</v>
      </c>
      <c r="F108" s="620">
        <v>1547.9999512417501</v>
      </c>
      <c r="G108" s="621">
        <v>257.99999187362499</v>
      </c>
      <c r="H108" s="623">
        <v>118.605</v>
      </c>
      <c r="I108" s="620">
        <v>239.7</v>
      </c>
      <c r="J108" s="621">
        <v>-18.299991873625</v>
      </c>
      <c r="K108" s="628">
        <v>0.15484496611699999</v>
      </c>
    </row>
    <row r="109" spans="1:11" ht="14.4" customHeight="1" thickBot="1" x14ac:dyDescent="0.35">
      <c r="A109" s="637" t="s">
        <v>436</v>
      </c>
      <c r="B109" s="615">
        <v>1447.10762365189</v>
      </c>
      <c r="C109" s="615">
        <v>1552.6120000000001</v>
      </c>
      <c r="D109" s="616">
        <v>105.50437634810901</v>
      </c>
      <c r="E109" s="617">
        <v>1.072907069677</v>
      </c>
      <c r="F109" s="615">
        <v>1547.9999512417501</v>
      </c>
      <c r="G109" s="616">
        <v>257.99999187362499</v>
      </c>
      <c r="H109" s="618">
        <v>118.605</v>
      </c>
      <c r="I109" s="615">
        <v>239.7</v>
      </c>
      <c r="J109" s="616">
        <v>-18.299991873625</v>
      </c>
      <c r="K109" s="619">
        <v>0.15484496611699999</v>
      </c>
    </row>
    <row r="110" spans="1:11" ht="14.4" customHeight="1" thickBot="1" x14ac:dyDescent="0.35">
      <c r="A110" s="636" t="s">
        <v>437</v>
      </c>
      <c r="B110" s="620">
        <v>4021.99999999992</v>
      </c>
      <c r="C110" s="620">
        <v>4312.7912500000002</v>
      </c>
      <c r="D110" s="621">
        <v>290.79125000008298</v>
      </c>
      <c r="E110" s="627">
        <v>1.0723001616109999</v>
      </c>
      <c r="F110" s="620">
        <v>4299.9998645604201</v>
      </c>
      <c r="G110" s="621">
        <v>716.66664409340399</v>
      </c>
      <c r="H110" s="623">
        <v>329.46350000000098</v>
      </c>
      <c r="I110" s="620">
        <v>665.84375000000102</v>
      </c>
      <c r="J110" s="621">
        <v>-50.822894093403001</v>
      </c>
      <c r="K110" s="628">
        <v>0.15484738859800001</v>
      </c>
    </row>
    <row r="111" spans="1:11" ht="14.4" customHeight="1" thickBot="1" x14ac:dyDescent="0.35">
      <c r="A111" s="637" t="s">
        <v>438</v>
      </c>
      <c r="B111" s="615">
        <v>4021.99999999992</v>
      </c>
      <c r="C111" s="615">
        <v>4312.7912500000002</v>
      </c>
      <c r="D111" s="616">
        <v>290.79125000008298</v>
      </c>
      <c r="E111" s="617">
        <v>1.0723001616109999</v>
      </c>
      <c r="F111" s="615">
        <v>4299.9998645604201</v>
      </c>
      <c r="G111" s="616">
        <v>716.66664409340399</v>
      </c>
      <c r="H111" s="618">
        <v>329.46350000000098</v>
      </c>
      <c r="I111" s="615">
        <v>665.84375000000102</v>
      </c>
      <c r="J111" s="616">
        <v>-50.822894093403001</v>
      </c>
      <c r="K111" s="619">
        <v>0.15484738859800001</v>
      </c>
    </row>
    <row r="112" spans="1:11" ht="14.4" customHeight="1" thickBot="1" x14ac:dyDescent="0.35">
      <c r="A112" s="635" t="s">
        <v>439</v>
      </c>
      <c r="B112" s="615">
        <v>160.99999999999699</v>
      </c>
      <c r="C112" s="615">
        <v>172.79495</v>
      </c>
      <c r="D112" s="616">
        <v>11.794950000003</v>
      </c>
      <c r="E112" s="617">
        <v>1.073260559006</v>
      </c>
      <c r="F112" s="615">
        <v>171.999994582417</v>
      </c>
      <c r="G112" s="616">
        <v>28.666665763735999</v>
      </c>
      <c r="H112" s="618">
        <v>13.22691</v>
      </c>
      <c r="I112" s="615">
        <v>26.755120000000002</v>
      </c>
      <c r="J112" s="616">
        <v>-1.911545763736</v>
      </c>
      <c r="K112" s="619">
        <v>0.15555302815499999</v>
      </c>
    </row>
    <row r="113" spans="1:11" ht="14.4" customHeight="1" thickBot="1" x14ac:dyDescent="0.35">
      <c r="A113" s="636" t="s">
        <v>440</v>
      </c>
      <c r="B113" s="620">
        <v>160.99999999999699</v>
      </c>
      <c r="C113" s="620">
        <v>172.79495</v>
      </c>
      <c r="D113" s="621">
        <v>11.794950000003</v>
      </c>
      <c r="E113" s="627">
        <v>1.073260559006</v>
      </c>
      <c r="F113" s="620">
        <v>171.999994582417</v>
      </c>
      <c r="G113" s="621">
        <v>28.666665763735999</v>
      </c>
      <c r="H113" s="623">
        <v>13.22691</v>
      </c>
      <c r="I113" s="620">
        <v>26.755120000000002</v>
      </c>
      <c r="J113" s="621">
        <v>-1.911545763736</v>
      </c>
      <c r="K113" s="628">
        <v>0.15555302815499999</v>
      </c>
    </row>
    <row r="114" spans="1:11" ht="14.4" customHeight="1" thickBot="1" x14ac:dyDescent="0.35">
      <c r="A114" s="637" t="s">
        <v>441</v>
      </c>
      <c r="B114" s="615">
        <v>160.99999999999699</v>
      </c>
      <c r="C114" s="615">
        <v>172.79495</v>
      </c>
      <c r="D114" s="616">
        <v>11.794950000003</v>
      </c>
      <c r="E114" s="617">
        <v>1.073260559006</v>
      </c>
      <c r="F114" s="615">
        <v>171.999994582417</v>
      </c>
      <c r="G114" s="616">
        <v>28.666665763735999</v>
      </c>
      <c r="H114" s="618">
        <v>13.22691</v>
      </c>
      <c r="I114" s="615">
        <v>26.755120000000002</v>
      </c>
      <c r="J114" s="616">
        <v>-1.911545763736</v>
      </c>
      <c r="K114" s="619">
        <v>0.15555302815499999</v>
      </c>
    </row>
    <row r="115" spans="1:11" ht="14.4" customHeight="1" thickBot="1" x14ac:dyDescent="0.35">
      <c r="A115" s="634" t="s">
        <v>442</v>
      </c>
      <c r="B115" s="615">
        <v>0</v>
      </c>
      <c r="C115" s="615">
        <v>63.15822</v>
      </c>
      <c r="D115" s="616">
        <v>63.15822</v>
      </c>
      <c r="E115" s="625" t="s">
        <v>335</v>
      </c>
      <c r="F115" s="615">
        <v>0</v>
      </c>
      <c r="G115" s="616">
        <v>0</v>
      </c>
      <c r="H115" s="618">
        <v>1</v>
      </c>
      <c r="I115" s="615">
        <v>2.5499999999999998</v>
      </c>
      <c r="J115" s="616">
        <v>2.5499999999999998</v>
      </c>
      <c r="K115" s="626" t="s">
        <v>335</v>
      </c>
    </row>
    <row r="116" spans="1:11" ht="14.4" customHeight="1" thickBot="1" x14ac:dyDescent="0.35">
      <c r="A116" s="635" t="s">
        <v>443</v>
      </c>
      <c r="B116" s="615">
        <v>0</v>
      </c>
      <c r="C116" s="615">
        <v>0.14299999999999999</v>
      </c>
      <c r="D116" s="616">
        <v>0.14299999999999999</v>
      </c>
      <c r="E116" s="625" t="s">
        <v>335</v>
      </c>
      <c r="F116" s="615">
        <v>0</v>
      </c>
      <c r="G116" s="616">
        <v>0</v>
      </c>
      <c r="H116" s="618">
        <v>0</v>
      </c>
      <c r="I116" s="615">
        <v>0</v>
      </c>
      <c r="J116" s="616">
        <v>0</v>
      </c>
      <c r="K116" s="626" t="s">
        <v>335</v>
      </c>
    </row>
    <row r="117" spans="1:11" ht="14.4" customHeight="1" thickBot="1" x14ac:dyDescent="0.35">
      <c r="A117" s="636" t="s">
        <v>444</v>
      </c>
      <c r="B117" s="620">
        <v>0</v>
      </c>
      <c r="C117" s="620">
        <v>0.14299999999999999</v>
      </c>
      <c r="D117" s="621">
        <v>0.14299999999999999</v>
      </c>
      <c r="E117" s="622" t="s">
        <v>335</v>
      </c>
      <c r="F117" s="620">
        <v>0</v>
      </c>
      <c r="G117" s="621">
        <v>0</v>
      </c>
      <c r="H117" s="623">
        <v>0</v>
      </c>
      <c r="I117" s="620">
        <v>0</v>
      </c>
      <c r="J117" s="621">
        <v>0</v>
      </c>
      <c r="K117" s="624" t="s">
        <v>335</v>
      </c>
    </row>
    <row r="118" spans="1:11" ht="14.4" customHeight="1" thickBot="1" x14ac:dyDescent="0.35">
      <c r="A118" s="637" t="s">
        <v>445</v>
      </c>
      <c r="B118" s="615">
        <v>0</v>
      </c>
      <c r="C118" s="615">
        <v>0.14299999999999999</v>
      </c>
      <c r="D118" s="616">
        <v>0.14299999999999999</v>
      </c>
      <c r="E118" s="625" t="s">
        <v>335</v>
      </c>
      <c r="F118" s="615">
        <v>0</v>
      </c>
      <c r="G118" s="616">
        <v>0</v>
      </c>
      <c r="H118" s="618">
        <v>0</v>
      </c>
      <c r="I118" s="615">
        <v>0</v>
      </c>
      <c r="J118" s="616">
        <v>0</v>
      </c>
      <c r="K118" s="626" t="s">
        <v>335</v>
      </c>
    </row>
    <row r="119" spans="1:11" ht="14.4" customHeight="1" thickBot="1" x14ac:dyDescent="0.35">
      <c r="A119" s="635" t="s">
        <v>446</v>
      </c>
      <c r="B119" s="615">
        <v>0</v>
      </c>
      <c r="C119" s="615">
        <v>63.015219999999999</v>
      </c>
      <c r="D119" s="616">
        <v>63.015219999999999</v>
      </c>
      <c r="E119" s="625" t="s">
        <v>335</v>
      </c>
      <c r="F119" s="615">
        <v>0</v>
      </c>
      <c r="G119" s="616">
        <v>0</v>
      </c>
      <c r="H119" s="618">
        <v>1</v>
      </c>
      <c r="I119" s="615">
        <v>2.5499999999999998</v>
      </c>
      <c r="J119" s="616">
        <v>2.5499999999999998</v>
      </c>
      <c r="K119" s="626" t="s">
        <v>335</v>
      </c>
    </row>
    <row r="120" spans="1:11" ht="14.4" customHeight="1" thickBot="1" x14ac:dyDescent="0.35">
      <c r="A120" s="636" t="s">
        <v>447</v>
      </c>
      <c r="B120" s="620">
        <v>0</v>
      </c>
      <c r="C120" s="620">
        <v>25.436229999999998</v>
      </c>
      <c r="D120" s="621">
        <v>25.436229999999998</v>
      </c>
      <c r="E120" s="622" t="s">
        <v>335</v>
      </c>
      <c r="F120" s="620">
        <v>0</v>
      </c>
      <c r="G120" s="621">
        <v>0</v>
      </c>
      <c r="H120" s="623">
        <v>0</v>
      </c>
      <c r="I120" s="620">
        <v>0</v>
      </c>
      <c r="J120" s="621">
        <v>0</v>
      </c>
      <c r="K120" s="624" t="s">
        <v>335</v>
      </c>
    </row>
    <row r="121" spans="1:11" ht="14.4" customHeight="1" thickBot="1" x14ac:dyDescent="0.35">
      <c r="A121" s="637" t="s">
        <v>448</v>
      </c>
      <c r="B121" s="615">
        <v>0</v>
      </c>
      <c r="C121" s="615">
        <v>1.6383300000000001</v>
      </c>
      <c r="D121" s="616">
        <v>1.6383300000000001</v>
      </c>
      <c r="E121" s="625" t="s">
        <v>335</v>
      </c>
      <c r="F121" s="615">
        <v>0</v>
      </c>
      <c r="G121" s="616">
        <v>0</v>
      </c>
      <c r="H121" s="618">
        <v>0</v>
      </c>
      <c r="I121" s="615">
        <v>0</v>
      </c>
      <c r="J121" s="616">
        <v>0</v>
      </c>
      <c r="K121" s="626" t="s">
        <v>335</v>
      </c>
    </row>
    <row r="122" spans="1:11" ht="14.4" customHeight="1" thickBot="1" x14ac:dyDescent="0.35">
      <c r="A122" s="637" t="s">
        <v>449</v>
      </c>
      <c r="B122" s="615">
        <v>0</v>
      </c>
      <c r="C122" s="615">
        <v>23.3979</v>
      </c>
      <c r="D122" s="616">
        <v>23.3979</v>
      </c>
      <c r="E122" s="625" t="s">
        <v>335</v>
      </c>
      <c r="F122" s="615">
        <v>0</v>
      </c>
      <c r="G122" s="616">
        <v>0</v>
      </c>
      <c r="H122" s="618">
        <v>0</v>
      </c>
      <c r="I122" s="615">
        <v>0</v>
      </c>
      <c r="J122" s="616">
        <v>0</v>
      </c>
      <c r="K122" s="626" t="s">
        <v>335</v>
      </c>
    </row>
    <row r="123" spans="1:11" ht="14.4" customHeight="1" thickBot="1" x14ac:dyDescent="0.35">
      <c r="A123" s="637" t="s">
        <v>450</v>
      </c>
      <c r="B123" s="615">
        <v>0</v>
      </c>
      <c r="C123" s="615">
        <v>0.4</v>
      </c>
      <c r="D123" s="616">
        <v>0.4</v>
      </c>
      <c r="E123" s="625" t="s">
        <v>335</v>
      </c>
      <c r="F123" s="615">
        <v>0</v>
      </c>
      <c r="G123" s="616">
        <v>0</v>
      </c>
      <c r="H123" s="618">
        <v>0</v>
      </c>
      <c r="I123" s="615">
        <v>0</v>
      </c>
      <c r="J123" s="616">
        <v>0</v>
      </c>
      <c r="K123" s="626" t="s">
        <v>335</v>
      </c>
    </row>
    <row r="124" spans="1:11" ht="14.4" customHeight="1" thickBot="1" x14ac:dyDescent="0.35">
      <c r="A124" s="636" t="s">
        <v>451</v>
      </c>
      <c r="B124" s="620">
        <v>0</v>
      </c>
      <c r="C124" s="620">
        <v>4.2</v>
      </c>
      <c r="D124" s="621">
        <v>4.2</v>
      </c>
      <c r="E124" s="622" t="s">
        <v>335</v>
      </c>
      <c r="F124" s="620">
        <v>0</v>
      </c>
      <c r="G124" s="621">
        <v>0</v>
      </c>
      <c r="H124" s="623">
        <v>0</v>
      </c>
      <c r="I124" s="620">
        <v>0</v>
      </c>
      <c r="J124" s="621">
        <v>0</v>
      </c>
      <c r="K124" s="624" t="s">
        <v>335</v>
      </c>
    </row>
    <row r="125" spans="1:11" ht="14.4" customHeight="1" thickBot="1" x14ac:dyDescent="0.35">
      <c r="A125" s="637" t="s">
        <v>452</v>
      </c>
      <c r="B125" s="615">
        <v>0</v>
      </c>
      <c r="C125" s="615">
        <v>4.2</v>
      </c>
      <c r="D125" s="616">
        <v>4.2</v>
      </c>
      <c r="E125" s="625" t="s">
        <v>335</v>
      </c>
      <c r="F125" s="615">
        <v>0</v>
      </c>
      <c r="G125" s="616">
        <v>0</v>
      </c>
      <c r="H125" s="618">
        <v>0</v>
      </c>
      <c r="I125" s="615">
        <v>0</v>
      </c>
      <c r="J125" s="616">
        <v>0</v>
      </c>
      <c r="K125" s="626" t="s">
        <v>335</v>
      </c>
    </row>
    <row r="126" spans="1:11" ht="14.4" customHeight="1" thickBot="1" x14ac:dyDescent="0.35">
      <c r="A126" s="639" t="s">
        <v>453</v>
      </c>
      <c r="B126" s="615">
        <v>0</v>
      </c>
      <c r="C126" s="615">
        <v>19.109000000000002</v>
      </c>
      <c r="D126" s="616">
        <v>19.109000000000002</v>
      </c>
      <c r="E126" s="625" t="s">
        <v>346</v>
      </c>
      <c r="F126" s="615">
        <v>0</v>
      </c>
      <c r="G126" s="616">
        <v>0</v>
      </c>
      <c r="H126" s="618">
        <v>0</v>
      </c>
      <c r="I126" s="615">
        <v>0</v>
      </c>
      <c r="J126" s="616">
        <v>0</v>
      </c>
      <c r="K126" s="626" t="s">
        <v>335</v>
      </c>
    </row>
    <row r="127" spans="1:11" ht="14.4" customHeight="1" thickBot="1" x14ac:dyDescent="0.35">
      <c r="A127" s="637" t="s">
        <v>454</v>
      </c>
      <c r="B127" s="615">
        <v>0</v>
      </c>
      <c r="C127" s="615">
        <v>19.109000000000002</v>
      </c>
      <c r="D127" s="616">
        <v>19.109000000000002</v>
      </c>
      <c r="E127" s="625" t="s">
        <v>346</v>
      </c>
      <c r="F127" s="615">
        <v>0</v>
      </c>
      <c r="G127" s="616">
        <v>0</v>
      </c>
      <c r="H127" s="618">
        <v>0</v>
      </c>
      <c r="I127" s="615">
        <v>0</v>
      </c>
      <c r="J127" s="616">
        <v>0</v>
      </c>
      <c r="K127" s="626" t="s">
        <v>335</v>
      </c>
    </row>
    <row r="128" spans="1:11" ht="14.4" customHeight="1" thickBot="1" x14ac:dyDescent="0.35">
      <c r="A128" s="636" t="s">
        <v>455</v>
      </c>
      <c r="B128" s="620">
        <v>0</v>
      </c>
      <c r="C128" s="620">
        <v>6.3459899999999996</v>
      </c>
      <c r="D128" s="621">
        <v>6.3459899999999996</v>
      </c>
      <c r="E128" s="622" t="s">
        <v>346</v>
      </c>
      <c r="F128" s="620">
        <v>0</v>
      </c>
      <c r="G128" s="621">
        <v>0</v>
      </c>
      <c r="H128" s="623">
        <v>0</v>
      </c>
      <c r="I128" s="620">
        <v>0</v>
      </c>
      <c r="J128" s="621">
        <v>0</v>
      </c>
      <c r="K128" s="624" t="s">
        <v>335</v>
      </c>
    </row>
    <row r="129" spans="1:11" ht="14.4" customHeight="1" thickBot="1" x14ac:dyDescent="0.35">
      <c r="A129" s="637" t="s">
        <v>456</v>
      </c>
      <c r="B129" s="615">
        <v>0</v>
      </c>
      <c r="C129" s="615">
        <v>6.3459899999999996</v>
      </c>
      <c r="D129" s="616">
        <v>6.3459899999999996</v>
      </c>
      <c r="E129" s="625" t="s">
        <v>346</v>
      </c>
      <c r="F129" s="615">
        <v>0</v>
      </c>
      <c r="G129" s="616">
        <v>0</v>
      </c>
      <c r="H129" s="618">
        <v>0</v>
      </c>
      <c r="I129" s="615">
        <v>0</v>
      </c>
      <c r="J129" s="616">
        <v>0</v>
      </c>
      <c r="K129" s="626" t="s">
        <v>335</v>
      </c>
    </row>
    <row r="130" spans="1:11" ht="14.4" customHeight="1" thickBot="1" x14ac:dyDescent="0.35">
      <c r="A130" s="639" t="s">
        <v>457</v>
      </c>
      <c r="B130" s="615">
        <v>0</v>
      </c>
      <c r="C130" s="615">
        <v>4.6500000000000004</v>
      </c>
      <c r="D130" s="616">
        <v>4.6500000000000004</v>
      </c>
      <c r="E130" s="625" t="s">
        <v>335</v>
      </c>
      <c r="F130" s="615">
        <v>0</v>
      </c>
      <c r="G130" s="616">
        <v>0</v>
      </c>
      <c r="H130" s="618">
        <v>0</v>
      </c>
      <c r="I130" s="615">
        <v>1.55</v>
      </c>
      <c r="J130" s="616">
        <v>1.55</v>
      </c>
      <c r="K130" s="626" t="s">
        <v>335</v>
      </c>
    </row>
    <row r="131" spans="1:11" ht="14.4" customHeight="1" thickBot="1" x14ac:dyDescent="0.35">
      <c r="A131" s="637" t="s">
        <v>458</v>
      </c>
      <c r="B131" s="615">
        <v>0</v>
      </c>
      <c r="C131" s="615">
        <v>4.6500000000000004</v>
      </c>
      <c r="D131" s="616">
        <v>4.6500000000000004</v>
      </c>
      <c r="E131" s="625" t="s">
        <v>335</v>
      </c>
      <c r="F131" s="615">
        <v>0</v>
      </c>
      <c r="G131" s="616">
        <v>0</v>
      </c>
      <c r="H131" s="618">
        <v>0</v>
      </c>
      <c r="I131" s="615">
        <v>1.55</v>
      </c>
      <c r="J131" s="616">
        <v>1.55</v>
      </c>
      <c r="K131" s="626" t="s">
        <v>335</v>
      </c>
    </row>
    <row r="132" spans="1:11" ht="14.4" customHeight="1" thickBot="1" x14ac:dyDescent="0.35">
      <c r="A132" s="639" t="s">
        <v>459</v>
      </c>
      <c r="B132" s="615">
        <v>0</v>
      </c>
      <c r="C132" s="615">
        <v>2.2999999999999998</v>
      </c>
      <c r="D132" s="616">
        <v>2.2999999999999998</v>
      </c>
      <c r="E132" s="625" t="s">
        <v>335</v>
      </c>
      <c r="F132" s="615">
        <v>0</v>
      </c>
      <c r="G132" s="616">
        <v>0</v>
      </c>
      <c r="H132" s="618">
        <v>1</v>
      </c>
      <c r="I132" s="615">
        <v>1</v>
      </c>
      <c r="J132" s="616">
        <v>1</v>
      </c>
      <c r="K132" s="626" t="s">
        <v>335</v>
      </c>
    </row>
    <row r="133" spans="1:11" ht="14.4" customHeight="1" thickBot="1" x14ac:dyDescent="0.35">
      <c r="A133" s="637" t="s">
        <v>460</v>
      </c>
      <c r="B133" s="615">
        <v>0</v>
      </c>
      <c r="C133" s="615">
        <v>2.2999999999999998</v>
      </c>
      <c r="D133" s="616">
        <v>2.2999999999999998</v>
      </c>
      <c r="E133" s="625" t="s">
        <v>335</v>
      </c>
      <c r="F133" s="615">
        <v>0</v>
      </c>
      <c r="G133" s="616">
        <v>0</v>
      </c>
      <c r="H133" s="618">
        <v>1</v>
      </c>
      <c r="I133" s="615">
        <v>1</v>
      </c>
      <c r="J133" s="616">
        <v>1</v>
      </c>
      <c r="K133" s="626" t="s">
        <v>335</v>
      </c>
    </row>
    <row r="134" spans="1:11" ht="14.4" customHeight="1" thickBot="1" x14ac:dyDescent="0.35">
      <c r="A134" s="639" t="s">
        <v>461</v>
      </c>
      <c r="B134" s="615">
        <v>0</v>
      </c>
      <c r="C134" s="615">
        <v>0.97399999999999998</v>
      </c>
      <c r="D134" s="616">
        <v>0.97399999999999998</v>
      </c>
      <c r="E134" s="625" t="s">
        <v>346</v>
      </c>
      <c r="F134" s="615">
        <v>0</v>
      </c>
      <c r="G134" s="616">
        <v>0</v>
      </c>
      <c r="H134" s="618">
        <v>0</v>
      </c>
      <c r="I134" s="615">
        <v>0</v>
      </c>
      <c r="J134" s="616">
        <v>0</v>
      </c>
      <c r="K134" s="619">
        <v>0</v>
      </c>
    </row>
    <row r="135" spans="1:11" ht="14.4" customHeight="1" thickBot="1" x14ac:dyDescent="0.35">
      <c r="A135" s="637" t="s">
        <v>462</v>
      </c>
      <c r="B135" s="615">
        <v>0</v>
      </c>
      <c r="C135" s="615">
        <v>0.97399999999999998</v>
      </c>
      <c r="D135" s="616">
        <v>0.97399999999999998</v>
      </c>
      <c r="E135" s="625" t="s">
        <v>346</v>
      </c>
      <c r="F135" s="615">
        <v>0</v>
      </c>
      <c r="G135" s="616">
        <v>0</v>
      </c>
      <c r="H135" s="618">
        <v>0</v>
      </c>
      <c r="I135" s="615">
        <v>0</v>
      </c>
      <c r="J135" s="616">
        <v>0</v>
      </c>
      <c r="K135" s="619">
        <v>0</v>
      </c>
    </row>
    <row r="136" spans="1:11" ht="14.4" customHeight="1" thickBot="1" x14ac:dyDescent="0.35">
      <c r="A136" s="634" t="s">
        <v>463</v>
      </c>
      <c r="B136" s="615">
        <v>439.99345881805601</v>
      </c>
      <c r="C136" s="615">
        <v>602.29100000000005</v>
      </c>
      <c r="D136" s="616">
        <v>162.29754118194401</v>
      </c>
      <c r="E136" s="617">
        <v>1.368863531785</v>
      </c>
      <c r="F136" s="615">
        <v>392.99944563606499</v>
      </c>
      <c r="G136" s="616">
        <v>65.499907606009998</v>
      </c>
      <c r="H136" s="618">
        <v>33.195</v>
      </c>
      <c r="I136" s="615">
        <v>66.39</v>
      </c>
      <c r="J136" s="616">
        <v>0.89009239398899997</v>
      </c>
      <c r="K136" s="619">
        <v>0.16893153600300001</v>
      </c>
    </row>
    <row r="137" spans="1:11" ht="14.4" customHeight="1" thickBot="1" x14ac:dyDescent="0.35">
      <c r="A137" s="635" t="s">
        <v>464</v>
      </c>
      <c r="B137" s="615">
        <v>439.99345881805601</v>
      </c>
      <c r="C137" s="615">
        <v>482.89800000000002</v>
      </c>
      <c r="D137" s="616">
        <v>42.904541181943998</v>
      </c>
      <c r="E137" s="617">
        <v>1.0975117705090001</v>
      </c>
      <c r="F137" s="615">
        <v>392.99944563606499</v>
      </c>
      <c r="G137" s="616">
        <v>65.499907606009998</v>
      </c>
      <c r="H137" s="618">
        <v>33.195</v>
      </c>
      <c r="I137" s="615">
        <v>66.39</v>
      </c>
      <c r="J137" s="616">
        <v>0.89009239398899997</v>
      </c>
      <c r="K137" s="619">
        <v>0.16893153600300001</v>
      </c>
    </row>
    <row r="138" spans="1:11" ht="14.4" customHeight="1" thickBot="1" x14ac:dyDescent="0.35">
      <c r="A138" s="636" t="s">
        <v>465</v>
      </c>
      <c r="B138" s="620">
        <v>439.99345881805601</v>
      </c>
      <c r="C138" s="620">
        <v>421.97300000000001</v>
      </c>
      <c r="D138" s="621">
        <v>-18.020458818055999</v>
      </c>
      <c r="E138" s="627">
        <v>0.95904380290900004</v>
      </c>
      <c r="F138" s="620">
        <v>392.99944563606499</v>
      </c>
      <c r="G138" s="621">
        <v>65.499907606009998</v>
      </c>
      <c r="H138" s="623">
        <v>33.195</v>
      </c>
      <c r="I138" s="620">
        <v>66.39</v>
      </c>
      <c r="J138" s="621">
        <v>0.89009239398899997</v>
      </c>
      <c r="K138" s="628">
        <v>0.16893153600300001</v>
      </c>
    </row>
    <row r="139" spans="1:11" ht="14.4" customHeight="1" thickBot="1" x14ac:dyDescent="0.35">
      <c r="A139" s="637" t="s">
        <v>466</v>
      </c>
      <c r="B139" s="615">
        <v>150.994000803457</v>
      </c>
      <c r="C139" s="615">
        <v>150.404</v>
      </c>
      <c r="D139" s="616">
        <v>-0.59000080345700001</v>
      </c>
      <c r="E139" s="617">
        <v>0.99609255466799995</v>
      </c>
      <c r="F139" s="615">
        <v>150.999995243863</v>
      </c>
      <c r="G139" s="616">
        <v>25.166665873976999</v>
      </c>
      <c r="H139" s="618">
        <v>12.563000000000001</v>
      </c>
      <c r="I139" s="615">
        <v>25.126000000000001</v>
      </c>
      <c r="J139" s="616">
        <v>-4.0665873977E-2</v>
      </c>
      <c r="K139" s="619">
        <v>0.16639735623400001</v>
      </c>
    </row>
    <row r="140" spans="1:11" ht="14.4" customHeight="1" thickBot="1" x14ac:dyDescent="0.35">
      <c r="A140" s="637" t="s">
        <v>467</v>
      </c>
      <c r="B140" s="615">
        <v>109.999999999998</v>
      </c>
      <c r="C140" s="615">
        <v>109.56100000000001</v>
      </c>
      <c r="D140" s="616">
        <v>-0.43899999999700001</v>
      </c>
      <c r="E140" s="617">
        <v>0.99600909090900003</v>
      </c>
      <c r="F140" s="615">
        <v>106.99999662975701</v>
      </c>
      <c r="G140" s="616">
        <v>17.833332771626001</v>
      </c>
      <c r="H140" s="618">
        <v>9.1289999999999996</v>
      </c>
      <c r="I140" s="615">
        <v>18.257999999999999</v>
      </c>
      <c r="J140" s="616">
        <v>0.42466722837300003</v>
      </c>
      <c r="K140" s="619">
        <v>0.17063551939300001</v>
      </c>
    </row>
    <row r="141" spans="1:11" ht="14.4" customHeight="1" thickBot="1" x14ac:dyDescent="0.35">
      <c r="A141" s="637" t="s">
        <v>468</v>
      </c>
      <c r="B141" s="615">
        <v>43.999458014603</v>
      </c>
      <c r="C141" s="615">
        <v>43.744999999999997</v>
      </c>
      <c r="D141" s="616">
        <v>-0.25445801460299999</v>
      </c>
      <c r="E141" s="617">
        <v>0.99421679206699998</v>
      </c>
      <c r="F141" s="615">
        <v>43.999456628726001</v>
      </c>
      <c r="G141" s="616">
        <v>7.3332427714539996</v>
      </c>
      <c r="H141" s="618">
        <v>3.65</v>
      </c>
      <c r="I141" s="615">
        <v>7.3</v>
      </c>
      <c r="J141" s="616">
        <v>-3.3242771454000002E-2</v>
      </c>
      <c r="K141" s="619">
        <v>0.16591113980300001</v>
      </c>
    </row>
    <row r="142" spans="1:11" ht="14.4" customHeight="1" thickBot="1" x14ac:dyDescent="0.35">
      <c r="A142" s="637" t="s">
        <v>469</v>
      </c>
      <c r="B142" s="615">
        <v>127.999999999998</v>
      </c>
      <c r="C142" s="615">
        <v>110.931</v>
      </c>
      <c r="D142" s="616">
        <v>-17.068999999997001</v>
      </c>
      <c r="E142" s="617">
        <v>0.86664843749999998</v>
      </c>
      <c r="F142" s="615">
        <v>83.999997354201994</v>
      </c>
      <c r="G142" s="616">
        <v>13.999999559033</v>
      </c>
      <c r="H142" s="618">
        <v>7.242</v>
      </c>
      <c r="I142" s="615">
        <v>14.484</v>
      </c>
      <c r="J142" s="616">
        <v>0.48400044096599998</v>
      </c>
      <c r="K142" s="619">
        <v>0.17242857685900001</v>
      </c>
    </row>
    <row r="143" spans="1:11" ht="14.4" customHeight="1" thickBot="1" x14ac:dyDescent="0.35">
      <c r="A143" s="637" t="s">
        <v>470</v>
      </c>
      <c r="B143" s="615">
        <v>6.9999999999989999</v>
      </c>
      <c r="C143" s="615">
        <v>7.3319999999999999</v>
      </c>
      <c r="D143" s="616">
        <v>0.33200000000000002</v>
      </c>
      <c r="E143" s="617">
        <v>1.0474285714280001</v>
      </c>
      <c r="F143" s="615">
        <v>6.9999997795160001</v>
      </c>
      <c r="G143" s="616">
        <v>1.1666666299190001</v>
      </c>
      <c r="H143" s="618">
        <v>0.61099999999999999</v>
      </c>
      <c r="I143" s="615">
        <v>1.222</v>
      </c>
      <c r="J143" s="616">
        <v>5.5333370079999999E-2</v>
      </c>
      <c r="K143" s="619">
        <v>0.17457143407</v>
      </c>
    </row>
    <row r="144" spans="1:11" ht="14.4" customHeight="1" thickBot="1" x14ac:dyDescent="0.35">
      <c r="A144" s="636" t="s">
        <v>471</v>
      </c>
      <c r="B144" s="620">
        <v>0</v>
      </c>
      <c r="C144" s="620">
        <v>60.924999999999997</v>
      </c>
      <c r="D144" s="621">
        <v>60.924999999999997</v>
      </c>
      <c r="E144" s="622" t="s">
        <v>346</v>
      </c>
      <c r="F144" s="620">
        <v>0</v>
      </c>
      <c r="G144" s="621">
        <v>0</v>
      </c>
      <c r="H144" s="623">
        <v>0</v>
      </c>
      <c r="I144" s="620">
        <v>0</v>
      </c>
      <c r="J144" s="621">
        <v>0</v>
      </c>
      <c r="K144" s="624" t="s">
        <v>335</v>
      </c>
    </row>
    <row r="145" spans="1:11" ht="14.4" customHeight="1" thickBot="1" x14ac:dyDescent="0.35">
      <c r="A145" s="637" t="s">
        <v>472</v>
      </c>
      <c r="B145" s="615">
        <v>0</v>
      </c>
      <c r="C145" s="615">
        <v>60.924999999999997</v>
      </c>
      <c r="D145" s="616">
        <v>60.924999999999997</v>
      </c>
      <c r="E145" s="625" t="s">
        <v>346</v>
      </c>
      <c r="F145" s="615">
        <v>0</v>
      </c>
      <c r="G145" s="616">
        <v>0</v>
      </c>
      <c r="H145" s="618">
        <v>0</v>
      </c>
      <c r="I145" s="615">
        <v>0</v>
      </c>
      <c r="J145" s="616">
        <v>0</v>
      </c>
      <c r="K145" s="626" t="s">
        <v>335</v>
      </c>
    </row>
    <row r="146" spans="1:11" ht="14.4" customHeight="1" thickBot="1" x14ac:dyDescent="0.35">
      <c r="A146" s="635" t="s">
        <v>473</v>
      </c>
      <c r="B146" s="615">
        <v>0</v>
      </c>
      <c r="C146" s="615">
        <v>119.393</v>
      </c>
      <c r="D146" s="616">
        <v>119.393</v>
      </c>
      <c r="E146" s="625" t="s">
        <v>335</v>
      </c>
      <c r="F146" s="615">
        <v>0</v>
      </c>
      <c r="G146" s="616">
        <v>0</v>
      </c>
      <c r="H146" s="618">
        <v>0</v>
      </c>
      <c r="I146" s="615">
        <v>0</v>
      </c>
      <c r="J146" s="616">
        <v>0</v>
      </c>
      <c r="K146" s="626" t="s">
        <v>335</v>
      </c>
    </row>
    <row r="147" spans="1:11" ht="14.4" customHeight="1" thickBot="1" x14ac:dyDescent="0.35">
      <c r="A147" s="636" t="s">
        <v>474</v>
      </c>
      <c r="B147" s="620">
        <v>0</v>
      </c>
      <c r="C147" s="620">
        <v>110.9</v>
      </c>
      <c r="D147" s="621">
        <v>110.9</v>
      </c>
      <c r="E147" s="622" t="s">
        <v>335</v>
      </c>
      <c r="F147" s="620">
        <v>0</v>
      </c>
      <c r="G147" s="621">
        <v>0</v>
      </c>
      <c r="H147" s="623">
        <v>0</v>
      </c>
      <c r="I147" s="620">
        <v>0</v>
      </c>
      <c r="J147" s="621">
        <v>0</v>
      </c>
      <c r="K147" s="624" t="s">
        <v>335</v>
      </c>
    </row>
    <row r="148" spans="1:11" ht="14.4" customHeight="1" thickBot="1" x14ac:dyDescent="0.35">
      <c r="A148" s="637" t="s">
        <v>475</v>
      </c>
      <c r="B148" s="615">
        <v>0</v>
      </c>
      <c r="C148" s="615">
        <v>86.7</v>
      </c>
      <c r="D148" s="616">
        <v>86.7</v>
      </c>
      <c r="E148" s="625" t="s">
        <v>335</v>
      </c>
      <c r="F148" s="615">
        <v>0</v>
      </c>
      <c r="G148" s="616">
        <v>0</v>
      </c>
      <c r="H148" s="618">
        <v>0</v>
      </c>
      <c r="I148" s="615">
        <v>0</v>
      </c>
      <c r="J148" s="616">
        <v>0</v>
      </c>
      <c r="K148" s="626" t="s">
        <v>335</v>
      </c>
    </row>
    <row r="149" spans="1:11" ht="14.4" customHeight="1" thickBot="1" x14ac:dyDescent="0.35">
      <c r="A149" s="637" t="s">
        <v>476</v>
      </c>
      <c r="B149" s="615">
        <v>0</v>
      </c>
      <c r="C149" s="615">
        <v>24.2</v>
      </c>
      <c r="D149" s="616">
        <v>24.2</v>
      </c>
      <c r="E149" s="625" t="s">
        <v>335</v>
      </c>
      <c r="F149" s="615">
        <v>0</v>
      </c>
      <c r="G149" s="616">
        <v>0</v>
      </c>
      <c r="H149" s="618">
        <v>0</v>
      </c>
      <c r="I149" s="615">
        <v>0</v>
      </c>
      <c r="J149" s="616">
        <v>0</v>
      </c>
      <c r="K149" s="626" t="s">
        <v>335</v>
      </c>
    </row>
    <row r="150" spans="1:11" ht="14.4" customHeight="1" thickBot="1" x14ac:dyDescent="0.35">
      <c r="A150" s="636" t="s">
        <v>477</v>
      </c>
      <c r="B150" s="620">
        <v>0</v>
      </c>
      <c r="C150" s="620">
        <v>8.4930000000000003</v>
      </c>
      <c r="D150" s="621">
        <v>8.4930000000000003</v>
      </c>
      <c r="E150" s="622" t="s">
        <v>335</v>
      </c>
      <c r="F150" s="620">
        <v>0</v>
      </c>
      <c r="G150" s="621">
        <v>0</v>
      </c>
      <c r="H150" s="623">
        <v>0</v>
      </c>
      <c r="I150" s="620">
        <v>0</v>
      </c>
      <c r="J150" s="621">
        <v>0</v>
      </c>
      <c r="K150" s="624" t="s">
        <v>335</v>
      </c>
    </row>
    <row r="151" spans="1:11" ht="14.4" customHeight="1" thickBot="1" x14ac:dyDescent="0.35">
      <c r="A151" s="637" t="s">
        <v>478</v>
      </c>
      <c r="B151" s="615">
        <v>0</v>
      </c>
      <c r="C151" s="615">
        <v>8.4930000000000003</v>
      </c>
      <c r="D151" s="616">
        <v>8.4930000000000003</v>
      </c>
      <c r="E151" s="625" t="s">
        <v>335</v>
      </c>
      <c r="F151" s="615">
        <v>0</v>
      </c>
      <c r="G151" s="616">
        <v>0</v>
      </c>
      <c r="H151" s="618">
        <v>0</v>
      </c>
      <c r="I151" s="615">
        <v>0</v>
      </c>
      <c r="J151" s="616">
        <v>0</v>
      </c>
      <c r="K151" s="626" t="s">
        <v>335</v>
      </c>
    </row>
    <row r="152" spans="1:11" ht="14.4" customHeight="1" thickBot="1" x14ac:dyDescent="0.35">
      <c r="A152" s="634" t="s">
        <v>479</v>
      </c>
      <c r="B152" s="615">
        <v>0</v>
      </c>
      <c r="C152" s="615">
        <v>0.14910000000000001</v>
      </c>
      <c r="D152" s="616">
        <v>0.14910000000000001</v>
      </c>
      <c r="E152" s="625" t="s">
        <v>335</v>
      </c>
      <c r="F152" s="615">
        <v>0</v>
      </c>
      <c r="G152" s="616">
        <v>0</v>
      </c>
      <c r="H152" s="618">
        <v>0</v>
      </c>
      <c r="I152" s="615">
        <v>0</v>
      </c>
      <c r="J152" s="616">
        <v>0</v>
      </c>
      <c r="K152" s="626" t="s">
        <v>335</v>
      </c>
    </row>
    <row r="153" spans="1:11" ht="14.4" customHeight="1" thickBot="1" x14ac:dyDescent="0.35">
      <c r="A153" s="635" t="s">
        <v>480</v>
      </c>
      <c r="B153" s="615">
        <v>0</v>
      </c>
      <c r="C153" s="615">
        <v>0.14910000000000001</v>
      </c>
      <c r="D153" s="616">
        <v>0.14910000000000001</v>
      </c>
      <c r="E153" s="625" t="s">
        <v>335</v>
      </c>
      <c r="F153" s="615">
        <v>0</v>
      </c>
      <c r="G153" s="616">
        <v>0</v>
      </c>
      <c r="H153" s="618">
        <v>0</v>
      </c>
      <c r="I153" s="615">
        <v>0</v>
      </c>
      <c r="J153" s="616">
        <v>0</v>
      </c>
      <c r="K153" s="626" t="s">
        <v>335</v>
      </c>
    </row>
    <row r="154" spans="1:11" ht="14.4" customHeight="1" thickBot="1" x14ac:dyDescent="0.35">
      <c r="A154" s="636" t="s">
        <v>481</v>
      </c>
      <c r="B154" s="620">
        <v>0</v>
      </c>
      <c r="C154" s="620">
        <v>0.14910000000000001</v>
      </c>
      <c r="D154" s="621">
        <v>0.14910000000000001</v>
      </c>
      <c r="E154" s="622" t="s">
        <v>335</v>
      </c>
      <c r="F154" s="620">
        <v>0</v>
      </c>
      <c r="G154" s="621">
        <v>0</v>
      </c>
      <c r="H154" s="623">
        <v>0</v>
      </c>
      <c r="I154" s="620">
        <v>0</v>
      </c>
      <c r="J154" s="621">
        <v>0</v>
      </c>
      <c r="K154" s="624" t="s">
        <v>335</v>
      </c>
    </row>
    <row r="155" spans="1:11" ht="14.4" customHeight="1" thickBot="1" x14ac:dyDescent="0.35">
      <c r="A155" s="637" t="s">
        <v>482</v>
      </c>
      <c r="B155" s="615">
        <v>0</v>
      </c>
      <c r="C155" s="615">
        <v>0.14910000000000001</v>
      </c>
      <c r="D155" s="616">
        <v>0.14910000000000001</v>
      </c>
      <c r="E155" s="625" t="s">
        <v>335</v>
      </c>
      <c r="F155" s="615">
        <v>0</v>
      </c>
      <c r="G155" s="616">
        <v>0</v>
      </c>
      <c r="H155" s="618">
        <v>0</v>
      </c>
      <c r="I155" s="615">
        <v>0</v>
      </c>
      <c r="J155" s="616">
        <v>0</v>
      </c>
      <c r="K155" s="626" t="s">
        <v>335</v>
      </c>
    </row>
    <row r="156" spans="1:11" ht="14.4" customHeight="1" thickBot="1" x14ac:dyDescent="0.35">
      <c r="A156" s="633" t="s">
        <v>483</v>
      </c>
      <c r="B156" s="615">
        <v>19464.003189938299</v>
      </c>
      <c r="C156" s="615">
        <v>18497.06364</v>
      </c>
      <c r="D156" s="616">
        <v>-966.93954993832097</v>
      </c>
      <c r="E156" s="617">
        <v>0.95032165066399998</v>
      </c>
      <c r="F156" s="615">
        <v>18547.005434083101</v>
      </c>
      <c r="G156" s="616">
        <v>3091.1675723471799</v>
      </c>
      <c r="H156" s="618">
        <v>1652.2777599999999</v>
      </c>
      <c r="I156" s="615">
        <v>3244.9160200000001</v>
      </c>
      <c r="J156" s="616">
        <v>153.74844765282</v>
      </c>
      <c r="K156" s="619">
        <v>0.174956330903</v>
      </c>
    </row>
    <row r="157" spans="1:11" ht="14.4" customHeight="1" thickBot="1" x14ac:dyDescent="0.35">
      <c r="A157" s="634" t="s">
        <v>484</v>
      </c>
      <c r="B157" s="615">
        <v>19459</v>
      </c>
      <c r="C157" s="615">
        <v>18405.880399999998</v>
      </c>
      <c r="D157" s="616">
        <v>-1053.11960000001</v>
      </c>
      <c r="E157" s="617">
        <v>0.94588007605699997</v>
      </c>
      <c r="F157" s="615">
        <v>18510.000000004798</v>
      </c>
      <c r="G157" s="616">
        <v>3085.0000000008099</v>
      </c>
      <c r="H157" s="618">
        <v>1652.2777599999999</v>
      </c>
      <c r="I157" s="615">
        <v>3244.1350200000002</v>
      </c>
      <c r="J157" s="616">
        <v>159.13501999919399</v>
      </c>
      <c r="K157" s="619">
        <v>0.175263912479</v>
      </c>
    </row>
    <row r="158" spans="1:11" ht="14.4" customHeight="1" thickBot="1" x14ac:dyDescent="0.35">
      <c r="A158" s="635" t="s">
        <v>485</v>
      </c>
      <c r="B158" s="615">
        <v>19459</v>
      </c>
      <c r="C158" s="615">
        <v>18405.880399999998</v>
      </c>
      <c r="D158" s="616">
        <v>-1053.11960000001</v>
      </c>
      <c r="E158" s="617">
        <v>0.94588007605699997</v>
      </c>
      <c r="F158" s="615">
        <v>18510.000000004798</v>
      </c>
      <c r="G158" s="616">
        <v>3085.0000000008099</v>
      </c>
      <c r="H158" s="618">
        <v>1652.2777599999999</v>
      </c>
      <c r="I158" s="615">
        <v>3244.1350200000002</v>
      </c>
      <c r="J158" s="616">
        <v>159.13501999919399</v>
      </c>
      <c r="K158" s="619">
        <v>0.175263912479</v>
      </c>
    </row>
    <row r="159" spans="1:11" ht="14.4" customHeight="1" thickBot="1" x14ac:dyDescent="0.35">
      <c r="A159" s="636" t="s">
        <v>486</v>
      </c>
      <c r="B159" s="620">
        <v>0</v>
      </c>
      <c r="C159" s="620">
        <v>3.15E-2</v>
      </c>
      <c r="D159" s="621">
        <v>3.15E-2</v>
      </c>
      <c r="E159" s="622" t="s">
        <v>335</v>
      </c>
      <c r="F159" s="620">
        <v>1</v>
      </c>
      <c r="G159" s="621">
        <v>0.166666666666</v>
      </c>
      <c r="H159" s="623">
        <v>0</v>
      </c>
      <c r="I159" s="620">
        <v>0</v>
      </c>
      <c r="J159" s="621">
        <v>-0.166666666666</v>
      </c>
      <c r="K159" s="628">
        <v>0</v>
      </c>
    </row>
    <row r="160" spans="1:11" ht="14.4" customHeight="1" thickBot="1" x14ac:dyDescent="0.35">
      <c r="A160" s="637" t="s">
        <v>487</v>
      </c>
      <c r="B160" s="615">
        <v>0</v>
      </c>
      <c r="C160" s="615">
        <v>3.15E-2</v>
      </c>
      <c r="D160" s="616">
        <v>3.15E-2</v>
      </c>
      <c r="E160" s="625" t="s">
        <v>335</v>
      </c>
      <c r="F160" s="615">
        <v>1</v>
      </c>
      <c r="G160" s="616">
        <v>0.166666666666</v>
      </c>
      <c r="H160" s="618">
        <v>0</v>
      </c>
      <c r="I160" s="615">
        <v>0</v>
      </c>
      <c r="J160" s="616">
        <v>-0.166666666666</v>
      </c>
      <c r="K160" s="619">
        <v>0</v>
      </c>
    </row>
    <row r="161" spans="1:11" ht="14.4" customHeight="1" thickBot="1" x14ac:dyDescent="0.35">
      <c r="A161" s="636" t="s">
        <v>488</v>
      </c>
      <c r="B161" s="620">
        <v>19459</v>
      </c>
      <c r="C161" s="620">
        <v>17321.739450000001</v>
      </c>
      <c r="D161" s="621">
        <v>-2137.26055</v>
      </c>
      <c r="E161" s="627">
        <v>0.89016596176499996</v>
      </c>
      <c r="F161" s="620">
        <v>18509.000000004798</v>
      </c>
      <c r="G161" s="621">
        <v>3084.8333333341402</v>
      </c>
      <c r="H161" s="623">
        <v>1652.2777599999999</v>
      </c>
      <c r="I161" s="620">
        <v>3247.6862500000002</v>
      </c>
      <c r="J161" s="621">
        <v>162.85291666585999</v>
      </c>
      <c r="K161" s="628">
        <v>0.17546524663599999</v>
      </c>
    </row>
    <row r="162" spans="1:11" ht="14.4" customHeight="1" thickBot="1" x14ac:dyDescent="0.35">
      <c r="A162" s="637" t="s">
        <v>489</v>
      </c>
      <c r="B162" s="615">
        <v>12033</v>
      </c>
      <c r="C162" s="615">
        <v>10282.30335</v>
      </c>
      <c r="D162" s="616">
        <v>-1750.6966500000001</v>
      </c>
      <c r="E162" s="617">
        <v>0.85450871353699998</v>
      </c>
      <c r="F162" s="615">
        <v>11378.000000003</v>
      </c>
      <c r="G162" s="616">
        <v>1896.3333333338301</v>
      </c>
      <c r="H162" s="618">
        <v>892.35918000000004</v>
      </c>
      <c r="I162" s="615">
        <v>1703.54412</v>
      </c>
      <c r="J162" s="616">
        <v>-192.789213333829</v>
      </c>
      <c r="K162" s="619">
        <v>0.14972263315100001</v>
      </c>
    </row>
    <row r="163" spans="1:11" ht="14.4" customHeight="1" thickBot="1" x14ac:dyDescent="0.35">
      <c r="A163" s="637" t="s">
        <v>490</v>
      </c>
      <c r="B163" s="615">
        <v>7426</v>
      </c>
      <c r="C163" s="615">
        <v>7039.4360999999999</v>
      </c>
      <c r="D163" s="616">
        <v>-386.56390000000198</v>
      </c>
      <c r="E163" s="617">
        <v>0.94794453272199997</v>
      </c>
      <c r="F163" s="615">
        <v>7131.0000000018599</v>
      </c>
      <c r="G163" s="616">
        <v>1188.5000000003099</v>
      </c>
      <c r="H163" s="618">
        <v>759.91858000000002</v>
      </c>
      <c r="I163" s="615">
        <v>1544.14213</v>
      </c>
      <c r="J163" s="616">
        <v>355.64212999968902</v>
      </c>
      <c r="K163" s="619">
        <v>0.21653935352600001</v>
      </c>
    </row>
    <row r="164" spans="1:11" ht="14.4" customHeight="1" thickBot="1" x14ac:dyDescent="0.35">
      <c r="A164" s="636" t="s">
        <v>491</v>
      </c>
      <c r="B164" s="620">
        <v>0</v>
      </c>
      <c r="C164" s="620">
        <v>1084.1094499999999</v>
      </c>
      <c r="D164" s="621">
        <v>1084.1094499999999</v>
      </c>
      <c r="E164" s="622" t="s">
        <v>335</v>
      </c>
      <c r="F164" s="620">
        <v>0</v>
      </c>
      <c r="G164" s="621">
        <v>0</v>
      </c>
      <c r="H164" s="623">
        <v>0</v>
      </c>
      <c r="I164" s="620">
        <v>-3.5512299999999999</v>
      </c>
      <c r="J164" s="621">
        <v>-3.5512299999999999</v>
      </c>
      <c r="K164" s="624" t="s">
        <v>335</v>
      </c>
    </row>
    <row r="165" spans="1:11" ht="14.4" customHeight="1" thickBot="1" x14ac:dyDescent="0.35">
      <c r="A165" s="637" t="s">
        <v>492</v>
      </c>
      <c r="B165" s="615">
        <v>0</v>
      </c>
      <c r="C165" s="615">
        <v>75.784980000000004</v>
      </c>
      <c r="D165" s="616">
        <v>75.784980000000004</v>
      </c>
      <c r="E165" s="625" t="s">
        <v>335</v>
      </c>
      <c r="F165" s="615">
        <v>0</v>
      </c>
      <c r="G165" s="616">
        <v>0</v>
      </c>
      <c r="H165" s="618">
        <v>0</v>
      </c>
      <c r="I165" s="615">
        <v>0</v>
      </c>
      <c r="J165" s="616">
        <v>0</v>
      </c>
      <c r="K165" s="626" t="s">
        <v>335</v>
      </c>
    </row>
    <row r="166" spans="1:11" ht="14.4" customHeight="1" thickBot="1" x14ac:dyDescent="0.35">
      <c r="A166" s="637" t="s">
        <v>493</v>
      </c>
      <c r="B166" s="615">
        <v>0</v>
      </c>
      <c r="C166" s="615">
        <v>1008.32447</v>
      </c>
      <c r="D166" s="616">
        <v>1008.32447</v>
      </c>
      <c r="E166" s="625" t="s">
        <v>335</v>
      </c>
      <c r="F166" s="615">
        <v>0</v>
      </c>
      <c r="G166" s="616">
        <v>0</v>
      </c>
      <c r="H166" s="618">
        <v>0</v>
      </c>
      <c r="I166" s="615">
        <v>-3.5512299999999999</v>
      </c>
      <c r="J166" s="616">
        <v>-3.5512299999999999</v>
      </c>
      <c r="K166" s="626" t="s">
        <v>335</v>
      </c>
    </row>
    <row r="167" spans="1:11" ht="14.4" customHeight="1" thickBot="1" x14ac:dyDescent="0.35">
      <c r="A167" s="634" t="s">
        <v>494</v>
      </c>
      <c r="B167" s="615">
        <v>5.0031899383129996</v>
      </c>
      <c r="C167" s="615">
        <v>91.183239999999998</v>
      </c>
      <c r="D167" s="616">
        <v>86.180050061686003</v>
      </c>
      <c r="E167" s="617">
        <v>18.225020661664999</v>
      </c>
      <c r="F167" s="615">
        <v>37.005434078245003</v>
      </c>
      <c r="G167" s="616">
        <v>6.1675723463740004</v>
      </c>
      <c r="H167" s="618">
        <v>0</v>
      </c>
      <c r="I167" s="615">
        <v>0.78100000000000003</v>
      </c>
      <c r="J167" s="616">
        <v>-5.3865723463739998</v>
      </c>
      <c r="K167" s="619">
        <v>2.1105008479000001E-2</v>
      </c>
    </row>
    <row r="168" spans="1:11" ht="14.4" customHeight="1" thickBot="1" x14ac:dyDescent="0.35">
      <c r="A168" s="635" t="s">
        <v>495</v>
      </c>
      <c r="B168" s="615">
        <v>0</v>
      </c>
      <c r="C168" s="615">
        <v>25.41291</v>
      </c>
      <c r="D168" s="616">
        <v>25.41291</v>
      </c>
      <c r="E168" s="625" t="s">
        <v>335</v>
      </c>
      <c r="F168" s="615">
        <v>0</v>
      </c>
      <c r="G168" s="616">
        <v>0</v>
      </c>
      <c r="H168" s="618">
        <v>0</v>
      </c>
      <c r="I168" s="615">
        <v>0</v>
      </c>
      <c r="J168" s="616">
        <v>0</v>
      </c>
      <c r="K168" s="626" t="s">
        <v>335</v>
      </c>
    </row>
    <row r="169" spans="1:11" ht="14.4" customHeight="1" thickBot="1" x14ac:dyDescent="0.35">
      <c r="A169" s="636" t="s">
        <v>496</v>
      </c>
      <c r="B169" s="620">
        <v>0</v>
      </c>
      <c r="C169" s="620">
        <v>25.41291</v>
      </c>
      <c r="D169" s="621">
        <v>25.41291</v>
      </c>
      <c r="E169" s="622" t="s">
        <v>335</v>
      </c>
      <c r="F169" s="620">
        <v>0</v>
      </c>
      <c r="G169" s="621">
        <v>0</v>
      </c>
      <c r="H169" s="623">
        <v>0</v>
      </c>
      <c r="I169" s="620">
        <v>0</v>
      </c>
      <c r="J169" s="621">
        <v>0</v>
      </c>
      <c r="K169" s="624" t="s">
        <v>335</v>
      </c>
    </row>
    <row r="170" spans="1:11" ht="14.4" customHeight="1" thickBot="1" x14ac:dyDescent="0.35">
      <c r="A170" s="637" t="s">
        <v>497</v>
      </c>
      <c r="B170" s="615">
        <v>0</v>
      </c>
      <c r="C170" s="615">
        <v>25.41291</v>
      </c>
      <c r="D170" s="616">
        <v>25.41291</v>
      </c>
      <c r="E170" s="625" t="s">
        <v>335</v>
      </c>
      <c r="F170" s="615">
        <v>0</v>
      </c>
      <c r="G170" s="616">
        <v>0</v>
      </c>
      <c r="H170" s="618">
        <v>0</v>
      </c>
      <c r="I170" s="615">
        <v>0</v>
      </c>
      <c r="J170" s="616">
        <v>0</v>
      </c>
      <c r="K170" s="626" t="s">
        <v>335</v>
      </c>
    </row>
    <row r="171" spans="1:11" ht="14.4" customHeight="1" thickBot="1" x14ac:dyDescent="0.35">
      <c r="A171" s="640" t="s">
        <v>498</v>
      </c>
      <c r="B171" s="620">
        <v>5.0031899383129996</v>
      </c>
      <c r="C171" s="620">
        <v>65.770330000000001</v>
      </c>
      <c r="D171" s="621">
        <v>60.767140061686</v>
      </c>
      <c r="E171" s="627">
        <v>13.14567921884</v>
      </c>
      <c r="F171" s="620">
        <v>37.005434078245003</v>
      </c>
      <c r="G171" s="621">
        <v>6.1675723463740004</v>
      </c>
      <c r="H171" s="623">
        <v>0</v>
      </c>
      <c r="I171" s="620">
        <v>0.78100000000000003</v>
      </c>
      <c r="J171" s="621">
        <v>-5.3865723463739998</v>
      </c>
      <c r="K171" s="628">
        <v>2.1105008479000001E-2</v>
      </c>
    </row>
    <row r="172" spans="1:11" ht="14.4" customHeight="1" thickBot="1" x14ac:dyDescent="0.35">
      <c r="A172" s="636" t="s">
        <v>499</v>
      </c>
      <c r="B172" s="620">
        <v>0</v>
      </c>
      <c r="C172" s="620">
        <v>-0.4</v>
      </c>
      <c r="D172" s="621">
        <v>-0.4</v>
      </c>
      <c r="E172" s="622" t="s">
        <v>335</v>
      </c>
      <c r="F172" s="620">
        <v>0</v>
      </c>
      <c r="G172" s="621">
        <v>0</v>
      </c>
      <c r="H172" s="623">
        <v>0</v>
      </c>
      <c r="I172" s="620">
        <v>0</v>
      </c>
      <c r="J172" s="621">
        <v>0</v>
      </c>
      <c r="K172" s="624" t="s">
        <v>335</v>
      </c>
    </row>
    <row r="173" spans="1:11" ht="14.4" customHeight="1" thickBot="1" x14ac:dyDescent="0.35">
      <c r="A173" s="637" t="s">
        <v>500</v>
      </c>
      <c r="B173" s="615">
        <v>0</v>
      </c>
      <c r="C173" s="615">
        <v>-0.4</v>
      </c>
      <c r="D173" s="616">
        <v>-0.4</v>
      </c>
      <c r="E173" s="625" t="s">
        <v>335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335</v>
      </c>
    </row>
    <row r="174" spans="1:11" ht="14.4" customHeight="1" thickBot="1" x14ac:dyDescent="0.35">
      <c r="A174" s="636" t="s">
        <v>501</v>
      </c>
      <c r="B174" s="620">
        <v>0</v>
      </c>
      <c r="C174" s="620">
        <v>23.30903</v>
      </c>
      <c r="D174" s="621">
        <v>23.30903</v>
      </c>
      <c r="E174" s="622" t="s">
        <v>335</v>
      </c>
      <c r="F174" s="620">
        <v>0</v>
      </c>
      <c r="G174" s="621">
        <v>0</v>
      </c>
      <c r="H174" s="623">
        <v>0</v>
      </c>
      <c r="I174" s="620">
        <v>0</v>
      </c>
      <c r="J174" s="621">
        <v>0</v>
      </c>
      <c r="K174" s="624" t="s">
        <v>335</v>
      </c>
    </row>
    <row r="175" spans="1:11" ht="14.4" customHeight="1" thickBot="1" x14ac:dyDescent="0.35">
      <c r="A175" s="637" t="s">
        <v>502</v>
      </c>
      <c r="B175" s="615">
        <v>0</v>
      </c>
      <c r="C175" s="615">
        <v>3.0000000000000001E-5</v>
      </c>
      <c r="D175" s="616">
        <v>3.0000000000000001E-5</v>
      </c>
      <c r="E175" s="625" t="s">
        <v>346</v>
      </c>
      <c r="F175" s="615">
        <v>0</v>
      </c>
      <c r="G175" s="616">
        <v>0</v>
      </c>
      <c r="H175" s="618">
        <v>0</v>
      </c>
      <c r="I175" s="615">
        <v>0</v>
      </c>
      <c r="J175" s="616">
        <v>0</v>
      </c>
      <c r="K175" s="626" t="s">
        <v>335</v>
      </c>
    </row>
    <row r="176" spans="1:11" ht="14.4" customHeight="1" thickBot="1" x14ac:dyDescent="0.35">
      <c r="A176" s="637" t="s">
        <v>503</v>
      </c>
      <c r="B176" s="615">
        <v>0</v>
      </c>
      <c r="C176" s="615">
        <v>23.309000000000001</v>
      </c>
      <c r="D176" s="616">
        <v>23.309000000000001</v>
      </c>
      <c r="E176" s="625" t="s">
        <v>346</v>
      </c>
      <c r="F176" s="615">
        <v>0</v>
      </c>
      <c r="G176" s="616">
        <v>0</v>
      </c>
      <c r="H176" s="618">
        <v>0</v>
      </c>
      <c r="I176" s="615">
        <v>0</v>
      </c>
      <c r="J176" s="616">
        <v>0</v>
      </c>
      <c r="K176" s="626" t="s">
        <v>335</v>
      </c>
    </row>
    <row r="177" spans="1:11" ht="14.4" customHeight="1" thickBot="1" x14ac:dyDescent="0.35">
      <c r="A177" s="636" t="s">
        <v>504</v>
      </c>
      <c r="B177" s="620">
        <v>5.0031899383129996</v>
      </c>
      <c r="C177" s="620">
        <v>42.8613</v>
      </c>
      <c r="D177" s="621">
        <v>37.858110061685998</v>
      </c>
      <c r="E177" s="627">
        <v>8.566794490805</v>
      </c>
      <c r="F177" s="620">
        <v>37.005434078245003</v>
      </c>
      <c r="G177" s="621">
        <v>6.1675723463740004</v>
      </c>
      <c r="H177" s="623">
        <v>0</v>
      </c>
      <c r="I177" s="620">
        <v>0.78100000000000003</v>
      </c>
      <c r="J177" s="621">
        <v>-5.3865723463739998</v>
      </c>
      <c r="K177" s="628">
        <v>2.1105008479000001E-2</v>
      </c>
    </row>
    <row r="178" spans="1:11" ht="14.4" customHeight="1" thickBot="1" x14ac:dyDescent="0.35">
      <c r="A178" s="637" t="s">
        <v>505</v>
      </c>
      <c r="B178" s="615">
        <v>0</v>
      </c>
      <c r="C178" s="615">
        <v>3.9E-2</v>
      </c>
      <c r="D178" s="616">
        <v>3.9E-2</v>
      </c>
      <c r="E178" s="625" t="s">
        <v>335</v>
      </c>
      <c r="F178" s="615">
        <v>5.4340782449999996E-3</v>
      </c>
      <c r="G178" s="616">
        <v>9.0567970700000005E-4</v>
      </c>
      <c r="H178" s="618">
        <v>0</v>
      </c>
      <c r="I178" s="615">
        <v>0.38100000000000001</v>
      </c>
      <c r="J178" s="616">
        <v>0.38009432029200002</v>
      </c>
      <c r="K178" s="619">
        <v>0</v>
      </c>
    </row>
    <row r="179" spans="1:11" ht="14.4" customHeight="1" thickBot="1" x14ac:dyDescent="0.35">
      <c r="A179" s="637" t="s">
        <v>506</v>
      </c>
      <c r="B179" s="615">
        <v>5.0031899383129996</v>
      </c>
      <c r="C179" s="615">
        <v>42.822299999999998</v>
      </c>
      <c r="D179" s="616">
        <v>37.819110061685997</v>
      </c>
      <c r="E179" s="617">
        <v>8.5589994639360008</v>
      </c>
      <c r="F179" s="615">
        <v>37</v>
      </c>
      <c r="G179" s="616">
        <v>6.1666666666659999</v>
      </c>
      <c r="H179" s="618">
        <v>0</v>
      </c>
      <c r="I179" s="615">
        <v>0.4</v>
      </c>
      <c r="J179" s="616">
        <v>-5.7666666666659996</v>
      </c>
      <c r="K179" s="619">
        <v>1.081081081E-2</v>
      </c>
    </row>
    <row r="180" spans="1:11" ht="14.4" customHeight="1" thickBot="1" x14ac:dyDescent="0.35">
      <c r="A180" s="633" t="s">
        <v>507</v>
      </c>
      <c r="B180" s="615">
        <v>4861.0141763538404</v>
      </c>
      <c r="C180" s="615">
        <v>5556.2511100000002</v>
      </c>
      <c r="D180" s="616">
        <v>695.23693364615895</v>
      </c>
      <c r="E180" s="617">
        <v>1.143023021209</v>
      </c>
      <c r="F180" s="615">
        <v>0</v>
      </c>
      <c r="G180" s="616">
        <v>0</v>
      </c>
      <c r="H180" s="618">
        <v>373.85349000000002</v>
      </c>
      <c r="I180" s="615">
        <v>838.11887999999999</v>
      </c>
      <c r="J180" s="616">
        <v>838.11887999999999</v>
      </c>
      <c r="K180" s="626" t="s">
        <v>335</v>
      </c>
    </row>
    <row r="181" spans="1:11" ht="14.4" customHeight="1" thickBot="1" x14ac:dyDescent="0.35">
      <c r="A181" s="638" t="s">
        <v>508</v>
      </c>
      <c r="B181" s="620">
        <v>4861.0141763538404</v>
      </c>
      <c r="C181" s="620">
        <v>5556.2511100000002</v>
      </c>
      <c r="D181" s="621">
        <v>695.23693364615895</v>
      </c>
      <c r="E181" s="627">
        <v>1.143023021209</v>
      </c>
      <c r="F181" s="620">
        <v>0</v>
      </c>
      <c r="G181" s="621">
        <v>0</v>
      </c>
      <c r="H181" s="623">
        <v>373.85349000000002</v>
      </c>
      <c r="I181" s="620">
        <v>838.11887999999999</v>
      </c>
      <c r="J181" s="621">
        <v>838.11887999999999</v>
      </c>
      <c r="K181" s="624" t="s">
        <v>335</v>
      </c>
    </row>
    <row r="182" spans="1:11" ht="14.4" customHeight="1" thickBot="1" x14ac:dyDescent="0.35">
      <c r="A182" s="640" t="s">
        <v>54</v>
      </c>
      <c r="B182" s="620">
        <v>4861.0141763538404</v>
      </c>
      <c r="C182" s="620">
        <v>5556.2511100000002</v>
      </c>
      <c r="D182" s="621">
        <v>695.23693364615895</v>
      </c>
      <c r="E182" s="627">
        <v>1.143023021209</v>
      </c>
      <c r="F182" s="620">
        <v>0</v>
      </c>
      <c r="G182" s="621">
        <v>0</v>
      </c>
      <c r="H182" s="623">
        <v>373.85349000000002</v>
      </c>
      <c r="I182" s="620">
        <v>838.11887999999999</v>
      </c>
      <c r="J182" s="621">
        <v>838.11887999999999</v>
      </c>
      <c r="K182" s="624" t="s">
        <v>335</v>
      </c>
    </row>
    <row r="183" spans="1:11" ht="14.4" customHeight="1" thickBot="1" x14ac:dyDescent="0.35">
      <c r="A183" s="636" t="s">
        <v>509</v>
      </c>
      <c r="B183" s="620">
        <v>62</v>
      </c>
      <c r="C183" s="620">
        <v>88.076999999999998</v>
      </c>
      <c r="D183" s="621">
        <v>26.077000000000002</v>
      </c>
      <c r="E183" s="627">
        <v>1.4205967741929999</v>
      </c>
      <c r="F183" s="620">
        <v>0</v>
      </c>
      <c r="G183" s="621">
        <v>0</v>
      </c>
      <c r="H183" s="623">
        <v>8.0980000000000008</v>
      </c>
      <c r="I183" s="620">
        <v>16.196750000000002</v>
      </c>
      <c r="J183" s="621">
        <v>16.196750000000002</v>
      </c>
      <c r="K183" s="624" t="s">
        <v>335</v>
      </c>
    </row>
    <row r="184" spans="1:11" ht="14.4" customHeight="1" thickBot="1" x14ac:dyDescent="0.35">
      <c r="A184" s="637" t="s">
        <v>510</v>
      </c>
      <c r="B184" s="615">
        <v>62</v>
      </c>
      <c r="C184" s="615">
        <v>88.076999999999998</v>
      </c>
      <c r="D184" s="616">
        <v>26.077000000000002</v>
      </c>
      <c r="E184" s="617">
        <v>1.4205967741929999</v>
      </c>
      <c r="F184" s="615">
        <v>0</v>
      </c>
      <c r="G184" s="616">
        <v>0</v>
      </c>
      <c r="H184" s="618">
        <v>8.0980000000000008</v>
      </c>
      <c r="I184" s="615">
        <v>16.196750000000002</v>
      </c>
      <c r="J184" s="616">
        <v>16.196750000000002</v>
      </c>
      <c r="K184" s="626" t="s">
        <v>335</v>
      </c>
    </row>
    <row r="185" spans="1:11" ht="14.4" customHeight="1" thickBot="1" x14ac:dyDescent="0.35">
      <c r="A185" s="636" t="s">
        <v>511</v>
      </c>
      <c r="B185" s="620">
        <v>100.014176353842</v>
      </c>
      <c r="C185" s="620">
        <v>164.35597999999999</v>
      </c>
      <c r="D185" s="621">
        <v>64.341803646157999</v>
      </c>
      <c r="E185" s="627">
        <v>1.6433268361719999</v>
      </c>
      <c r="F185" s="620">
        <v>0</v>
      </c>
      <c r="G185" s="621">
        <v>0</v>
      </c>
      <c r="H185" s="623">
        <v>2.60602</v>
      </c>
      <c r="I185" s="620">
        <v>8.6180400000000006</v>
      </c>
      <c r="J185" s="621">
        <v>8.6180400000000006</v>
      </c>
      <c r="K185" s="624" t="s">
        <v>335</v>
      </c>
    </row>
    <row r="186" spans="1:11" ht="14.4" customHeight="1" thickBot="1" x14ac:dyDescent="0.35">
      <c r="A186" s="637" t="s">
        <v>512</v>
      </c>
      <c r="B186" s="615">
        <v>100.014176353842</v>
      </c>
      <c r="C186" s="615">
        <v>164.35597999999999</v>
      </c>
      <c r="D186" s="616">
        <v>64.341803646157999</v>
      </c>
      <c r="E186" s="617">
        <v>1.6433268361719999</v>
      </c>
      <c r="F186" s="615">
        <v>0</v>
      </c>
      <c r="G186" s="616">
        <v>0</v>
      </c>
      <c r="H186" s="618">
        <v>2.60602</v>
      </c>
      <c r="I186" s="615">
        <v>8.6180400000000006</v>
      </c>
      <c r="J186" s="616">
        <v>8.6180400000000006</v>
      </c>
      <c r="K186" s="626" t="s">
        <v>335</v>
      </c>
    </row>
    <row r="187" spans="1:11" ht="14.4" customHeight="1" thickBot="1" x14ac:dyDescent="0.35">
      <c r="A187" s="636" t="s">
        <v>513</v>
      </c>
      <c r="B187" s="620">
        <v>1261</v>
      </c>
      <c r="C187" s="620">
        <v>1202.15165</v>
      </c>
      <c r="D187" s="621">
        <v>-58.848350000000003</v>
      </c>
      <c r="E187" s="627">
        <v>0.95333199841299998</v>
      </c>
      <c r="F187" s="620">
        <v>0</v>
      </c>
      <c r="G187" s="621">
        <v>0</v>
      </c>
      <c r="H187" s="623">
        <v>96.586969999999994</v>
      </c>
      <c r="I187" s="620">
        <v>199.10318000000001</v>
      </c>
      <c r="J187" s="621">
        <v>199.10318000000001</v>
      </c>
      <c r="K187" s="624" t="s">
        <v>335</v>
      </c>
    </row>
    <row r="188" spans="1:11" ht="14.4" customHeight="1" thickBot="1" x14ac:dyDescent="0.35">
      <c r="A188" s="637" t="s">
        <v>514</v>
      </c>
      <c r="B188" s="615">
        <v>1261</v>
      </c>
      <c r="C188" s="615">
        <v>1202.15165</v>
      </c>
      <c r="D188" s="616">
        <v>-58.848350000000003</v>
      </c>
      <c r="E188" s="617">
        <v>0.95333199841299998</v>
      </c>
      <c r="F188" s="615">
        <v>0</v>
      </c>
      <c r="G188" s="616">
        <v>0</v>
      </c>
      <c r="H188" s="618">
        <v>96.586969999999994</v>
      </c>
      <c r="I188" s="615">
        <v>199.10318000000001</v>
      </c>
      <c r="J188" s="616">
        <v>199.10318000000001</v>
      </c>
      <c r="K188" s="626" t="s">
        <v>335</v>
      </c>
    </row>
    <row r="189" spans="1:11" ht="14.4" customHeight="1" thickBot="1" x14ac:dyDescent="0.35">
      <c r="A189" s="636" t="s">
        <v>515</v>
      </c>
      <c r="B189" s="620">
        <v>0</v>
      </c>
      <c r="C189" s="620">
        <v>2.5529999999999999</v>
      </c>
      <c r="D189" s="621">
        <v>2.5529999999999999</v>
      </c>
      <c r="E189" s="622" t="s">
        <v>346</v>
      </c>
      <c r="F189" s="620">
        <v>0</v>
      </c>
      <c r="G189" s="621">
        <v>0</v>
      </c>
      <c r="H189" s="623">
        <v>0.35799999999999998</v>
      </c>
      <c r="I189" s="620">
        <v>0.436</v>
      </c>
      <c r="J189" s="621">
        <v>0.436</v>
      </c>
      <c r="K189" s="624" t="s">
        <v>335</v>
      </c>
    </row>
    <row r="190" spans="1:11" ht="14.4" customHeight="1" thickBot="1" x14ac:dyDescent="0.35">
      <c r="A190" s="637" t="s">
        <v>516</v>
      </c>
      <c r="B190" s="615">
        <v>0</v>
      </c>
      <c r="C190" s="615">
        <v>2.5529999999999999</v>
      </c>
      <c r="D190" s="616">
        <v>2.5529999999999999</v>
      </c>
      <c r="E190" s="625" t="s">
        <v>346</v>
      </c>
      <c r="F190" s="615">
        <v>0</v>
      </c>
      <c r="G190" s="616">
        <v>0</v>
      </c>
      <c r="H190" s="618">
        <v>0.35799999999999998</v>
      </c>
      <c r="I190" s="615">
        <v>0.436</v>
      </c>
      <c r="J190" s="616">
        <v>0.436</v>
      </c>
      <c r="K190" s="626" t="s">
        <v>335</v>
      </c>
    </row>
    <row r="191" spans="1:11" ht="14.4" customHeight="1" thickBot="1" x14ac:dyDescent="0.35">
      <c r="A191" s="636" t="s">
        <v>517</v>
      </c>
      <c r="B191" s="620">
        <v>976</v>
      </c>
      <c r="C191" s="620">
        <v>857.68796999999995</v>
      </c>
      <c r="D191" s="621">
        <v>-118.31202999999999</v>
      </c>
      <c r="E191" s="627">
        <v>0.87877865778599995</v>
      </c>
      <c r="F191" s="620">
        <v>0</v>
      </c>
      <c r="G191" s="621">
        <v>0</v>
      </c>
      <c r="H191" s="623">
        <v>30.77441</v>
      </c>
      <c r="I191" s="620">
        <v>77.709670000000003</v>
      </c>
      <c r="J191" s="621">
        <v>77.709670000000003</v>
      </c>
      <c r="K191" s="624" t="s">
        <v>335</v>
      </c>
    </row>
    <row r="192" spans="1:11" ht="14.4" customHeight="1" thickBot="1" x14ac:dyDescent="0.35">
      <c r="A192" s="637" t="s">
        <v>518</v>
      </c>
      <c r="B192" s="615">
        <v>968</v>
      </c>
      <c r="C192" s="615">
        <v>848.34108000000003</v>
      </c>
      <c r="D192" s="616">
        <v>-119.65891999999999</v>
      </c>
      <c r="E192" s="617">
        <v>0.87638541322300001</v>
      </c>
      <c r="F192" s="615">
        <v>0</v>
      </c>
      <c r="G192" s="616">
        <v>0</v>
      </c>
      <c r="H192" s="618">
        <v>30.77441</v>
      </c>
      <c r="I192" s="615">
        <v>77.709670000000003</v>
      </c>
      <c r="J192" s="616">
        <v>77.709670000000003</v>
      </c>
      <c r="K192" s="626" t="s">
        <v>335</v>
      </c>
    </row>
    <row r="193" spans="1:11" ht="14.4" customHeight="1" thickBot="1" x14ac:dyDescent="0.35">
      <c r="A193" s="637" t="s">
        <v>519</v>
      </c>
      <c r="B193" s="615">
        <v>8</v>
      </c>
      <c r="C193" s="615">
        <v>9.3468900000000001</v>
      </c>
      <c r="D193" s="616">
        <v>1.3468899999999999</v>
      </c>
      <c r="E193" s="617">
        <v>1.16836125</v>
      </c>
      <c r="F193" s="615">
        <v>0</v>
      </c>
      <c r="G193" s="616">
        <v>0</v>
      </c>
      <c r="H193" s="618">
        <v>0</v>
      </c>
      <c r="I193" s="615">
        <v>0</v>
      </c>
      <c r="J193" s="616">
        <v>0</v>
      </c>
      <c r="K193" s="626" t="s">
        <v>335</v>
      </c>
    </row>
    <row r="194" spans="1:11" ht="14.4" customHeight="1" thickBot="1" x14ac:dyDescent="0.35">
      <c r="A194" s="636" t="s">
        <v>520</v>
      </c>
      <c r="B194" s="620">
        <v>0</v>
      </c>
      <c r="C194" s="620">
        <v>589.28039000000001</v>
      </c>
      <c r="D194" s="621">
        <v>589.28039000000001</v>
      </c>
      <c r="E194" s="622" t="s">
        <v>346</v>
      </c>
      <c r="F194" s="620">
        <v>0</v>
      </c>
      <c r="G194" s="621">
        <v>0</v>
      </c>
      <c r="H194" s="623">
        <v>28.145</v>
      </c>
      <c r="I194" s="620">
        <v>156.22121999999999</v>
      </c>
      <c r="J194" s="621">
        <v>156.22121999999999</v>
      </c>
      <c r="K194" s="624" t="s">
        <v>335</v>
      </c>
    </row>
    <row r="195" spans="1:11" ht="14.4" customHeight="1" thickBot="1" x14ac:dyDescent="0.35">
      <c r="A195" s="637" t="s">
        <v>521</v>
      </c>
      <c r="B195" s="615">
        <v>0</v>
      </c>
      <c r="C195" s="615">
        <v>589.28039000000001</v>
      </c>
      <c r="D195" s="616">
        <v>589.28039000000001</v>
      </c>
      <c r="E195" s="625" t="s">
        <v>346</v>
      </c>
      <c r="F195" s="615">
        <v>0</v>
      </c>
      <c r="G195" s="616">
        <v>0</v>
      </c>
      <c r="H195" s="618">
        <v>28.145</v>
      </c>
      <c r="I195" s="615">
        <v>156.22121999999999</v>
      </c>
      <c r="J195" s="616">
        <v>156.22121999999999</v>
      </c>
      <c r="K195" s="626" t="s">
        <v>335</v>
      </c>
    </row>
    <row r="196" spans="1:11" ht="14.4" customHeight="1" thickBot="1" x14ac:dyDescent="0.35">
      <c r="A196" s="636" t="s">
        <v>522</v>
      </c>
      <c r="B196" s="620">
        <v>2462</v>
      </c>
      <c r="C196" s="620">
        <v>2652.1451200000001</v>
      </c>
      <c r="D196" s="621">
        <v>190.14512000000099</v>
      </c>
      <c r="E196" s="627">
        <v>1.0772319740039999</v>
      </c>
      <c r="F196" s="620">
        <v>0</v>
      </c>
      <c r="G196" s="621">
        <v>0</v>
      </c>
      <c r="H196" s="623">
        <v>207.28509</v>
      </c>
      <c r="I196" s="620">
        <v>379.83402000000001</v>
      </c>
      <c r="J196" s="621">
        <v>379.83402000000001</v>
      </c>
      <c r="K196" s="624" t="s">
        <v>335</v>
      </c>
    </row>
    <row r="197" spans="1:11" ht="14.4" customHeight="1" thickBot="1" x14ac:dyDescent="0.35">
      <c r="A197" s="637" t="s">
        <v>523</v>
      </c>
      <c r="B197" s="615">
        <v>2462</v>
      </c>
      <c r="C197" s="615">
        <v>2652.1451200000001</v>
      </c>
      <c r="D197" s="616">
        <v>190.14512000000099</v>
      </c>
      <c r="E197" s="617">
        <v>1.0772319740039999</v>
      </c>
      <c r="F197" s="615">
        <v>0</v>
      </c>
      <c r="G197" s="616">
        <v>0</v>
      </c>
      <c r="H197" s="618">
        <v>207.28509</v>
      </c>
      <c r="I197" s="615">
        <v>379.83402000000001</v>
      </c>
      <c r="J197" s="616">
        <v>379.83402000000001</v>
      </c>
      <c r="K197" s="626" t="s">
        <v>335</v>
      </c>
    </row>
    <row r="198" spans="1:11" ht="14.4" customHeight="1" thickBot="1" x14ac:dyDescent="0.35">
      <c r="A198" s="641"/>
      <c r="B198" s="615">
        <v>-14906.8065531593</v>
      </c>
      <c r="C198" s="615">
        <v>-18274.28688</v>
      </c>
      <c r="D198" s="616">
        <v>-3367.48032684077</v>
      </c>
      <c r="E198" s="617">
        <v>1.225902195405</v>
      </c>
      <c r="F198" s="615">
        <v>-12266.7143866566</v>
      </c>
      <c r="G198" s="616">
        <v>-2044.4523977761</v>
      </c>
      <c r="H198" s="618">
        <v>-1156.4329600000101</v>
      </c>
      <c r="I198" s="615">
        <v>-2487.2008100000098</v>
      </c>
      <c r="J198" s="616">
        <v>-442.74841222390103</v>
      </c>
      <c r="K198" s="619">
        <v>0.20276014681599999</v>
      </c>
    </row>
    <row r="199" spans="1:11" ht="14.4" customHeight="1" thickBot="1" x14ac:dyDescent="0.35">
      <c r="A199" s="642" t="s">
        <v>66</v>
      </c>
      <c r="B199" s="629">
        <v>-14906.8065531593</v>
      </c>
      <c r="C199" s="629">
        <v>-18274.28688</v>
      </c>
      <c r="D199" s="630">
        <v>-3367.48032684077</v>
      </c>
      <c r="E199" s="631">
        <v>-1.2504890918930001</v>
      </c>
      <c r="F199" s="629">
        <v>-12266.7143866566</v>
      </c>
      <c r="G199" s="630">
        <v>-2044.4523977761</v>
      </c>
      <c r="H199" s="629">
        <v>-1156.4329600000101</v>
      </c>
      <c r="I199" s="629">
        <v>-2487.2008099999998</v>
      </c>
      <c r="J199" s="630">
        <v>-442.7484122239</v>
      </c>
      <c r="K199" s="632">
        <v>0.20276014681599999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524</v>
      </c>
      <c r="B5" s="644" t="s">
        <v>525</v>
      </c>
      <c r="C5" s="645" t="s">
        <v>526</v>
      </c>
      <c r="D5" s="645" t="s">
        <v>526</v>
      </c>
      <c r="E5" s="645"/>
      <c r="F5" s="645" t="s">
        <v>526</v>
      </c>
      <c r="G5" s="645" t="s">
        <v>526</v>
      </c>
      <c r="H5" s="645" t="s">
        <v>526</v>
      </c>
      <c r="I5" s="646" t="s">
        <v>526</v>
      </c>
      <c r="J5" s="647" t="s">
        <v>74</v>
      </c>
    </row>
    <row r="6" spans="1:10" ht="14.4" customHeight="1" x14ac:dyDescent="0.3">
      <c r="A6" s="643" t="s">
        <v>524</v>
      </c>
      <c r="B6" s="644" t="s">
        <v>343</v>
      </c>
      <c r="C6" s="645">
        <v>338.40218999999996</v>
      </c>
      <c r="D6" s="645">
        <v>294.475020000001</v>
      </c>
      <c r="E6" s="645"/>
      <c r="F6" s="645">
        <v>329.10253000000102</v>
      </c>
      <c r="G6" s="645">
        <v>293.49341060400394</v>
      </c>
      <c r="H6" s="645">
        <v>35.609119395997084</v>
      </c>
      <c r="I6" s="646">
        <v>1.1213285140634475</v>
      </c>
      <c r="J6" s="647" t="s">
        <v>1</v>
      </c>
    </row>
    <row r="7" spans="1:10" ht="14.4" customHeight="1" x14ac:dyDescent="0.3">
      <c r="A7" s="643" t="s">
        <v>524</v>
      </c>
      <c r="B7" s="644" t="s">
        <v>344</v>
      </c>
      <c r="C7" s="645">
        <v>32.48818</v>
      </c>
      <c r="D7" s="645">
        <v>23.541240000000002</v>
      </c>
      <c r="E7" s="645"/>
      <c r="F7" s="645">
        <v>18.573259999999998</v>
      </c>
      <c r="G7" s="645">
        <v>28.854426840214501</v>
      </c>
      <c r="H7" s="645">
        <v>-10.281166840214503</v>
      </c>
      <c r="I7" s="646">
        <v>0.64368840534771565</v>
      </c>
      <c r="J7" s="647" t="s">
        <v>1</v>
      </c>
    </row>
    <row r="8" spans="1:10" ht="14.4" customHeight="1" x14ac:dyDescent="0.3">
      <c r="A8" s="643" t="s">
        <v>524</v>
      </c>
      <c r="B8" s="644" t="s">
        <v>345</v>
      </c>
      <c r="C8" s="645" t="s">
        <v>526</v>
      </c>
      <c r="D8" s="645">
        <v>0</v>
      </c>
      <c r="E8" s="645"/>
      <c r="F8" s="645">
        <v>0</v>
      </c>
      <c r="G8" s="645">
        <v>2.8695518444428334</v>
      </c>
      <c r="H8" s="645">
        <v>-2.8695518444428334</v>
      </c>
      <c r="I8" s="646">
        <v>0</v>
      </c>
      <c r="J8" s="647" t="s">
        <v>1</v>
      </c>
    </row>
    <row r="9" spans="1:10" ht="14.4" customHeight="1" x14ac:dyDescent="0.3">
      <c r="A9" s="643" t="s">
        <v>524</v>
      </c>
      <c r="B9" s="644" t="s">
        <v>347</v>
      </c>
      <c r="C9" s="645">
        <v>87.84875000000001</v>
      </c>
      <c r="D9" s="645">
        <v>37.535060000000001</v>
      </c>
      <c r="E9" s="645"/>
      <c r="F9" s="645">
        <v>35.736829999999998</v>
      </c>
      <c r="G9" s="645">
        <v>54.998392258754336</v>
      </c>
      <c r="H9" s="645">
        <v>-19.261562258754338</v>
      </c>
      <c r="I9" s="646">
        <v>0.64977953958847967</v>
      </c>
      <c r="J9" s="647" t="s">
        <v>1</v>
      </c>
    </row>
    <row r="10" spans="1:10" ht="14.4" customHeight="1" x14ac:dyDescent="0.3">
      <c r="A10" s="643" t="s">
        <v>524</v>
      </c>
      <c r="B10" s="644" t="s">
        <v>348</v>
      </c>
      <c r="C10" s="645">
        <v>11.55721</v>
      </c>
      <c r="D10" s="645">
        <v>10.167210000000001</v>
      </c>
      <c r="E10" s="645"/>
      <c r="F10" s="645">
        <v>10.69354</v>
      </c>
      <c r="G10" s="645">
        <v>9.2463925424086657</v>
      </c>
      <c r="H10" s="645">
        <v>1.4471474575913348</v>
      </c>
      <c r="I10" s="646">
        <v>1.1565094117466872</v>
      </c>
      <c r="J10" s="647" t="s">
        <v>1</v>
      </c>
    </row>
    <row r="11" spans="1:10" ht="14.4" customHeight="1" x14ac:dyDescent="0.3">
      <c r="A11" s="643" t="s">
        <v>524</v>
      </c>
      <c r="B11" s="644" t="s">
        <v>349</v>
      </c>
      <c r="C11" s="645">
        <v>7.3602799999999995</v>
      </c>
      <c r="D11" s="645">
        <v>5.2821600000000002</v>
      </c>
      <c r="E11" s="645"/>
      <c r="F11" s="645">
        <v>6.8764500000000002</v>
      </c>
      <c r="G11" s="645">
        <v>5.9990919793024995</v>
      </c>
      <c r="H11" s="645">
        <v>0.87735802069750068</v>
      </c>
      <c r="I11" s="646">
        <v>1.1462484695558059</v>
      </c>
      <c r="J11" s="647" t="s">
        <v>1</v>
      </c>
    </row>
    <row r="12" spans="1:10" ht="14.4" customHeight="1" x14ac:dyDescent="0.3">
      <c r="A12" s="643" t="s">
        <v>524</v>
      </c>
      <c r="B12" s="644" t="s">
        <v>527</v>
      </c>
      <c r="C12" s="645">
        <v>477.65660999999994</v>
      </c>
      <c r="D12" s="645">
        <v>371.00069000000099</v>
      </c>
      <c r="E12" s="645"/>
      <c r="F12" s="645">
        <v>400.98261000000099</v>
      </c>
      <c r="G12" s="645">
        <v>395.46126606912674</v>
      </c>
      <c r="H12" s="645">
        <v>5.5213439308742522</v>
      </c>
      <c r="I12" s="646">
        <v>1.0139617818598423</v>
      </c>
      <c r="J12" s="647" t="s">
        <v>528</v>
      </c>
    </row>
    <row r="14" spans="1:10" ht="14.4" customHeight="1" x14ac:dyDescent="0.3">
      <c r="A14" s="643" t="s">
        <v>524</v>
      </c>
      <c r="B14" s="644" t="s">
        <v>525</v>
      </c>
      <c r="C14" s="645" t="s">
        <v>526</v>
      </c>
      <c r="D14" s="645" t="s">
        <v>526</v>
      </c>
      <c r="E14" s="645"/>
      <c r="F14" s="645" t="s">
        <v>526</v>
      </c>
      <c r="G14" s="645" t="s">
        <v>526</v>
      </c>
      <c r="H14" s="645" t="s">
        <v>526</v>
      </c>
      <c r="I14" s="646" t="s">
        <v>526</v>
      </c>
      <c r="J14" s="647" t="s">
        <v>74</v>
      </c>
    </row>
    <row r="15" spans="1:10" ht="14.4" customHeight="1" x14ac:dyDescent="0.3">
      <c r="A15" s="643" t="s">
        <v>529</v>
      </c>
      <c r="B15" s="644" t="s">
        <v>530</v>
      </c>
      <c r="C15" s="645" t="s">
        <v>526</v>
      </c>
      <c r="D15" s="645" t="s">
        <v>526</v>
      </c>
      <c r="E15" s="645"/>
      <c r="F15" s="645" t="s">
        <v>526</v>
      </c>
      <c r="G15" s="645" t="s">
        <v>526</v>
      </c>
      <c r="H15" s="645" t="s">
        <v>526</v>
      </c>
      <c r="I15" s="646" t="s">
        <v>526</v>
      </c>
      <c r="J15" s="647" t="s">
        <v>0</v>
      </c>
    </row>
    <row r="16" spans="1:10" ht="14.4" customHeight="1" x14ac:dyDescent="0.3">
      <c r="A16" s="643" t="s">
        <v>529</v>
      </c>
      <c r="B16" s="644" t="s">
        <v>343</v>
      </c>
      <c r="C16" s="645">
        <v>0</v>
      </c>
      <c r="D16" s="645" t="s">
        <v>526</v>
      </c>
      <c r="E16" s="645"/>
      <c r="F16" s="645">
        <v>0.63161</v>
      </c>
      <c r="G16" s="645">
        <v>0</v>
      </c>
      <c r="H16" s="645">
        <v>0.63161</v>
      </c>
      <c r="I16" s="646" t="s">
        <v>526</v>
      </c>
      <c r="J16" s="647" t="s">
        <v>1</v>
      </c>
    </row>
    <row r="17" spans="1:10" ht="14.4" customHeight="1" x14ac:dyDescent="0.3">
      <c r="A17" s="643" t="s">
        <v>529</v>
      </c>
      <c r="B17" s="644" t="s">
        <v>531</v>
      </c>
      <c r="C17" s="645">
        <v>0</v>
      </c>
      <c r="D17" s="645" t="s">
        <v>526</v>
      </c>
      <c r="E17" s="645"/>
      <c r="F17" s="645">
        <v>0.63161</v>
      </c>
      <c r="G17" s="645">
        <v>0</v>
      </c>
      <c r="H17" s="645">
        <v>0.63161</v>
      </c>
      <c r="I17" s="646" t="s">
        <v>526</v>
      </c>
      <c r="J17" s="647" t="s">
        <v>532</v>
      </c>
    </row>
    <row r="18" spans="1:10" ht="14.4" customHeight="1" x14ac:dyDescent="0.3">
      <c r="A18" s="643" t="s">
        <v>526</v>
      </c>
      <c r="B18" s="644" t="s">
        <v>526</v>
      </c>
      <c r="C18" s="645" t="s">
        <v>526</v>
      </c>
      <c r="D18" s="645" t="s">
        <v>526</v>
      </c>
      <c r="E18" s="645"/>
      <c r="F18" s="645" t="s">
        <v>526</v>
      </c>
      <c r="G18" s="645" t="s">
        <v>526</v>
      </c>
      <c r="H18" s="645" t="s">
        <v>526</v>
      </c>
      <c r="I18" s="646" t="s">
        <v>526</v>
      </c>
      <c r="J18" s="647" t="s">
        <v>533</v>
      </c>
    </row>
    <row r="19" spans="1:10" ht="14.4" customHeight="1" x14ac:dyDescent="0.3">
      <c r="A19" s="643" t="s">
        <v>534</v>
      </c>
      <c r="B19" s="644" t="s">
        <v>535</v>
      </c>
      <c r="C19" s="645" t="s">
        <v>526</v>
      </c>
      <c r="D19" s="645" t="s">
        <v>526</v>
      </c>
      <c r="E19" s="645"/>
      <c r="F19" s="645" t="s">
        <v>526</v>
      </c>
      <c r="G19" s="645" t="s">
        <v>526</v>
      </c>
      <c r="H19" s="645" t="s">
        <v>526</v>
      </c>
      <c r="I19" s="646" t="s">
        <v>526</v>
      </c>
      <c r="J19" s="647" t="s">
        <v>0</v>
      </c>
    </row>
    <row r="20" spans="1:10" ht="14.4" customHeight="1" x14ac:dyDescent="0.3">
      <c r="A20" s="643" t="s">
        <v>534</v>
      </c>
      <c r="B20" s="644" t="s">
        <v>343</v>
      </c>
      <c r="C20" s="645">
        <v>332.18899999999996</v>
      </c>
      <c r="D20" s="645">
        <v>290.489000000001</v>
      </c>
      <c r="E20" s="645"/>
      <c r="F20" s="645">
        <v>326.87812000000099</v>
      </c>
      <c r="G20" s="645">
        <v>289.02328661846997</v>
      </c>
      <c r="H20" s="645">
        <v>37.854833381531023</v>
      </c>
      <c r="I20" s="646">
        <v>1.1309750291211031</v>
      </c>
      <c r="J20" s="647" t="s">
        <v>1</v>
      </c>
    </row>
    <row r="21" spans="1:10" ht="14.4" customHeight="1" x14ac:dyDescent="0.3">
      <c r="A21" s="643" t="s">
        <v>534</v>
      </c>
      <c r="B21" s="644" t="s">
        <v>344</v>
      </c>
      <c r="C21" s="645">
        <v>32.48818</v>
      </c>
      <c r="D21" s="645">
        <v>23.541240000000002</v>
      </c>
      <c r="E21" s="645"/>
      <c r="F21" s="645">
        <v>18.573259999999998</v>
      </c>
      <c r="G21" s="645">
        <v>28.854426840214501</v>
      </c>
      <c r="H21" s="645">
        <v>-10.281166840214503</v>
      </c>
      <c r="I21" s="646">
        <v>0.64368840534771565</v>
      </c>
      <c r="J21" s="647" t="s">
        <v>1</v>
      </c>
    </row>
    <row r="22" spans="1:10" ht="14.4" customHeight="1" x14ac:dyDescent="0.3">
      <c r="A22" s="643" t="s">
        <v>534</v>
      </c>
      <c r="B22" s="644" t="s">
        <v>345</v>
      </c>
      <c r="C22" s="645" t="s">
        <v>526</v>
      </c>
      <c r="D22" s="645">
        <v>0</v>
      </c>
      <c r="E22" s="645"/>
      <c r="F22" s="645">
        <v>0</v>
      </c>
      <c r="G22" s="645">
        <v>2.8695518444428334</v>
      </c>
      <c r="H22" s="645">
        <v>-2.8695518444428334</v>
      </c>
      <c r="I22" s="646">
        <v>0</v>
      </c>
      <c r="J22" s="647" t="s">
        <v>1</v>
      </c>
    </row>
    <row r="23" spans="1:10" ht="14.4" customHeight="1" x14ac:dyDescent="0.3">
      <c r="A23" s="643" t="s">
        <v>534</v>
      </c>
      <c r="B23" s="644" t="s">
        <v>347</v>
      </c>
      <c r="C23" s="645">
        <v>87.773210000000006</v>
      </c>
      <c r="D23" s="645">
        <v>37.535060000000001</v>
      </c>
      <c r="E23" s="645"/>
      <c r="F23" s="645">
        <v>35.736829999999998</v>
      </c>
      <c r="G23" s="645">
        <v>54.998392258754336</v>
      </c>
      <c r="H23" s="645">
        <v>-19.261562258754338</v>
      </c>
      <c r="I23" s="646">
        <v>0.64977953958847967</v>
      </c>
      <c r="J23" s="647" t="s">
        <v>1</v>
      </c>
    </row>
    <row r="24" spans="1:10" ht="14.4" customHeight="1" x14ac:dyDescent="0.3">
      <c r="A24" s="643" t="s">
        <v>534</v>
      </c>
      <c r="B24" s="644" t="s">
        <v>348</v>
      </c>
      <c r="C24" s="645">
        <v>11.55721</v>
      </c>
      <c r="D24" s="645">
        <v>10.167210000000001</v>
      </c>
      <c r="E24" s="645"/>
      <c r="F24" s="645">
        <v>10.69354</v>
      </c>
      <c r="G24" s="645">
        <v>9.2463925424086657</v>
      </c>
      <c r="H24" s="645">
        <v>1.4471474575913348</v>
      </c>
      <c r="I24" s="646">
        <v>1.1565094117466872</v>
      </c>
      <c r="J24" s="647" t="s">
        <v>1</v>
      </c>
    </row>
    <row r="25" spans="1:10" ht="14.4" customHeight="1" x14ac:dyDescent="0.3">
      <c r="A25" s="643" t="s">
        <v>534</v>
      </c>
      <c r="B25" s="644" t="s">
        <v>349</v>
      </c>
      <c r="C25" s="645">
        <v>7.3602799999999995</v>
      </c>
      <c r="D25" s="645">
        <v>5.2821600000000002</v>
      </c>
      <c r="E25" s="645"/>
      <c r="F25" s="645">
        <v>6.8764500000000002</v>
      </c>
      <c r="G25" s="645">
        <v>5.9990919793024995</v>
      </c>
      <c r="H25" s="645">
        <v>0.87735802069750068</v>
      </c>
      <c r="I25" s="646">
        <v>1.1462484695558059</v>
      </c>
      <c r="J25" s="647" t="s">
        <v>1</v>
      </c>
    </row>
    <row r="26" spans="1:10" ht="14.4" customHeight="1" x14ac:dyDescent="0.3">
      <c r="A26" s="643" t="s">
        <v>534</v>
      </c>
      <c r="B26" s="644" t="s">
        <v>536</v>
      </c>
      <c r="C26" s="645">
        <v>471.36787999999996</v>
      </c>
      <c r="D26" s="645">
        <v>367.01467000000099</v>
      </c>
      <c r="E26" s="645"/>
      <c r="F26" s="645">
        <v>398.75820000000095</v>
      </c>
      <c r="G26" s="645">
        <v>390.99114208359276</v>
      </c>
      <c r="H26" s="645">
        <v>7.7670579164081914</v>
      </c>
      <c r="I26" s="646">
        <v>1.0198650482847706</v>
      </c>
      <c r="J26" s="647" t="s">
        <v>532</v>
      </c>
    </row>
    <row r="27" spans="1:10" ht="14.4" customHeight="1" x14ac:dyDescent="0.3">
      <c r="A27" s="643" t="s">
        <v>526</v>
      </c>
      <c r="B27" s="644" t="s">
        <v>526</v>
      </c>
      <c r="C27" s="645" t="s">
        <v>526</v>
      </c>
      <c r="D27" s="645" t="s">
        <v>526</v>
      </c>
      <c r="E27" s="645"/>
      <c r="F27" s="645" t="s">
        <v>526</v>
      </c>
      <c r="G27" s="645" t="s">
        <v>526</v>
      </c>
      <c r="H27" s="645" t="s">
        <v>526</v>
      </c>
      <c r="I27" s="646" t="s">
        <v>526</v>
      </c>
      <c r="J27" s="647" t="s">
        <v>533</v>
      </c>
    </row>
    <row r="28" spans="1:10" ht="14.4" customHeight="1" x14ac:dyDescent="0.3">
      <c r="A28" s="643" t="s">
        <v>537</v>
      </c>
      <c r="B28" s="644" t="s">
        <v>538</v>
      </c>
      <c r="C28" s="645" t="s">
        <v>526</v>
      </c>
      <c r="D28" s="645" t="s">
        <v>526</v>
      </c>
      <c r="E28" s="645"/>
      <c r="F28" s="645" t="s">
        <v>526</v>
      </c>
      <c r="G28" s="645" t="s">
        <v>526</v>
      </c>
      <c r="H28" s="645" t="s">
        <v>526</v>
      </c>
      <c r="I28" s="646" t="s">
        <v>526</v>
      </c>
      <c r="J28" s="647" t="s">
        <v>0</v>
      </c>
    </row>
    <row r="29" spans="1:10" ht="14.4" customHeight="1" x14ac:dyDescent="0.3">
      <c r="A29" s="643" t="s">
        <v>537</v>
      </c>
      <c r="B29" s="644" t="s">
        <v>343</v>
      </c>
      <c r="C29" s="645">
        <v>6.21319</v>
      </c>
      <c r="D29" s="645">
        <v>3.9860199999999999</v>
      </c>
      <c r="E29" s="645"/>
      <c r="F29" s="645">
        <v>1.5928</v>
      </c>
      <c r="G29" s="645">
        <v>4.4701239855340003</v>
      </c>
      <c r="H29" s="645">
        <v>-2.8773239855340003</v>
      </c>
      <c r="I29" s="646">
        <v>0.35632121282419515</v>
      </c>
      <c r="J29" s="647" t="s">
        <v>1</v>
      </c>
    </row>
    <row r="30" spans="1:10" ht="14.4" customHeight="1" x14ac:dyDescent="0.3">
      <c r="A30" s="643" t="s">
        <v>537</v>
      </c>
      <c r="B30" s="644" t="s">
        <v>347</v>
      </c>
      <c r="C30" s="645">
        <v>7.5539999999999996E-2</v>
      </c>
      <c r="D30" s="645">
        <v>0</v>
      </c>
      <c r="E30" s="645"/>
      <c r="F30" s="645" t="s">
        <v>526</v>
      </c>
      <c r="G30" s="645" t="s">
        <v>526</v>
      </c>
      <c r="H30" s="645" t="s">
        <v>526</v>
      </c>
      <c r="I30" s="646" t="s">
        <v>526</v>
      </c>
      <c r="J30" s="647" t="s">
        <v>1</v>
      </c>
    </row>
    <row r="31" spans="1:10" ht="14.4" customHeight="1" x14ac:dyDescent="0.3">
      <c r="A31" s="643" t="s">
        <v>537</v>
      </c>
      <c r="B31" s="644" t="s">
        <v>539</v>
      </c>
      <c r="C31" s="645">
        <v>6.2887300000000002</v>
      </c>
      <c r="D31" s="645">
        <v>3.9860199999999999</v>
      </c>
      <c r="E31" s="645"/>
      <c r="F31" s="645">
        <v>1.5928</v>
      </c>
      <c r="G31" s="645">
        <v>4.4701239855340003</v>
      </c>
      <c r="H31" s="645">
        <v>-2.8773239855340003</v>
      </c>
      <c r="I31" s="646">
        <v>0.35632121282419515</v>
      </c>
      <c r="J31" s="647" t="s">
        <v>532</v>
      </c>
    </row>
    <row r="32" spans="1:10" ht="14.4" customHeight="1" x14ac:dyDescent="0.3">
      <c r="A32" s="643" t="s">
        <v>526</v>
      </c>
      <c r="B32" s="644" t="s">
        <v>526</v>
      </c>
      <c r="C32" s="645" t="s">
        <v>526</v>
      </c>
      <c r="D32" s="645" t="s">
        <v>526</v>
      </c>
      <c r="E32" s="645"/>
      <c r="F32" s="645" t="s">
        <v>526</v>
      </c>
      <c r="G32" s="645" t="s">
        <v>526</v>
      </c>
      <c r="H32" s="645" t="s">
        <v>526</v>
      </c>
      <c r="I32" s="646" t="s">
        <v>526</v>
      </c>
      <c r="J32" s="647" t="s">
        <v>533</v>
      </c>
    </row>
    <row r="33" spans="1:10" ht="14.4" customHeight="1" x14ac:dyDescent="0.3">
      <c r="A33" s="643" t="s">
        <v>524</v>
      </c>
      <c r="B33" s="644" t="s">
        <v>527</v>
      </c>
      <c r="C33" s="645">
        <v>477.65660999999994</v>
      </c>
      <c r="D33" s="645">
        <v>371.00069000000099</v>
      </c>
      <c r="E33" s="645"/>
      <c r="F33" s="645">
        <v>400.98261000000099</v>
      </c>
      <c r="G33" s="645">
        <v>395.46126606912674</v>
      </c>
      <c r="H33" s="645">
        <v>5.5213439308742522</v>
      </c>
      <c r="I33" s="646">
        <v>1.0139617818598423</v>
      </c>
      <c r="J33" s="647" t="s">
        <v>528</v>
      </c>
    </row>
  </sheetData>
  <mergeCells count="3">
    <mergeCell ref="F3:I3"/>
    <mergeCell ref="C4:D4"/>
    <mergeCell ref="A1:I1"/>
  </mergeCells>
  <conditionalFormatting sqref="F13 F34:F65537">
    <cfRule type="cellIs" dxfId="72" priority="18" stopIfTrue="1" operator="greaterThan">
      <formula>1</formula>
    </cfRule>
  </conditionalFormatting>
  <conditionalFormatting sqref="H5:H12">
    <cfRule type="expression" dxfId="71" priority="14">
      <formula>$H5&gt;0</formula>
    </cfRule>
  </conditionalFormatting>
  <conditionalFormatting sqref="I5:I12">
    <cfRule type="expression" dxfId="70" priority="15">
      <formula>$I5&gt;1</formula>
    </cfRule>
  </conditionalFormatting>
  <conditionalFormatting sqref="B5:B12">
    <cfRule type="expression" dxfId="69" priority="11">
      <formula>OR($J5="NS",$J5="SumaNS",$J5="Účet")</formula>
    </cfRule>
  </conditionalFormatting>
  <conditionalFormatting sqref="B5:D12 F5:I12">
    <cfRule type="expression" dxfId="68" priority="17">
      <formula>AND($J5&lt;&gt;"",$J5&lt;&gt;"mezeraKL")</formula>
    </cfRule>
  </conditionalFormatting>
  <conditionalFormatting sqref="B5:D12 F5:I12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6" priority="13">
      <formula>OR($J5="SumaNS",$J5="NS")</formula>
    </cfRule>
  </conditionalFormatting>
  <conditionalFormatting sqref="A5:A12">
    <cfRule type="expression" dxfId="65" priority="9">
      <formula>AND($J5&lt;&gt;"mezeraKL",$J5&lt;&gt;"")</formula>
    </cfRule>
  </conditionalFormatting>
  <conditionalFormatting sqref="A5:A12">
    <cfRule type="expression" dxfId="64" priority="10">
      <formula>AND($J5&lt;&gt;"",$J5&lt;&gt;"mezeraKL")</formula>
    </cfRule>
  </conditionalFormatting>
  <conditionalFormatting sqref="H14:H33">
    <cfRule type="expression" dxfId="63" priority="5">
      <formula>$H14&gt;0</formula>
    </cfRule>
  </conditionalFormatting>
  <conditionalFormatting sqref="A14:A33">
    <cfRule type="expression" dxfId="62" priority="2">
      <formula>AND($J14&lt;&gt;"mezeraKL",$J14&lt;&gt;"")</formula>
    </cfRule>
  </conditionalFormatting>
  <conditionalFormatting sqref="I14:I33">
    <cfRule type="expression" dxfId="61" priority="6">
      <formula>$I14&gt;1</formula>
    </cfRule>
  </conditionalFormatting>
  <conditionalFormatting sqref="B14:B33">
    <cfRule type="expression" dxfId="60" priority="1">
      <formula>OR($J14="NS",$J14="SumaNS",$J14="Účet")</formula>
    </cfRule>
  </conditionalFormatting>
  <conditionalFormatting sqref="A14:D33 F14:I33">
    <cfRule type="expression" dxfId="59" priority="8">
      <formula>AND($J14&lt;&gt;"",$J14&lt;&gt;"mezeraKL")</formula>
    </cfRule>
  </conditionalFormatting>
  <conditionalFormatting sqref="B14:D33 F14:I33">
    <cfRule type="expression" dxfId="58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3 F14:I33">
    <cfRule type="expression" dxfId="57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3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153.33211544941398</v>
      </c>
      <c r="M3" s="207">
        <f>SUBTOTAL(9,M5:M1048576)</f>
        <v>2570.1</v>
      </c>
      <c r="N3" s="208">
        <f>SUBTOTAL(9,N5:N1048576)</f>
        <v>394078.86991653888</v>
      </c>
    </row>
    <row r="4" spans="1:14" s="338" customFormat="1" ht="14.4" customHeight="1" thickBot="1" x14ac:dyDescent="0.35">
      <c r="A4" s="648" t="s">
        <v>4</v>
      </c>
      <c r="B4" s="649" t="s">
        <v>5</v>
      </c>
      <c r="C4" s="649" t="s">
        <v>0</v>
      </c>
      <c r="D4" s="649" t="s">
        <v>6</v>
      </c>
      <c r="E4" s="649" t="s">
        <v>7</v>
      </c>
      <c r="F4" s="649" t="s">
        <v>1</v>
      </c>
      <c r="G4" s="649" t="s">
        <v>8</v>
      </c>
      <c r="H4" s="649" t="s">
        <v>9</v>
      </c>
      <c r="I4" s="649" t="s">
        <v>10</v>
      </c>
      <c r="J4" s="650" t="s">
        <v>11</v>
      </c>
      <c r="K4" s="650" t="s">
        <v>12</v>
      </c>
      <c r="L4" s="651" t="s">
        <v>185</v>
      </c>
      <c r="M4" s="651" t="s">
        <v>13</v>
      </c>
      <c r="N4" s="652" t="s">
        <v>202</v>
      </c>
    </row>
    <row r="5" spans="1:14" ht="14.4" customHeight="1" x14ac:dyDescent="0.3">
      <c r="A5" s="655" t="s">
        <v>524</v>
      </c>
      <c r="B5" s="656" t="s">
        <v>525</v>
      </c>
      <c r="C5" s="657" t="s">
        <v>534</v>
      </c>
      <c r="D5" s="658" t="s">
        <v>2037</v>
      </c>
      <c r="E5" s="657" t="s">
        <v>540</v>
      </c>
      <c r="F5" s="658" t="s">
        <v>2040</v>
      </c>
      <c r="G5" s="657"/>
      <c r="H5" s="657" t="s">
        <v>541</v>
      </c>
      <c r="I5" s="657" t="s">
        <v>542</v>
      </c>
      <c r="J5" s="657" t="s">
        <v>543</v>
      </c>
      <c r="K5" s="657" t="s">
        <v>544</v>
      </c>
      <c r="L5" s="659">
        <v>120.15799999999999</v>
      </c>
      <c r="M5" s="659">
        <v>5</v>
      </c>
      <c r="N5" s="660">
        <v>600.79</v>
      </c>
    </row>
    <row r="6" spans="1:14" ht="14.4" customHeight="1" x14ac:dyDescent="0.3">
      <c r="A6" s="661" t="s">
        <v>524</v>
      </c>
      <c r="B6" s="662" t="s">
        <v>525</v>
      </c>
      <c r="C6" s="663" t="s">
        <v>534</v>
      </c>
      <c r="D6" s="664" t="s">
        <v>2037</v>
      </c>
      <c r="E6" s="663" t="s">
        <v>540</v>
      </c>
      <c r="F6" s="664" t="s">
        <v>2040</v>
      </c>
      <c r="G6" s="663"/>
      <c r="H6" s="663" t="s">
        <v>545</v>
      </c>
      <c r="I6" s="663" t="s">
        <v>546</v>
      </c>
      <c r="J6" s="663" t="s">
        <v>547</v>
      </c>
      <c r="K6" s="663" t="s">
        <v>548</v>
      </c>
      <c r="L6" s="665">
        <v>551.01032084989583</v>
      </c>
      <c r="M6" s="665">
        <v>4</v>
      </c>
      <c r="N6" s="666">
        <v>2204.0412833995833</v>
      </c>
    </row>
    <row r="7" spans="1:14" ht="14.4" customHeight="1" x14ac:dyDescent="0.3">
      <c r="A7" s="661" t="s">
        <v>524</v>
      </c>
      <c r="B7" s="662" t="s">
        <v>525</v>
      </c>
      <c r="C7" s="663" t="s">
        <v>534</v>
      </c>
      <c r="D7" s="664" t="s">
        <v>2037</v>
      </c>
      <c r="E7" s="663" t="s">
        <v>540</v>
      </c>
      <c r="F7" s="664" t="s">
        <v>2040</v>
      </c>
      <c r="G7" s="663"/>
      <c r="H7" s="663" t="s">
        <v>549</v>
      </c>
      <c r="I7" s="663" t="s">
        <v>549</v>
      </c>
      <c r="J7" s="663" t="s">
        <v>550</v>
      </c>
      <c r="K7" s="663" t="s">
        <v>551</v>
      </c>
      <c r="L7" s="665">
        <v>49.679754661465516</v>
      </c>
      <c r="M7" s="665">
        <v>2</v>
      </c>
      <c r="N7" s="666">
        <v>99.359509322931032</v>
      </c>
    </row>
    <row r="8" spans="1:14" ht="14.4" customHeight="1" x14ac:dyDescent="0.3">
      <c r="A8" s="661" t="s">
        <v>524</v>
      </c>
      <c r="B8" s="662" t="s">
        <v>525</v>
      </c>
      <c r="C8" s="663" t="s">
        <v>534</v>
      </c>
      <c r="D8" s="664" t="s">
        <v>2037</v>
      </c>
      <c r="E8" s="663" t="s">
        <v>540</v>
      </c>
      <c r="F8" s="664" t="s">
        <v>2040</v>
      </c>
      <c r="G8" s="663"/>
      <c r="H8" s="663" t="s">
        <v>552</v>
      </c>
      <c r="I8" s="663" t="s">
        <v>553</v>
      </c>
      <c r="J8" s="663" t="s">
        <v>554</v>
      </c>
      <c r="K8" s="663" t="s">
        <v>555</v>
      </c>
      <c r="L8" s="665">
        <v>79.840000000000018</v>
      </c>
      <c r="M8" s="665">
        <v>2</v>
      </c>
      <c r="N8" s="666">
        <v>159.68000000000004</v>
      </c>
    </row>
    <row r="9" spans="1:14" ht="14.4" customHeight="1" x14ac:dyDescent="0.3">
      <c r="A9" s="661" t="s">
        <v>524</v>
      </c>
      <c r="B9" s="662" t="s">
        <v>525</v>
      </c>
      <c r="C9" s="663" t="s">
        <v>534</v>
      </c>
      <c r="D9" s="664" t="s">
        <v>2037</v>
      </c>
      <c r="E9" s="663" t="s">
        <v>540</v>
      </c>
      <c r="F9" s="664" t="s">
        <v>2040</v>
      </c>
      <c r="G9" s="663" t="s">
        <v>556</v>
      </c>
      <c r="H9" s="663" t="s">
        <v>557</v>
      </c>
      <c r="I9" s="663" t="s">
        <v>557</v>
      </c>
      <c r="J9" s="663" t="s">
        <v>558</v>
      </c>
      <c r="K9" s="663" t="s">
        <v>559</v>
      </c>
      <c r="L9" s="665">
        <v>171.60000000000002</v>
      </c>
      <c r="M9" s="665">
        <v>18</v>
      </c>
      <c r="N9" s="666">
        <v>3088.8</v>
      </c>
    </row>
    <row r="10" spans="1:14" ht="14.4" customHeight="1" x14ac:dyDescent="0.3">
      <c r="A10" s="661" t="s">
        <v>524</v>
      </c>
      <c r="B10" s="662" t="s">
        <v>525</v>
      </c>
      <c r="C10" s="663" t="s">
        <v>534</v>
      </c>
      <c r="D10" s="664" t="s">
        <v>2037</v>
      </c>
      <c r="E10" s="663" t="s">
        <v>540</v>
      </c>
      <c r="F10" s="664" t="s">
        <v>2040</v>
      </c>
      <c r="G10" s="663" t="s">
        <v>556</v>
      </c>
      <c r="H10" s="663" t="s">
        <v>560</v>
      </c>
      <c r="I10" s="663" t="s">
        <v>560</v>
      </c>
      <c r="J10" s="663" t="s">
        <v>561</v>
      </c>
      <c r="K10" s="663" t="s">
        <v>562</v>
      </c>
      <c r="L10" s="665">
        <v>173.68999999999997</v>
      </c>
      <c r="M10" s="665">
        <v>3</v>
      </c>
      <c r="N10" s="666">
        <v>521.06999999999994</v>
      </c>
    </row>
    <row r="11" spans="1:14" ht="14.4" customHeight="1" x14ac:dyDescent="0.3">
      <c r="A11" s="661" t="s">
        <v>524</v>
      </c>
      <c r="B11" s="662" t="s">
        <v>525</v>
      </c>
      <c r="C11" s="663" t="s">
        <v>534</v>
      </c>
      <c r="D11" s="664" t="s">
        <v>2037</v>
      </c>
      <c r="E11" s="663" t="s">
        <v>540</v>
      </c>
      <c r="F11" s="664" t="s">
        <v>2040</v>
      </c>
      <c r="G11" s="663" t="s">
        <v>556</v>
      </c>
      <c r="H11" s="663" t="s">
        <v>563</v>
      </c>
      <c r="I11" s="663" t="s">
        <v>563</v>
      </c>
      <c r="J11" s="663" t="s">
        <v>564</v>
      </c>
      <c r="K11" s="663" t="s">
        <v>562</v>
      </c>
      <c r="L11" s="665">
        <v>143</v>
      </c>
      <c r="M11" s="665">
        <v>3</v>
      </c>
      <c r="N11" s="666">
        <v>429</v>
      </c>
    </row>
    <row r="12" spans="1:14" ht="14.4" customHeight="1" x14ac:dyDescent="0.3">
      <c r="A12" s="661" t="s">
        <v>524</v>
      </c>
      <c r="B12" s="662" t="s">
        <v>525</v>
      </c>
      <c r="C12" s="663" t="s">
        <v>534</v>
      </c>
      <c r="D12" s="664" t="s">
        <v>2037</v>
      </c>
      <c r="E12" s="663" t="s">
        <v>540</v>
      </c>
      <c r="F12" s="664" t="s">
        <v>2040</v>
      </c>
      <c r="G12" s="663" t="s">
        <v>556</v>
      </c>
      <c r="H12" s="663" t="s">
        <v>565</v>
      </c>
      <c r="I12" s="663" t="s">
        <v>565</v>
      </c>
      <c r="J12" s="663" t="s">
        <v>564</v>
      </c>
      <c r="K12" s="663" t="s">
        <v>566</v>
      </c>
      <c r="L12" s="665">
        <v>126.5</v>
      </c>
      <c r="M12" s="665">
        <v>6</v>
      </c>
      <c r="N12" s="666">
        <v>759</v>
      </c>
    </row>
    <row r="13" spans="1:14" ht="14.4" customHeight="1" x14ac:dyDescent="0.3">
      <c r="A13" s="661" t="s">
        <v>524</v>
      </c>
      <c r="B13" s="662" t="s">
        <v>525</v>
      </c>
      <c r="C13" s="663" t="s">
        <v>534</v>
      </c>
      <c r="D13" s="664" t="s">
        <v>2037</v>
      </c>
      <c r="E13" s="663" t="s">
        <v>540</v>
      </c>
      <c r="F13" s="664" t="s">
        <v>2040</v>
      </c>
      <c r="G13" s="663" t="s">
        <v>556</v>
      </c>
      <c r="H13" s="663" t="s">
        <v>567</v>
      </c>
      <c r="I13" s="663" t="s">
        <v>567</v>
      </c>
      <c r="J13" s="663" t="s">
        <v>558</v>
      </c>
      <c r="K13" s="663" t="s">
        <v>568</v>
      </c>
      <c r="L13" s="665">
        <v>92.95</v>
      </c>
      <c r="M13" s="665">
        <v>15</v>
      </c>
      <c r="N13" s="666">
        <v>1394.25</v>
      </c>
    </row>
    <row r="14" spans="1:14" ht="14.4" customHeight="1" x14ac:dyDescent="0.3">
      <c r="A14" s="661" t="s">
        <v>524</v>
      </c>
      <c r="B14" s="662" t="s">
        <v>525</v>
      </c>
      <c r="C14" s="663" t="s">
        <v>534</v>
      </c>
      <c r="D14" s="664" t="s">
        <v>2037</v>
      </c>
      <c r="E14" s="663" t="s">
        <v>540</v>
      </c>
      <c r="F14" s="664" t="s">
        <v>2040</v>
      </c>
      <c r="G14" s="663" t="s">
        <v>556</v>
      </c>
      <c r="H14" s="663" t="s">
        <v>569</v>
      </c>
      <c r="I14" s="663" t="s">
        <v>569</v>
      </c>
      <c r="J14" s="663" t="s">
        <v>558</v>
      </c>
      <c r="K14" s="663" t="s">
        <v>570</v>
      </c>
      <c r="L14" s="665">
        <v>93.5</v>
      </c>
      <c r="M14" s="665">
        <v>17</v>
      </c>
      <c r="N14" s="666">
        <v>1589.5</v>
      </c>
    </row>
    <row r="15" spans="1:14" ht="14.4" customHeight="1" x14ac:dyDescent="0.3">
      <c r="A15" s="661" t="s">
        <v>524</v>
      </c>
      <c r="B15" s="662" t="s">
        <v>525</v>
      </c>
      <c r="C15" s="663" t="s">
        <v>534</v>
      </c>
      <c r="D15" s="664" t="s">
        <v>2037</v>
      </c>
      <c r="E15" s="663" t="s">
        <v>540</v>
      </c>
      <c r="F15" s="664" t="s">
        <v>2040</v>
      </c>
      <c r="G15" s="663" t="s">
        <v>556</v>
      </c>
      <c r="H15" s="663" t="s">
        <v>571</v>
      </c>
      <c r="I15" s="663" t="s">
        <v>572</v>
      </c>
      <c r="J15" s="663" t="s">
        <v>573</v>
      </c>
      <c r="K15" s="663" t="s">
        <v>574</v>
      </c>
      <c r="L15" s="665">
        <v>38.319419689783956</v>
      </c>
      <c r="M15" s="665">
        <v>2</v>
      </c>
      <c r="N15" s="666">
        <v>76.638839379567912</v>
      </c>
    </row>
    <row r="16" spans="1:14" ht="14.4" customHeight="1" x14ac:dyDescent="0.3">
      <c r="A16" s="661" t="s">
        <v>524</v>
      </c>
      <c r="B16" s="662" t="s">
        <v>525</v>
      </c>
      <c r="C16" s="663" t="s">
        <v>534</v>
      </c>
      <c r="D16" s="664" t="s">
        <v>2037</v>
      </c>
      <c r="E16" s="663" t="s">
        <v>540</v>
      </c>
      <c r="F16" s="664" t="s">
        <v>2040</v>
      </c>
      <c r="G16" s="663" t="s">
        <v>556</v>
      </c>
      <c r="H16" s="663" t="s">
        <v>575</v>
      </c>
      <c r="I16" s="663" t="s">
        <v>576</v>
      </c>
      <c r="J16" s="663" t="s">
        <v>577</v>
      </c>
      <c r="K16" s="663" t="s">
        <v>578</v>
      </c>
      <c r="L16" s="665">
        <v>88.349709597514121</v>
      </c>
      <c r="M16" s="665">
        <v>3</v>
      </c>
      <c r="N16" s="666">
        <v>265.04912879254238</v>
      </c>
    </row>
    <row r="17" spans="1:14" ht="14.4" customHeight="1" x14ac:dyDescent="0.3">
      <c r="A17" s="661" t="s">
        <v>524</v>
      </c>
      <c r="B17" s="662" t="s">
        <v>525</v>
      </c>
      <c r="C17" s="663" t="s">
        <v>534</v>
      </c>
      <c r="D17" s="664" t="s">
        <v>2037</v>
      </c>
      <c r="E17" s="663" t="s">
        <v>540</v>
      </c>
      <c r="F17" s="664" t="s">
        <v>2040</v>
      </c>
      <c r="G17" s="663" t="s">
        <v>556</v>
      </c>
      <c r="H17" s="663" t="s">
        <v>579</v>
      </c>
      <c r="I17" s="663" t="s">
        <v>580</v>
      </c>
      <c r="J17" s="663" t="s">
        <v>581</v>
      </c>
      <c r="K17" s="663" t="s">
        <v>582</v>
      </c>
      <c r="L17" s="665">
        <v>96.819283977347297</v>
      </c>
      <c r="M17" s="665">
        <v>7</v>
      </c>
      <c r="N17" s="666">
        <v>677.73498784143112</v>
      </c>
    </row>
    <row r="18" spans="1:14" ht="14.4" customHeight="1" x14ac:dyDescent="0.3">
      <c r="A18" s="661" t="s">
        <v>524</v>
      </c>
      <c r="B18" s="662" t="s">
        <v>525</v>
      </c>
      <c r="C18" s="663" t="s">
        <v>534</v>
      </c>
      <c r="D18" s="664" t="s">
        <v>2037</v>
      </c>
      <c r="E18" s="663" t="s">
        <v>540</v>
      </c>
      <c r="F18" s="664" t="s">
        <v>2040</v>
      </c>
      <c r="G18" s="663" t="s">
        <v>556</v>
      </c>
      <c r="H18" s="663" t="s">
        <v>583</v>
      </c>
      <c r="I18" s="663" t="s">
        <v>584</v>
      </c>
      <c r="J18" s="663" t="s">
        <v>581</v>
      </c>
      <c r="K18" s="663" t="s">
        <v>585</v>
      </c>
      <c r="L18" s="665">
        <v>100.7877494843999</v>
      </c>
      <c r="M18" s="665">
        <v>16</v>
      </c>
      <c r="N18" s="666">
        <v>1612.6039917503983</v>
      </c>
    </row>
    <row r="19" spans="1:14" ht="14.4" customHeight="1" x14ac:dyDescent="0.3">
      <c r="A19" s="661" t="s">
        <v>524</v>
      </c>
      <c r="B19" s="662" t="s">
        <v>525</v>
      </c>
      <c r="C19" s="663" t="s">
        <v>534</v>
      </c>
      <c r="D19" s="664" t="s">
        <v>2037</v>
      </c>
      <c r="E19" s="663" t="s">
        <v>540</v>
      </c>
      <c r="F19" s="664" t="s">
        <v>2040</v>
      </c>
      <c r="G19" s="663" t="s">
        <v>556</v>
      </c>
      <c r="H19" s="663" t="s">
        <v>586</v>
      </c>
      <c r="I19" s="663" t="s">
        <v>587</v>
      </c>
      <c r="J19" s="663" t="s">
        <v>588</v>
      </c>
      <c r="K19" s="663" t="s">
        <v>589</v>
      </c>
      <c r="L19" s="665">
        <v>167.6092844367499</v>
      </c>
      <c r="M19" s="665">
        <v>1</v>
      </c>
      <c r="N19" s="666">
        <v>167.6092844367499</v>
      </c>
    </row>
    <row r="20" spans="1:14" ht="14.4" customHeight="1" x14ac:dyDescent="0.3">
      <c r="A20" s="661" t="s">
        <v>524</v>
      </c>
      <c r="B20" s="662" t="s">
        <v>525</v>
      </c>
      <c r="C20" s="663" t="s">
        <v>534</v>
      </c>
      <c r="D20" s="664" t="s">
        <v>2037</v>
      </c>
      <c r="E20" s="663" t="s">
        <v>540</v>
      </c>
      <c r="F20" s="664" t="s">
        <v>2040</v>
      </c>
      <c r="G20" s="663" t="s">
        <v>556</v>
      </c>
      <c r="H20" s="663" t="s">
        <v>590</v>
      </c>
      <c r="I20" s="663" t="s">
        <v>591</v>
      </c>
      <c r="J20" s="663" t="s">
        <v>592</v>
      </c>
      <c r="K20" s="663" t="s">
        <v>593</v>
      </c>
      <c r="L20" s="665">
        <v>64.563489887493603</v>
      </c>
      <c r="M20" s="665">
        <v>38</v>
      </c>
      <c r="N20" s="666">
        <v>2453.412615724757</v>
      </c>
    </row>
    <row r="21" spans="1:14" ht="14.4" customHeight="1" x14ac:dyDescent="0.3">
      <c r="A21" s="661" t="s">
        <v>524</v>
      </c>
      <c r="B21" s="662" t="s">
        <v>525</v>
      </c>
      <c r="C21" s="663" t="s">
        <v>534</v>
      </c>
      <c r="D21" s="664" t="s">
        <v>2037</v>
      </c>
      <c r="E21" s="663" t="s">
        <v>540</v>
      </c>
      <c r="F21" s="664" t="s">
        <v>2040</v>
      </c>
      <c r="G21" s="663" t="s">
        <v>556</v>
      </c>
      <c r="H21" s="663" t="s">
        <v>594</v>
      </c>
      <c r="I21" s="663" t="s">
        <v>595</v>
      </c>
      <c r="J21" s="663" t="s">
        <v>596</v>
      </c>
      <c r="K21" s="663" t="s">
        <v>597</v>
      </c>
      <c r="L21" s="665">
        <v>40.56</v>
      </c>
      <c r="M21" s="665">
        <v>2</v>
      </c>
      <c r="N21" s="666">
        <v>81.12</v>
      </c>
    </row>
    <row r="22" spans="1:14" ht="14.4" customHeight="1" x14ac:dyDescent="0.3">
      <c r="A22" s="661" t="s">
        <v>524</v>
      </c>
      <c r="B22" s="662" t="s">
        <v>525</v>
      </c>
      <c r="C22" s="663" t="s">
        <v>534</v>
      </c>
      <c r="D22" s="664" t="s">
        <v>2037</v>
      </c>
      <c r="E22" s="663" t="s">
        <v>540</v>
      </c>
      <c r="F22" s="664" t="s">
        <v>2040</v>
      </c>
      <c r="G22" s="663" t="s">
        <v>556</v>
      </c>
      <c r="H22" s="663" t="s">
        <v>598</v>
      </c>
      <c r="I22" s="663" t="s">
        <v>599</v>
      </c>
      <c r="J22" s="663" t="s">
        <v>600</v>
      </c>
      <c r="K22" s="663" t="s">
        <v>601</v>
      </c>
      <c r="L22" s="665">
        <v>89.93333333333328</v>
      </c>
      <c r="M22" s="665">
        <v>3</v>
      </c>
      <c r="N22" s="666">
        <v>269.79999999999984</v>
      </c>
    </row>
    <row r="23" spans="1:14" ht="14.4" customHeight="1" x14ac:dyDescent="0.3">
      <c r="A23" s="661" t="s">
        <v>524</v>
      </c>
      <c r="B23" s="662" t="s">
        <v>525</v>
      </c>
      <c r="C23" s="663" t="s">
        <v>534</v>
      </c>
      <c r="D23" s="664" t="s">
        <v>2037</v>
      </c>
      <c r="E23" s="663" t="s">
        <v>540</v>
      </c>
      <c r="F23" s="664" t="s">
        <v>2040</v>
      </c>
      <c r="G23" s="663" t="s">
        <v>556</v>
      </c>
      <c r="H23" s="663" t="s">
        <v>602</v>
      </c>
      <c r="I23" s="663" t="s">
        <v>603</v>
      </c>
      <c r="J23" s="663" t="s">
        <v>604</v>
      </c>
      <c r="K23" s="663" t="s">
        <v>605</v>
      </c>
      <c r="L23" s="665">
        <v>64.888863179471002</v>
      </c>
      <c r="M23" s="665">
        <v>3</v>
      </c>
      <c r="N23" s="666">
        <v>194.66658953841301</v>
      </c>
    </row>
    <row r="24" spans="1:14" ht="14.4" customHeight="1" x14ac:dyDescent="0.3">
      <c r="A24" s="661" t="s">
        <v>524</v>
      </c>
      <c r="B24" s="662" t="s">
        <v>525</v>
      </c>
      <c r="C24" s="663" t="s">
        <v>534</v>
      </c>
      <c r="D24" s="664" t="s">
        <v>2037</v>
      </c>
      <c r="E24" s="663" t="s">
        <v>540</v>
      </c>
      <c r="F24" s="664" t="s">
        <v>2040</v>
      </c>
      <c r="G24" s="663" t="s">
        <v>556</v>
      </c>
      <c r="H24" s="663" t="s">
        <v>606</v>
      </c>
      <c r="I24" s="663" t="s">
        <v>607</v>
      </c>
      <c r="J24" s="663" t="s">
        <v>608</v>
      </c>
      <c r="K24" s="663" t="s">
        <v>601</v>
      </c>
      <c r="L24" s="665">
        <v>30.010455383194834</v>
      </c>
      <c r="M24" s="665">
        <v>17</v>
      </c>
      <c r="N24" s="666">
        <v>510.17774151431217</v>
      </c>
    </row>
    <row r="25" spans="1:14" ht="14.4" customHeight="1" x14ac:dyDescent="0.3">
      <c r="A25" s="661" t="s">
        <v>524</v>
      </c>
      <c r="B25" s="662" t="s">
        <v>525</v>
      </c>
      <c r="C25" s="663" t="s">
        <v>534</v>
      </c>
      <c r="D25" s="664" t="s">
        <v>2037</v>
      </c>
      <c r="E25" s="663" t="s">
        <v>540</v>
      </c>
      <c r="F25" s="664" t="s">
        <v>2040</v>
      </c>
      <c r="G25" s="663" t="s">
        <v>556</v>
      </c>
      <c r="H25" s="663" t="s">
        <v>609</v>
      </c>
      <c r="I25" s="663" t="s">
        <v>610</v>
      </c>
      <c r="J25" s="663" t="s">
        <v>611</v>
      </c>
      <c r="K25" s="663" t="s">
        <v>612</v>
      </c>
      <c r="L25" s="665">
        <v>65.969881893536069</v>
      </c>
      <c r="M25" s="665">
        <v>6</v>
      </c>
      <c r="N25" s="666">
        <v>395.81929136121641</v>
      </c>
    </row>
    <row r="26" spans="1:14" ht="14.4" customHeight="1" x14ac:dyDescent="0.3">
      <c r="A26" s="661" t="s">
        <v>524</v>
      </c>
      <c r="B26" s="662" t="s">
        <v>525</v>
      </c>
      <c r="C26" s="663" t="s">
        <v>534</v>
      </c>
      <c r="D26" s="664" t="s">
        <v>2037</v>
      </c>
      <c r="E26" s="663" t="s">
        <v>540</v>
      </c>
      <c r="F26" s="664" t="s">
        <v>2040</v>
      </c>
      <c r="G26" s="663" t="s">
        <v>556</v>
      </c>
      <c r="H26" s="663" t="s">
        <v>613</v>
      </c>
      <c r="I26" s="663" t="s">
        <v>614</v>
      </c>
      <c r="J26" s="663" t="s">
        <v>615</v>
      </c>
      <c r="K26" s="663" t="s">
        <v>616</v>
      </c>
      <c r="L26" s="665">
        <v>29.101333198095332</v>
      </c>
      <c r="M26" s="665">
        <v>21</v>
      </c>
      <c r="N26" s="666">
        <v>611.127997160002</v>
      </c>
    </row>
    <row r="27" spans="1:14" ht="14.4" customHeight="1" x14ac:dyDescent="0.3">
      <c r="A27" s="661" t="s">
        <v>524</v>
      </c>
      <c r="B27" s="662" t="s">
        <v>525</v>
      </c>
      <c r="C27" s="663" t="s">
        <v>534</v>
      </c>
      <c r="D27" s="664" t="s">
        <v>2037</v>
      </c>
      <c r="E27" s="663" t="s">
        <v>540</v>
      </c>
      <c r="F27" s="664" t="s">
        <v>2040</v>
      </c>
      <c r="G27" s="663" t="s">
        <v>556</v>
      </c>
      <c r="H27" s="663" t="s">
        <v>617</v>
      </c>
      <c r="I27" s="663" t="s">
        <v>618</v>
      </c>
      <c r="J27" s="663" t="s">
        <v>619</v>
      </c>
      <c r="K27" s="663" t="s">
        <v>620</v>
      </c>
      <c r="L27" s="665">
        <v>89.209751892062897</v>
      </c>
      <c r="M27" s="665">
        <v>2</v>
      </c>
      <c r="N27" s="666">
        <v>178.41950378412579</v>
      </c>
    </row>
    <row r="28" spans="1:14" ht="14.4" customHeight="1" x14ac:dyDescent="0.3">
      <c r="A28" s="661" t="s">
        <v>524</v>
      </c>
      <c r="B28" s="662" t="s">
        <v>525</v>
      </c>
      <c r="C28" s="663" t="s">
        <v>534</v>
      </c>
      <c r="D28" s="664" t="s">
        <v>2037</v>
      </c>
      <c r="E28" s="663" t="s">
        <v>540</v>
      </c>
      <c r="F28" s="664" t="s">
        <v>2040</v>
      </c>
      <c r="G28" s="663" t="s">
        <v>556</v>
      </c>
      <c r="H28" s="663" t="s">
        <v>621</v>
      </c>
      <c r="I28" s="663" t="s">
        <v>622</v>
      </c>
      <c r="J28" s="663" t="s">
        <v>623</v>
      </c>
      <c r="K28" s="663" t="s">
        <v>624</v>
      </c>
      <c r="L28" s="665">
        <v>116.09294533934208</v>
      </c>
      <c r="M28" s="665">
        <v>3</v>
      </c>
      <c r="N28" s="666">
        <v>348.27883601802625</v>
      </c>
    </row>
    <row r="29" spans="1:14" ht="14.4" customHeight="1" x14ac:dyDescent="0.3">
      <c r="A29" s="661" t="s">
        <v>524</v>
      </c>
      <c r="B29" s="662" t="s">
        <v>525</v>
      </c>
      <c r="C29" s="663" t="s">
        <v>534</v>
      </c>
      <c r="D29" s="664" t="s">
        <v>2037</v>
      </c>
      <c r="E29" s="663" t="s">
        <v>540</v>
      </c>
      <c r="F29" s="664" t="s">
        <v>2040</v>
      </c>
      <c r="G29" s="663" t="s">
        <v>556</v>
      </c>
      <c r="H29" s="663" t="s">
        <v>625</v>
      </c>
      <c r="I29" s="663" t="s">
        <v>626</v>
      </c>
      <c r="J29" s="663" t="s">
        <v>627</v>
      </c>
      <c r="K29" s="663" t="s">
        <v>628</v>
      </c>
      <c r="L29" s="665">
        <v>63.079792318878546</v>
      </c>
      <c r="M29" s="665">
        <v>8</v>
      </c>
      <c r="N29" s="666">
        <v>504.63833855102837</v>
      </c>
    </row>
    <row r="30" spans="1:14" ht="14.4" customHeight="1" x14ac:dyDescent="0.3">
      <c r="A30" s="661" t="s">
        <v>524</v>
      </c>
      <c r="B30" s="662" t="s">
        <v>525</v>
      </c>
      <c r="C30" s="663" t="s">
        <v>534</v>
      </c>
      <c r="D30" s="664" t="s">
        <v>2037</v>
      </c>
      <c r="E30" s="663" t="s">
        <v>540</v>
      </c>
      <c r="F30" s="664" t="s">
        <v>2040</v>
      </c>
      <c r="G30" s="663" t="s">
        <v>556</v>
      </c>
      <c r="H30" s="663" t="s">
        <v>629</v>
      </c>
      <c r="I30" s="663" t="s">
        <v>630</v>
      </c>
      <c r="J30" s="663" t="s">
        <v>631</v>
      </c>
      <c r="K30" s="663" t="s">
        <v>632</v>
      </c>
      <c r="L30" s="665">
        <v>50.55</v>
      </c>
      <c r="M30" s="665">
        <v>2</v>
      </c>
      <c r="N30" s="666">
        <v>101.1</v>
      </c>
    </row>
    <row r="31" spans="1:14" ht="14.4" customHeight="1" x14ac:dyDescent="0.3">
      <c r="A31" s="661" t="s">
        <v>524</v>
      </c>
      <c r="B31" s="662" t="s">
        <v>525</v>
      </c>
      <c r="C31" s="663" t="s">
        <v>534</v>
      </c>
      <c r="D31" s="664" t="s">
        <v>2037</v>
      </c>
      <c r="E31" s="663" t="s">
        <v>540</v>
      </c>
      <c r="F31" s="664" t="s">
        <v>2040</v>
      </c>
      <c r="G31" s="663" t="s">
        <v>556</v>
      </c>
      <c r="H31" s="663" t="s">
        <v>633</v>
      </c>
      <c r="I31" s="663" t="s">
        <v>634</v>
      </c>
      <c r="J31" s="663" t="s">
        <v>635</v>
      </c>
      <c r="K31" s="663" t="s">
        <v>636</v>
      </c>
      <c r="L31" s="665">
        <v>89.980465780710134</v>
      </c>
      <c r="M31" s="665">
        <v>2</v>
      </c>
      <c r="N31" s="666">
        <v>179.96093156142027</v>
      </c>
    </row>
    <row r="32" spans="1:14" ht="14.4" customHeight="1" x14ac:dyDescent="0.3">
      <c r="A32" s="661" t="s">
        <v>524</v>
      </c>
      <c r="B32" s="662" t="s">
        <v>525</v>
      </c>
      <c r="C32" s="663" t="s">
        <v>534</v>
      </c>
      <c r="D32" s="664" t="s">
        <v>2037</v>
      </c>
      <c r="E32" s="663" t="s">
        <v>540</v>
      </c>
      <c r="F32" s="664" t="s">
        <v>2040</v>
      </c>
      <c r="G32" s="663" t="s">
        <v>556</v>
      </c>
      <c r="H32" s="663" t="s">
        <v>637</v>
      </c>
      <c r="I32" s="663" t="s">
        <v>638</v>
      </c>
      <c r="J32" s="663" t="s">
        <v>639</v>
      </c>
      <c r="K32" s="663" t="s">
        <v>640</v>
      </c>
      <c r="L32" s="665">
        <v>37.189999999999991</v>
      </c>
      <c r="M32" s="665">
        <v>1</v>
      </c>
      <c r="N32" s="666">
        <v>37.189999999999991</v>
      </c>
    </row>
    <row r="33" spans="1:14" ht="14.4" customHeight="1" x14ac:dyDescent="0.3">
      <c r="A33" s="661" t="s">
        <v>524</v>
      </c>
      <c r="B33" s="662" t="s">
        <v>525</v>
      </c>
      <c r="C33" s="663" t="s">
        <v>534</v>
      </c>
      <c r="D33" s="664" t="s">
        <v>2037</v>
      </c>
      <c r="E33" s="663" t="s">
        <v>540</v>
      </c>
      <c r="F33" s="664" t="s">
        <v>2040</v>
      </c>
      <c r="G33" s="663" t="s">
        <v>556</v>
      </c>
      <c r="H33" s="663" t="s">
        <v>641</v>
      </c>
      <c r="I33" s="663" t="s">
        <v>642</v>
      </c>
      <c r="J33" s="663" t="s">
        <v>643</v>
      </c>
      <c r="K33" s="663" t="s">
        <v>574</v>
      </c>
      <c r="L33" s="665">
        <v>37.769999999999989</v>
      </c>
      <c r="M33" s="665">
        <v>3</v>
      </c>
      <c r="N33" s="666">
        <v>113.30999999999997</v>
      </c>
    </row>
    <row r="34" spans="1:14" ht="14.4" customHeight="1" x14ac:dyDescent="0.3">
      <c r="A34" s="661" t="s">
        <v>524</v>
      </c>
      <c r="B34" s="662" t="s">
        <v>525</v>
      </c>
      <c r="C34" s="663" t="s">
        <v>534</v>
      </c>
      <c r="D34" s="664" t="s">
        <v>2037</v>
      </c>
      <c r="E34" s="663" t="s">
        <v>540</v>
      </c>
      <c r="F34" s="664" t="s">
        <v>2040</v>
      </c>
      <c r="G34" s="663" t="s">
        <v>556</v>
      </c>
      <c r="H34" s="663" t="s">
        <v>644</v>
      </c>
      <c r="I34" s="663" t="s">
        <v>645</v>
      </c>
      <c r="J34" s="663" t="s">
        <v>646</v>
      </c>
      <c r="K34" s="663" t="s">
        <v>601</v>
      </c>
      <c r="L34" s="665">
        <v>65.502044637718541</v>
      </c>
      <c r="M34" s="665">
        <v>5</v>
      </c>
      <c r="N34" s="666">
        <v>327.5102231885927</v>
      </c>
    </row>
    <row r="35" spans="1:14" ht="14.4" customHeight="1" x14ac:dyDescent="0.3">
      <c r="A35" s="661" t="s">
        <v>524</v>
      </c>
      <c r="B35" s="662" t="s">
        <v>525</v>
      </c>
      <c r="C35" s="663" t="s">
        <v>534</v>
      </c>
      <c r="D35" s="664" t="s">
        <v>2037</v>
      </c>
      <c r="E35" s="663" t="s">
        <v>540</v>
      </c>
      <c r="F35" s="664" t="s">
        <v>2040</v>
      </c>
      <c r="G35" s="663" t="s">
        <v>556</v>
      </c>
      <c r="H35" s="663" t="s">
        <v>647</v>
      </c>
      <c r="I35" s="663" t="s">
        <v>648</v>
      </c>
      <c r="J35" s="663" t="s">
        <v>649</v>
      </c>
      <c r="K35" s="663" t="s">
        <v>650</v>
      </c>
      <c r="L35" s="665">
        <v>57.729727131108866</v>
      </c>
      <c r="M35" s="665">
        <v>24</v>
      </c>
      <c r="N35" s="666">
        <v>1385.5134511466129</v>
      </c>
    </row>
    <row r="36" spans="1:14" ht="14.4" customHeight="1" x14ac:dyDescent="0.3">
      <c r="A36" s="661" t="s">
        <v>524</v>
      </c>
      <c r="B36" s="662" t="s">
        <v>525</v>
      </c>
      <c r="C36" s="663" t="s">
        <v>534</v>
      </c>
      <c r="D36" s="664" t="s">
        <v>2037</v>
      </c>
      <c r="E36" s="663" t="s">
        <v>540</v>
      </c>
      <c r="F36" s="664" t="s">
        <v>2040</v>
      </c>
      <c r="G36" s="663" t="s">
        <v>556</v>
      </c>
      <c r="H36" s="663" t="s">
        <v>651</v>
      </c>
      <c r="I36" s="663" t="s">
        <v>652</v>
      </c>
      <c r="J36" s="663" t="s">
        <v>653</v>
      </c>
      <c r="K36" s="663" t="s">
        <v>654</v>
      </c>
      <c r="L36" s="665">
        <v>110.09903764703344</v>
      </c>
      <c r="M36" s="665">
        <v>4</v>
      </c>
      <c r="N36" s="666">
        <v>440.39615058813376</v>
      </c>
    </row>
    <row r="37" spans="1:14" ht="14.4" customHeight="1" x14ac:dyDescent="0.3">
      <c r="A37" s="661" t="s">
        <v>524</v>
      </c>
      <c r="B37" s="662" t="s">
        <v>525</v>
      </c>
      <c r="C37" s="663" t="s">
        <v>534</v>
      </c>
      <c r="D37" s="664" t="s">
        <v>2037</v>
      </c>
      <c r="E37" s="663" t="s">
        <v>540</v>
      </c>
      <c r="F37" s="664" t="s">
        <v>2040</v>
      </c>
      <c r="G37" s="663" t="s">
        <v>556</v>
      </c>
      <c r="H37" s="663" t="s">
        <v>655</v>
      </c>
      <c r="I37" s="663" t="s">
        <v>656</v>
      </c>
      <c r="J37" s="663" t="s">
        <v>657</v>
      </c>
      <c r="K37" s="663" t="s">
        <v>658</v>
      </c>
      <c r="L37" s="665">
        <v>96.419214806890622</v>
      </c>
      <c r="M37" s="665">
        <v>3</v>
      </c>
      <c r="N37" s="666">
        <v>289.25764442067185</v>
      </c>
    </row>
    <row r="38" spans="1:14" ht="14.4" customHeight="1" x14ac:dyDescent="0.3">
      <c r="A38" s="661" t="s">
        <v>524</v>
      </c>
      <c r="B38" s="662" t="s">
        <v>525</v>
      </c>
      <c r="C38" s="663" t="s">
        <v>534</v>
      </c>
      <c r="D38" s="664" t="s">
        <v>2037</v>
      </c>
      <c r="E38" s="663" t="s">
        <v>540</v>
      </c>
      <c r="F38" s="664" t="s">
        <v>2040</v>
      </c>
      <c r="G38" s="663" t="s">
        <v>556</v>
      </c>
      <c r="H38" s="663" t="s">
        <v>659</v>
      </c>
      <c r="I38" s="663" t="s">
        <v>660</v>
      </c>
      <c r="J38" s="663" t="s">
        <v>661</v>
      </c>
      <c r="K38" s="663" t="s">
        <v>662</v>
      </c>
      <c r="L38" s="665">
        <v>248.70000000000002</v>
      </c>
      <c r="M38" s="665">
        <v>12</v>
      </c>
      <c r="N38" s="666">
        <v>2984.4</v>
      </c>
    </row>
    <row r="39" spans="1:14" ht="14.4" customHeight="1" x14ac:dyDescent="0.3">
      <c r="A39" s="661" t="s">
        <v>524</v>
      </c>
      <c r="B39" s="662" t="s">
        <v>525</v>
      </c>
      <c r="C39" s="663" t="s">
        <v>534</v>
      </c>
      <c r="D39" s="664" t="s">
        <v>2037</v>
      </c>
      <c r="E39" s="663" t="s">
        <v>540</v>
      </c>
      <c r="F39" s="664" t="s">
        <v>2040</v>
      </c>
      <c r="G39" s="663" t="s">
        <v>556</v>
      </c>
      <c r="H39" s="663" t="s">
        <v>663</v>
      </c>
      <c r="I39" s="663" t="s">
        <v>664</v>
      </c>
      <c r="J39" s="663" t="s">
        <v>665</v>
      </c>
      <c r="K39" s="663" t="s">
        <v>662</v>
      </c>
      <c r="L39" s="665">
        <v>334.41</v>
      </c>
      <c r="M39" s="665">
        <v>3</v>
      </c>
      <c r="N39" s="666">
        <v>1003.23</v>
      </c>
    </row>
    <row r="40" spans="1:14" ht="14.4" customHeight="1" x14ac:dyDescent="0.3">
      <c r="A40" s="661" t="s">
        <v>524</v>
      </c>
      <c r="B40" s="662" t="s">
        <v>525</v>
      </c>
      <c r="C40" s="663" t="s">
        <v>534</v>
      </c>
      <c r="D40" s="664" t="s">
        <v>2037</v>
      </c>
      <c r="E40" s="663" t="s">
        <v>540</v>
      </c>
      <c r="F40" s="664" t="s">
        <v>2040</v>
      </c>
      <c r="G40" s="663" t="s">
        <v>556</v>
      </c>
      <c r="H40" s="663" t="s">
        <v>666</v>
      </c>
      <c r="I40" s="663" t="s">
        <v>667</v>
      </c>
      <c r="J40" s="663" t="s">
        <v>668</v>
      </c>
      <c r="K40" s="663" t="s">
        <v>669</v>
      </c>
      <c r="L40" s="665">
        <v>149.23671671302711</v>
      </c>
      <c r="M40" s="665">
        <v>3</v>
      </c>
      <c r="N40" s="666">
        <v>447.71015013908129</v>
      </c>
    </row>
    <row r="41" spans="1:14" ht="14.4" customHeight="1" x14ac:dyDescent="0.3">
      <c r="A41" s="661" t="s">
        <v>524</v>
      </c>
      <c r="B41" s="662" t="s">
        <v>525</v>
      </c>
      <c r="C41" s="663" t="s">
        <v>534</v>
      </c>
      <c r="D41" s="664" t="s">
        <v>2037</v>
      </c>
      <c r="E41" s="663" t="s">
        <v>540</v>
      </c>
      <c r="F41" s="664" t="s">
        <v>2040</v>
      </c>
      <c r="G41" s="663" t="s">
        <v>556</v>
      </c>
      <c r="H41" s="663" t="s">
        <v>670</v>
      </c>
      <c r="I41" s="663" t="s">
        <v>671</v>
      </c>
      <c r="J41" s="663" t="s">
        <v>672</v>
      </c>
      <c r="K41" s="663" t="s">
        <v>673</v>
      </c>
      <c r="L41" s="665">
        <v>605.02999999999986</v>
      </c>
      <c r="M41" s="665">
        <v>1</v>
      </c>
      <c r="N41" s="666">
        <v>605.02999999999986</v>
      </c>
    </row>
    <row r="42" spans="1:14" ht="14.4" customHeight="1" x14ac:dyDescent="0.3">
      <c r="A42" s="661" t="s">
        <v>524</v>
      </c>
      <c r="B42" s="662" t="s">
        <v>525</v>
      </c>
      <c r="C42" s="663" t="s">
        <v>534</v>
      </c>
      <c r="D42" s="664" t="s">
        <v>2037</v>
      </c>
      <c r="E42" s="663" t="s">
        <v>540</v>
      </c>
      <c r="F42" s="664" t="s">
        <v>2040</v>
      </c>
      <c r="G42" s="663" t="s">
        <v>556</v>
      </c>
      <c r="H42" s="663" t="s">
        <v>674</v>
      </c>
      <c r="I42" s="663" t="s">
        <v>675</v>
      </c>
      <c r="J42" s="663" t="s">
        <v>676</v>
      </c>
      <c r="K42" s="663" t="s">
        <v>677</v>
      </c>
      <c r="L42" s="665">
        <v>283.55939472681251</v>
      </c>
      <c r="M42" s="665">
        <v>7</v>
      </c>
      <c r="N42" s="666">
        <v>1984.9157630876875</v>
      </c>
    </row>
    <row r="43" spans="1:14" ht="14.4" customHeight="1" x14ac:dyDescent="0.3">
      <c r="A43" s="661" t="s">
        <v>524</v>
      </c>
      <c r="B43" s="662" t="s">
        <v>525</v>
      </c>
      <c r="C43" s="663" t="s">
        <v>534</v>
      </c>
      <c r="D43" s="664" t="s">
        <v>2037</v>
      </c>
      <c r="E43" s="663" t="s">
        <v>540</v>
      </c>
      <c r="F43" s="664" t="s">
        <v>2040</v>
      </c>
      <c r="G43" s="663" t="s">
        <v>556</v>
      </c>
      <c r="H43" s="663" t="s">
        <v>678</v>
      </c>
      <c r="I43" s="663" t="s">
        <v>679</v>
      </c>
      <c r="J43" s="663" t="s">
        <v>680</v>
      </c>
      <c r="K43" s="663" t="s">
        <v>681</v>
      </c>
      <c r="L43" s="665">
        <v>80.891419927906028</v>
      </c>
      <c r="M43" s="665">
        <v>6</v>
      </c>
      <c r="N43" s="666">
        <v>485.34851956743614</v>
      </c>
    </row>
    <row r="44" spans="1:14" ht="14.4" customHeight="1" x14ac:dyDescent="0.3">
      <c r="A44" s="661" t="s">
        <v>524</v>
      </c>
      <c r="B44" s="662" t="s">
        <v>525</v>
      </c>
      <c r="C44" s="663" t="s">
        <v>534</v>
      </c>
      <c r="D44" s="664" t="s">
        <v>2037</v>
      </c>
      <c r="E44" s="663" t="s">
        <v>540</v>
      </c>
      <c r="F44" s="664" t="s">
        <v>2040</v>
      </c>
      <c r="G44" s="663" t="s">
        <v>556</v>
      </c>
      <c r="H44" s="663" t="s">
        <v>682</v>
      </c>
      <c r="I44" s="663" t="s">
        <v>683</v>
      </c>
      <c r="J44" s="663" t="s">
        <v>684</v>
      </c>
      <c r="K44" s="663" t="s">
        <v>685</v>
      </c>
      <c r="L44" s="665">
        <v>41.050035203605198</v>
      </c>
      <c r="M44" s="665">
        <v>3</v>
      </c>
      <c r="N44" s="666">
        <v>123.15010561081559</v>
      </c>
    </row>
    <row r="45" spans="1:14" ht="14.4" customHeight="1" x14ac:dyDescent="0.3">
      <c r="A45" s="661" t="s">
        <v>524</v>
      </c>
      <c r="B45" s="662" t="s">
        <v>525</v>
      </c>
      <c r="C45" s="663" t="s">
        <v>534</v>
      </c>
      <c r="D45" s="664" t="s">
        <v>2037</v>
      </c>
      <c r="E45" s="663" t="s">
        <v>540</v>
      </c>
      <c r="F45" s="664" t="s">
        <v>2040</v>
      </c>
      <c r="G45" s="663" t="s">
        <v>556</v>
      </c>
      <c r="H45" s="663" t="s">
        <v>686</v>
      </c>
      <c r="I45" s="663" t="s">
        <v>687</v>
      </c>
      <c r="J45" s="663" t="s">
        <v>688</v>
      </c>
      <c r="K45" s="663" t="s">
        <v>689</v>
      </c>
      <c r="L45" s="665">
        <v>41.279317742441584</v>
      </c>
      <c r="M45" s="665">
        <v>4</v>
      </c>
      <c r="N45" s="666">
        <v>165.11727096976634</v>
      </c>
    </row>
    <row r="46" spans="1:14" ht="14.4" customHeight="1" x14ac:dyDescent="0.3">
      <c r="A46" s="661" t="s">
        <v>524</v>
      </c>
      <c r="B46" s="662" t="s">
        <v>525</v>
      </c>
      <c r="C46" s="663" t="s">
        <v>534</v>
      </c>
      <c r="D46" s="664" t="s">
        <v>2037</v>
      </c>
      <c r="E46" s="663" t="s">
        <v>540</v>
      </c>
      <c r="F46" s="664" t="s">
        <v>2040</v>
      </c>
      <c r="G46" s="663" t="s">
        <v>556</v>
      </c>
      <c r="H46" s="663" t="s">
        <v>690</v>
      </c>
      <c r="I46" s="663" t="s">
        <v>691</v>
      </c>
      <c r="J46" s="663" t="s">
        <v>692</v>
      </c>
      <c r="K46" s="663" t="s">
        <v>693</v>
      </c>
      <c r="L46" s="665">
        <v>292.02999999999992</v>
      </c>
      <c r="M46" s="665">
        <v>3</v>
      </c>
      <c r="N46" s="666">
        <v>876.08999999999969</v>
      </c>
    </row>
    <row r="47" spans="1:14" ht="14.4" customHeight="1" x14ac:dyDescent="0.3">
      <c r="A47" s="661" t="s">
        <v>524</v>
      </c>
      <c r="B47" s="662" t="s">
        <v>525</v>
      </c>
      <c r="C47" s="663" t="s">
        <v>534</v>
      </c>
      <c r="D47" s="664" t="s">
        <v>2037</v>
      </c>
      <c r="E47" s="663" t="s">
        <v>540</v>
      </c>
      <c r="F47" s="664" t="s">
        <v>2040</v>
      </c>
      <c r="G47" s="663" t="s">
        <v>556</v>
      </c>
      <c r="H47" s="663" t="s">
        <v>694</v>
      </c>
      <c r="I47" s="663" t="s">
        <v>694</v>
      </c>
      <c r="J47" s="663" t="s">
        <v>695</v>
      </c>
      <c r="K47" s="663" t="s">
        <v>696</v>
      </c>
      <c r="L47" s="665">
        <v>36.52985100530973</v>
      </c>
      <c r="M47" s="665">
        <v>66</v>
      </c>
      <c r="N47" s="666">
        <v>2410.970166350442</v>
      </c>
    </row>
    <row r="48" spans="1:14" ht="14.4" customHeight="1" x14ac:dyDescent="0.3">
      <c r="A48" s="661" t="s">
        <v>524</v>
      </c>
      <c r="B48" s="662" t="s">
        <v>525</v>
      </c>
      <c r="C48" s="663" t="s">
        <v>534</v>
      </c>
      <c r="D48" s="664" t="s">
        <v>2037</v>
      </c>
      <c r="E48" s="663" t="s">
        <v>540</v>
      </c>
      <c r="F48" s="664" t="s">
        <v>2040</v>
      </c>
      <c r="G48" s="663" t="s">
        <v>556</v>
      </c>
      <c r="H48" s="663" t="s">
        <v>697</v>
      </c>
      <c r="I48" s="663" t="s">
        <v>698</v>
      </c>
      <c r="J48" s="663" t="s">
        <v>699</v>
      </c>
      <c r="K48" s="663" t="s">
        <v>700</v>
      </c>
      <c r="L48" s="665">
        <v>73.44</v>
      </c>
      <c r="M48" s="665">
        <v>2</v>
      </c>
      <c r="N48" s="666">
        <v>146.88</v>
      </c>
    </row>
    <row r="49" spans="1:14" ht="14.4" customHeight="1" x14ac:dyDescent="0.3">
      <c r="A49" s="661" t="s">
        <v>524</v>
      </c>
      <c r="B49" s="662" t="s">
        <v>525</v>
      </c>
      <c r="C49" s="663" t="s">
        <v>534</v>
      </c>
      <c r="D49" s="664" t="s">
        <v>2037</v>
      </c>
      <c r="E49" s="663" t="s">
        <v>540</v>
      </c>
      <c r="F49" s="664" t="s">
        <v>2040</v>
      </c>
      <c r="G49" s="663" t="s">
        <v>556</v>
      </c>
      <c r="H49" s="663" t="s">
        <v>701</v>
      </c>
      <c r="I49" s="663" t="s">
        <v>702</v>
      </c>
      <c r="J49" s="663" t="s">
        <v>699</v>
      </c>
      <c r="K49" s="663" t="s">
        <v>703</v>
      </c>
      <c r="L49" s="665">
        <v>227.57193379333995</v>
      </c>
      <c r="M49" s="665">
        <v>16</v>
      </c>
      <c r="N49" s="666">
        <v>3641.1509406934392</v>
      </c>
    </row>
    <row r="50" spans="1:14" ht="14.4" customHeight="1" x14ac:dyDescent="0.3">
      <c r="A50" s="661" t="s">
        <v>524</v>
      </c>
      <c r="B50" s="662" t="s">
        <v>525</v>
      </c>
      <c r="C50" s="663" t="s">
        <v>534</v>
      </c>
      <c r="D50" s="664" t="s">
        <v>2037</v>
      </c>
      <c r="E50" s="663" t="s">
        <v>540</v>
      </c>
      <c r="F50" s="664" t="s">
        <v>2040</v>
      </c>
      <c r="G50" s="663" t="s">
        <v>556</v>
      </c>
      <c r="H50" s="663" t="s">
        <v>704</v>
      </c>
      <c r="I50" s="663" t="s">
        <v>705</v>
      </c>
      <c r="J50" s="663" t="s">
        <v>643</v>
      </c>
      <c r="K50" s="663" t="s">
        <v>706</v>
      </c>
      <c r="L50" s="665">
        <v>158.01913634398773</v>
      </c>
      <c r="M50" s="665">
        <v>4</v>
      </c>
      <c r="N50" s="666">
        <v>632.0765453759509</v>
      </c>
    </row>
    <row r="51" spans="1:14" ht="14.4" customHeight="1" x14ac:dyDescent="0.3">
      <c r="A51" s="661" t="s">
        <v>524</v>
      </c>
      <c r="B51" s="662" t="s">
        <v>525</v>
      </c>
      <c r="C51" s="663" t="s">
        <v>534</v>
      </c>
      <c r="D51" s="664" t="s">
        <v>2037</v>
      </c>
      <c r="E51" s="663" t="s">
        <v>540</v>
      </c>
      <c r="F51" s="664" t="s">
        <v>2040</v>
      </c>
      <c r="G51" s="663" t="s">
        <v>556</v>
      </c>
      <c r="H51" s="663" t="s">
        <v>707</v>
      </c>
      <c r="I51" s="663" t="s">
        <v>708</v>
      </c>
      <c r="J51" s="663" t="s">
        <v>709</v>
      </c>
      <c r="K51" s="663" t="s">
        <v>710</v>
      </c>
      <c r="L51" s="665">
        <v>211.80960476926646</v>
      </c>
      <c r="M51" s="665">
        <v>4</v>
      </c>
      <c r="N51" s="666">
        <v>847.23841907706583</v>
      </c>
    </row>
    <row r="52" spans="1:14" ht="14.4" customHeight="1" x14ac:dyDescent="0.3">
      <c r="A52" s="661" t="s">
        <v>524</v>
      </c>
      <c r="B52" s="662" t="s">
        <v>525</v>
      </c>
      <c r="C52" s="663" t="s">
        <v>534</v>
      </c>
      <c r="D52" s="664" t="s">
        <v>2037</v>
      </c>
      <c r="E52" s="663" t="s">
        <v>540</v>
      </c>
      <c r="F52" s="664" t="s">
        <v>2040</v>
      </c>
      <c r="G52" s="663" t="s">
        <v>556</v>
      </c>
      <c r="H52" s="663" t="s">
        <v>711</v>
      </c>
      <c r="I52" s="663" t="s">
        <v>712</v>
      </c>
      <c r="J52" s="663" t="s">
        <v>709</v>
      </c>
      <c r="K52" s="663" t="s">
        <v>713</v>
      </c>
      <c r="L52" s="665">
        <v>75.789999999999992</v>
      </c>
      <c r="M52" s="665">
        <v>7</v>
      </c>
      <c r="N52" s="666">
        <v>530.53</v>
      </c>
    </row>
    <row r="53" spans="1:14" ht="14.4" customHeight="1" x14ac:dyDescent="0.3">
      <c r="A53" s="661" t="s">
        <v>524</v>
      </c>
      <c r="B53" s="662" t="s">
        <v>525</v>
      </c>
      <c r="C53" s="663" t="s">
        <v>534</v>
      </c>
      <c r="D53" s="664" t="s">
        <v>2037</v>
      </c>
      <c r="E53" s="663" t="s">
        <v>540</v>
      </c>
      <c r="F53" s="664" t="s">
        <v>2040</v>
      </c>
      <c r="G53" s="663" t="s">
        <v>556</v>
      </c>
      <c r="H53" s="663" t="s">
        <v>714</v>
      </c>
      <c r="I53" s="663" t="s">
        <v>715</v>
      </c>
      <c r="J53" s="663" t="s">
        <v>716</v>
      </c>
      <c r="K53" s="663" t="s">
        <v>717</v>
      </c>
      <c r="L53" s="665">
        <v>818.4</v>
      </c>
      <c r="M53" s="665">
        <v>1</v>
      </c>
      <c r="N53" s="666">
        <v>818.4</v>
      </c>
    </row>
    <row r="54" spans="1:14" ht="14.4" customHeight="1" x14ac:dyDescent="0.3">
      <c r="A54" s="661" t="s">
        <v>524</v>
      </c>
      <c r="B54" s="662" t="s">
        <v>525</v>
      </c>
      <c r="C54" s="663" t="s">
        <v>534</v>
      </c>
      <c r="D54" s="664" t="s">
        <v>2037</v>
      </c>
      <c r="E54" s="663" t="s">
        <v>540</v>
      </c>
      <c r="F54" s="664" t="s">
        <v>2040</v>
      </c>
      <c r="G54" s="663" t="s">
        <v>556</v>
      </c>
      <c r="H54" s="663" t="s">
        <v>718</v>
      </c>
      <c r="I54" s="663" t="s">
        <v>719</v>
      </c>
      <c r="J54" s="663" t="s">
        <v>720</v>
      </c>
      <c r="K54" s="663" t="s">
        <v>721</v>
      </c>
      <c r="L54" s="665">
        <v>114.51666666666665</v>
      </c>
      <c r="M54" s="665">
        <v>6</v>
      </c>
      <c r="N54" s="666">
        <v>687.09999999999991</v>
      </c>
    </row>
    <row r="55" spans="1:14" ht="14.4" customHeight="1" x14ac:dyDescent="0.3">
      <c r="A55" s="661" t="s">
        <v>524</v>
      </c>
      <c r="B55" s="662" t="s">
        <v>525</v>
      </c>
      <c r="C55" s="663" t="s">
        <v>534</v>
      </c>
      <c r="D55" s="664" t="s">
        <v>2037</v>
      </c>
      <c r="E55" s="663" t="s">
        <v>540</v>
      </c>
      <c r="F55" s="664" t="s">
        <v>2040</v>
      </c>
      <c r="G55" s="663" t="s">
        <v>556</v>
      </c>
      <c r="H55" s="663" t="s">
        <v>722</v>
      </c>
      <c r="I55" s="663" t="s">
        <v>723</v>
      </c>
      <c r="J55" s="663" t="s">
        <v>724</v>
      </c>
      <c r="K55" s="663" t="s">
        <v>725</v>
      </c>
      <c r="L55" s="665">
        <v>118.72999999999999</v>
      </c>
      <c r="M55" s="665">
        <v>2</v>
      </c>
      <c r="N55" s="666">
        <v>237.45999999999998</v>
      </c>
    </row>
    <row r="56" spans="1:14" ht="14.4" customHeight="1" x14ac:dyDescent="0.3">
      <c r="A56" s="661" t="s">
        <v>524</v>
      </c>
      <c r="B56" s="662" t="s">
        <v>525</v>
      </c>
      <c r="C56" s="663" t="s">
        <v>534</v>
      </c>
      <c r="D56" s="664" t="s">
        <v>2037</v>
      </c>
      <c r="E56" s="663" t="s">
        <v>540</v>
      </c>
      <c r="F56" s="664" t="s">
        <v>2040</v>
      </c>
      <c r="G56" s="663" t="s">
        <v>556</v>
      </c>
      <c r="H56" s="663" t="s">
        <v>726</v>
      </c>
      <c r="I56" s="663" t="s">
        <v>727</v>
      </c>
      <c r="J56" s="663" t="s">
        <v>728</v>
      </c>
      <c r="K56" s="663" t="s">
        <v>729</v>
      </c>
      <c r="L56" s="665">
        <v>81.536666472253913</v>
      </c>
      <c r="M56" s="665">
        <v>6</v>
      </c>
      <c r="N56" s="666">
        <v>489.21999883352345</v>
      </c>
    </row>
    <row r="57" spans="1:14" ht="14.4" customHeight="1" x14ac:dyDescent="0.3">
      <c r="A57" s="661" t="s">
        <v>524</v>
      </c>
      <c r="B57" s="662" t="s">
        <v>525</v>
      </c>
      <c r="C57" s="663" t="s">
        <v>534</v>
      </c>
      <c r="D57" s="664" t="s">
        <v>2037</v>
      </c>
      <c r="E57" s="663" t="s">
        <v>540</v>
      </c>
      <c r="F57" s="664" t="s">
        <v>2040</v>
      </c>
      <c r="G57" s="663" t="s">
        <v>556</v>
      </c>
      <c r="H57" s="663" t="s">
        <v>730</v>
      </c>
      <c r="I57" s="663" t="s">
        <v>731</v>
      </c>
      <c r="J57" s="663" t="s">
        <v>732</v>
      </c>
      <c r="K57" s="663" t="s">
        <v>733</v>
      </c>
      <c r="L57" s="665">
        <v>123.29999999999988</v>
      </c>
      <c r="M57" s="665">
        <v>1</v>
      </c>
      <c r="N57" s="666">
        <v>123.29999999999988</v>
      </c>
    </row>
    <row r="58" spans="1:14" ht="14.4" customHeight="1" x14ac:dyDescent="0.3">
      <c r="A58" s="661" t="s">
        <v>524</v>
      </c>
      <c r="B58" s="662" t="s">
        <v>525</v>
      </c>
      <c r="C58" s="663" t="s">
        <v>534</v>
      </c>
      <c r="D58" s="664" t="s">
        <v>2037</v>
      </c>
      <c r="E58" s="663" t="s">
        <v>540</v>
      </c>
      <c r="F58" s="664" t="s">
        <v>2040</v>
      </c>
      <c r="G58" s="663" t="s">
        <v>556</v>
      </c>
      <c r="H58" s="663" t="s">
        <v>734</v>
      </c>
      <c r="I58" s="663" t="s">
        <v>735</v>
      </c>
      <c r="J58" s="663" t="s">
        <v>736</v>
      </c>
      <c r="K58" s="663" t="s">
        <v>737</v>
      </c>
      <c r="L58" s="665">
        <v>624.7686274724748</v>
      </c>
      <c r="M58" s="665">
        <v>1</v>
      </c>
      <c r="N58" s="666">
        <v>624.7686274724748</v>
      </c>
    </row>
    <row r="59" spans="1:14" ht="14.4" customHeight="1" x14ac:dyDescent="0.3">
      <c r="A59" s="661" t="s">
        <v>524</v>
      </c>
      <c r="B59" s="662" t="s">
        <v>525</v>
      </c>
      <c r="C59" s="663" t="s">
        <v>534</v>
      </c>
      <c r="D59" s="664" t="s">
        <v>2037</v>
      </c>
      <c r="E59" s="663" t="s">
        <v>540</v>
      </c>
      <c r="F59" s="664" t="s">
        <v>2040</v>
      </c>
      <c r="G59" s="663" t="s">
        <v>556</v>
      </c>
      <c r="H59" s="663" t="s">
        <v>738</v>
      </c>
      <c r="I59" s="663" t="s">
        <v>739</v>
      </c>
      <c r="J59" s="663" t="s">
        <v>740</v>
      </c>
      <c r="K59" s="663" t="s">
        <v>741</v>
      </c>
      <c r="L59" s="665">
        <v>43.869780421284808</v>
      </c>
      <c r="M59" s="665">
        <v>1</v>
      </c>
      <c r="N59" s="666">
        <v>43.869780421284808</v>
      </c>
    </row>
    <row r="60" spans="1:14" ht="14.4" customHeight="1" x14ac:dyDescent="0.3">
      <c r="A60" s="661" t="s">
        <v>524</v>
      </c>
      <c r="B60" s="662" t="s">
        <v>525</v>
      </c>
      <c r="C60" s="663" t="s">
        <v>534</v>
      </c>
      <c r="D60" s="664" t="s">
        <v>2037</v>
      </c>
      <c r="E60" s="663" t="s">
        <v>540</v>
      </c>
      <c r="F60" s="664" t="s">
        <v>2040</v>
      </c>
      <c r="G60" s="663" t="s">
        <v>556</v>
      </c>
      <c r="H60" s="663" t="s">
        <v>742</v>
      </c>
      <c r="I60" s="663" t="s">
        <v>743</v>
      </c>
      <c r="J60" s="663" t="s">
        <v>744</v>
      </c>
      <c r="K60" s="663" t="s">
        <v>745</v>
      </c>
      <c r="L60" s="665">
        <v>344.59</v>
      </c>
      <c r="M60" s="665">
        <v>1</v>
      </c>
      <c r="N60" s="666">
        <v>344.59</v>
      </c>
    </row>
    <row r="61" spans="1:14" ht="14.4" customHeight="1" x14ac:dyDescent="0.3">
      <c r="A61" s="661" t="s">
        <v>524</v>
      </c>
      <c r="B61" s="662" t="s">
        <v>525</v>
      </c>
      <c r="C61" s="663" t="s">
        <v>534</v>
      </c>
      <c r="D61" s="664" t="s">
        <v>2037</v>
      </c>
      <c r="E61" s="663" t="s">
        <v>540</v>
      </c>
      <c r="F61" s="664" t="s">
        <v>2040</v>
      </c>
      <c r="G61" s="663" t="s">
        <v>556</v>
      </c>
      <c r="H61" s="663" t="s">
        <v>746</v>
      </c>
      <c r="I61" s="663" t="s">
        <v>747</v>
      </c>
      <c r="J61" s="663" t="s">
        <v>748</v>
      </c>
      <c r="K61" s="663" t="s">
        <v>749</v>
      </c>
      <c r="L61" s="665">
        <v>73.579955976680111</v>
      </c>
      <c r="M61" s="665">
        <v>22</v>
      </c>
      <c r="N61" s="666">
        <v>1618.7590314869624</v>
      </c>
    </row>
    <row r="62" spans="1:14" ht="14.4" customHeight="1" x14ac:dyDescent="0.3">
      <c r="A62" s="661" t="s">
        <v>524</v>
      </c>
      <c r="B62" s="662" t="s">
        <v>525</v>
      </c>
      <c r="C62" s="663" t="s">
        <v>534</v>
      </c>
      <c r="D62" s="664" t="s">
        <v>2037</v>
      </c>
      <c r="E62" s="663" t="s">
        <v>540</v>
      </c>
      <c r="F62" s="664" t="s">
        <v>2040</v>
      </c>
      <c r="G62" s="663" t="s">
        <v>556</v>
      </c>
      <c r="H62" s="663" t="s">
        <v>750</v>
      </c>
      <c r="I62" s="663" t="s">
        <v>751</v>
      </c>
      <c r="J62" s="663" t="s">
        <v>752</v>
      </c>
      <c r="K62" s="663" t="s">
        <v>753</v>
      </c>
      <c r="L62" s="665">
        <v>189.92666666666665</v>
      </c>
      <c r="M62" s="665">
        <v>3</v>
      </c>
      <c r="N62" s="666">
        <v>569.78</v>
      </c>
    </row>
    <row r="63" spans="1:14" ht="14.4" customHeight="1" x14ac:dyDescent="0.3">
      <c r="A63" s="661" t="s">
        <v>524</v>
      </c>
      <c r="B63" s="662" t="s">
        <v>525</v>
      </c>
      <c r="C63" s="663" t="s">
        <v>534</v>
      </c>
      <c r="D63" s="664" t="s">
        <v>2037</v>
      </c>
      <c r="E63" s="663" t="s">
        <v>540</v>
      </c>
      <c r="F63" s="664" t="s">
        <v>2040</v>
      </c>
      <c r="G63" s="663" t="s">
        <v>556</v>
      </c>
      <c r="H63" s="663" t="s">
        <v>754</v>
      </c>
      <c r="I63" s="663" t="s">
        <v>755</v>
      </c>
      <c r="J63" s="663" t="s">
        <v>756</v>
      </c>
      <c r="K63" s="663" t="s">
        <v>757</v>
      </c>
      <c r="L63" s="665">
        <v>37.799980627935746</v>
      </c>
      <c r="M63" s="665">
        <v>5</v>
      </c>
      <c r="N63" s="666">
        <v>188.99990313967874</v>
      </c>
    </row>
    <row r="64" spans="1:14" ht="14.4" customHeight="1" x14ac:dyDescent="0.3">
      <c r="A64" s="661" t="s">
        <v>524</v>
      </c>
      <c r="B64" s="662" t="s">
        <v>525</v>
      </c>
      <c r="C64" s="663" t="s">
        <v>534</v>
      </c>
      <c r="D64" s="664" t="s">
        <v>2037</v>
      </c>
      <c r="E64" s="663" t="s">
        <v>540</v>
      </c>
      <c r="F64" s="664" t="s">
        <v>2040</v>
      </c>
      <c r="G64" s="663" t="s">
        <v>556</v>
      </c>
      <c r="H64" s="663" t="s">
        <v>758</v>
      </c>
      <c r="I64" s="663" t="s">
        <v>759</v>
      </c>
      <c r="J64" s="663" t="s">
        <v>649</v>
      </c>
      <c r="K64" s="663" t="s">
        <v>760</v>
      </c>
      <c r="L64" s="665">
        <v>21.718148530203997</v>
      </c>
      <c r="M64" s="665">
        <v>105</v>
      </c>
      <c r="N64" s="666">
        <v>2280.4055956714196</v>
      </c>
    </row>
    <row r="65" spans="1:14" ht="14.4" customHeight="1" x14ac:dyDescent="0.3">
      <c r="A65" s="661" t="s">
        <v>524</v>
      </c>
      <c r="B65" s="662" t="s">
        <v>525</v>
      </c>
      <c r="C65" s="663" t="s">
        <v>534</v>
      </c>
      <c r="D65" s="664" t="s">
        <v>2037</v>
      </c>
      <c r="E65" s="663" t="s">
        <v>540</v>
      </c>
      <c r="F65" s="664" t="s">
        <v>2040</v>
      </c>
      <c r="G65" s="663" t="s">
        <v>556</v>
      </c>
      <c r="H65" s="663" t="s">
        <v>761</v>
      </c>
      <c r="I65" s="663" t="s">
        <v>762</v>
      </c>
      <c r="J65" s="663" t="s">
        <v>763</v>
      </c>
      <c r="K65" s="663" t="s">
        <v>764</v>
      </c>
      <c r="L65" s="665">
        <v>73.757771538897074</v>
      </c>
      <c r="M65" s="665">
        <v>10</v>
      </c>
      <c r="N65" s="666">
        <v>737.57771538897077</v>
      </c>
    </row>
    <row r="66" spans="1:14" ht="14.4" customHeight="1" x14ac:dyDescent="0.3">
      <c r="A66" s="661" t="s">
        <v>524</v>
      </c>
      <c r="B66" s="662" t="s">
        <v>525</v>
      </c>
      <c r="C66" s="663" t="s">
        <v>534</v>
      </c>
      <c r="D66" s="664" t="s">
        <v>2037</v>
      </c>
      <c r="E66" s="663" t="s">
        <v>540</v>
      </c>
      <c r="F66" s="664" t="s">
        <v>2040</v>
      </c>
      <c r="G66" s="663" t="s">
        <v>556</v>
      </c>
      <c r="H66" s="663" t="s">
        <v>765</v>
      </c>
      <c r="I66" s="663" t="s">
        <v>766</v>
      </c>
      <c r="J66" s="663" t="s">
        <v>767</v>
      </c>
      <c r="K66" s="663" t="s">
        <v>768</v>
      </c>
      <c r="L66" s="665">
        <v>150.57669487311617</v>
      </c>
      <c r="M66" s="665">
        <v>9</v>
      </c>
      <c r="N66" s="666">
        <v>1355.1902538580455</v>
      </c>
    </row>
    <row r="67" spans="1:14" ht="14.4" customHeight="1" x14ac:dyDescent="0.3">
      <c r="A67" s="661" t="s">
        <v>524</v>
      </c>
      <c r="B67" s="662" t="s">
        <v>525</v>
      </c>
      <c r="C67" s="663" t="s">
        <v>534</v>
      </c>
      <c r="D67" s="664" t="s">
        <v>2037</v>
      </c>
      <c r="E67" s="663" t="s">
        <v>540</v>
      </c>
      <c r="F67" s="664" t="s">
        <v>2040</v>
      </c>
      <c r="G67" s="663" t="s">
        <v>556</v>
      </c>
      <c r="H67" s="663" t="s">
        <v>769</v>
      </c>
      <c r="I67" s="663" t="s">
        <v>770</v>
      </c>
      <c r="J67" s="663" t="s">
        <v>771</v>
      </c>
      <c r="K67" s="663" t="s">
        <v>772</v>
      </c>
      <c r="L67" s="665">
        <v>99.029669756014869</v>
      </c>
      <c r="M67" s="665">
        <v>3</v>
      </c>
      <c r="N67" s="666">
        <v>297.08900926804461</v>
      </c>
    </row>
    <row r="68" spans="1:14" ht="14.4" customHeight="1" x14ac:dyDescent="0.3">
      <c r="A68" s="661" t="s">
        <v>524</v>
      </c>
      <c r="B68" s="662" t="s">
        <v>525</v>
      </c>
      <c r="C68" s="663" t="s">
        <v>534</v>
      </c>
      <c r="D68" s="664" t="s">
        <v>2037</v>
      </c>
      <c r="E68" s="663" t="s">
        <v>540</v>
      </c>
      <c r="F68" s="664" t="s">
        <v>2040</v>
      </c>
      <c r="G68" s="663" t="s">
        <v>556</v>
      </c>
      <c r="H68" s="663" t="s">
        <v>773</v>
      </c>
      <c r="I68" s="663" t="s">
        <v>774</v>
      </c>
      <c r="J68" s="663" t="s">
        <v>775</v>
      </c>
      <c r="K68" s="663" t="s">
        <v>776</v>
      </c>
      <c r="L68" s="665">
        <v>62.642021484670423</v>
      </c>
      <c r="M68" s="665">
        <v>5</v>
      </c>
      <c r="N68" s="666">
        <v>313.2101074233521</v>
      </c>
    </row>
    <row r="69" spans="1:14" ht="14.4" customHeight="1" x14ac:dyDescent="0.3">
      <c r="A69" s="661" t="s">
        <v>524</v>
      </c>
      <c r="B69" s="662" t="s">
        <v>525</v>
      </c>
      <c r="C69" s="663" t="s">
        <v>534</v>
      </c>
      <c r="D69" s="664" t="s">
        <v>2037</v>
      </c>
      <c r="E69" s="663" t="s">
        <v>540</v>
      </c>
      <c r="F69" s="664" t="s">
        <v>2040</v>
      </c>
      <c r="G69" s="663" t="s">
        <v>556</v>
      </c>
      <c r="H69" s="663" t="s">
        <v>777</v>
      </c>
      <c r="I69" s="663" t="s">
        <v>778</v>
      </c>
      <c r="J69" s="663" t="s">
        <v>779</v>
      </c>
      <c r="K69" s="663" t="s">
        <v>780</v>
      </c>
      <c r="L69" s="665">
        <v>64.803333333333299</v>
      </c>
      <c r="M69" s="665">
        <v>3</v>
      </c>
      <c r="N69" s="666">
        <v>194.40999999999991</v>
      </c>
    </row>
    <row r="70" spans="1:14" ht="14.4" customHeight="1" x14ac:dyDescent="0.3">
      <c r="A70" s="661" t="s">
        <v>524</v>
      </c>
      <c r="B70" s="662" t="s">
        <v>525</v>
      </c>
      <c r="C70" s="663" t="s">
        <v>534</v>
      </c>
      <c r="D70" s="664" t="s">
        <v>2037</v>
      </c>
      <c r="E70" s="663" t="s">
        <v>540</v>
      </c>
      <c r="F70" s="664" t="s">
        <v>2040</v>
      </c>
      <c r="G70" s="663" t="s">
        <v>556</v>
      </c>
      <c r="H70" s="663" t="s">
        <v>781</v>
      </c>
      <c r="I70" s="663" t="s">
        <v>782</v>
      </c>
      <c r="J70" s="663" t="s">
        <v>783</v>
      </c>
      <c r="K70" s="663"/>
      <c r="L70" s="665">
        <v>204.28966288703811</v>
      </c>
      <c r="M70" s="665">
        <v>4</v>
      </c>
      <c r="N70" s="666">
        <v>817.15865154815242</v>
      </c>
    </row>
    <row r="71" spans="1:14" ht="14.4" customHeight="1" x14ac:dyDescent="0.3">
      <c r="A71" s="661" t="s">
        <v>524</v>
      </c>
      <c r="B71" s="662" t="s">
        <v>525</v>
      </c>
      <c r="C71" s="663" t="s">
        <v>534</v>
      </c>
      <c r="D71" s="664" t="s">
        <v>2037</v>
      </c>
      <c r="E71" s="663" t="s">
        <v>540</v>
      </c>
      <c r="F71" s="664" t="s">
        <v>2040</v>
      </c>
      <c r="G71" s="663" t="s">
        <v>556</v>
      </c>
      <c r="H71" s="663" t="s">
        <v>784</v>
      </c>
      <c r="I71" s="663" t="s">
        <v>785</v>
      </c>
      <c r="J71" s="663" t="s">
        <v>786</v>
      </c>
      <c r="K71" s="663" t="s">
        <v>787</v>
      </c>
      <c r="L71" s="665">
        <v>202.27003394238048</v>
      </c>
      <c r="M71" s="665">
        <v>2</v>
      </c>
      <c r="N71" s="666">
        <v>404.54006788476096</v>
      </c>
    </row>
    <row r="72" spans="1:14" ht="14.4" customHeight="1" x14ac:dyDescent="0.3">
      <c r="A72" s="661" t="s">
        <v>524</v>
      </c>
      <c r="B72" s="662" t="s">
        <v>525</v>
      </c>
      <c r="C72" s="663" t="s">
        <v>534</v>
      </c>
      <c r="D72" s="664" t="s">
        <v>2037</v>
      </c>
      <c r="E72" s="663" t="s">
        <v>540</v>
      </c>
      <c r="F72" s="664" t="s">
        <v>2040</v>
      </c>
      <c r="G72" s="663" t="s">
        <v>556</v>
      </c>
      <c r="H72" s="663" t="s">
        <v>788</v>
      </c>
      <c r="I72" s="663" t="s">
        <v>788</v>
      </c>
      <c r="J72" s="663" t="s">
        <v>789</v>
      </c>
      <c r="K72" s="663" t="s">
        <v>790</v>
      </c>
      <c r="L72" s="665">
        <v>112.38</v>
      </c>
      <c r="M72" s="665">
        <v>3</v>
      </c>
      <c r="N72" s="666">
        <v>337.14</v>
      </c>
    </row>
    <row r="73" spans="1:14" ht="14.4" customHeight="1" x14ac:dyDescent="0.3">
      <c r="A73" s="661" t="s">
        <v>524</v>
      </c>
      <c r="B73" s="662" t="s">
        <v>525</v>
      </c>
      <c r="C73" s="663" t="s">
        <v>534</v>
      </c>
      <c r="D73" s="664" t="s">
        <v>2037</v>
      </c>
      <c r="E73" s="663" t="s">
        <v>540</v>
      </c>
      <c r="F73" s="664" t="s">
        <v>2040</v>
      </c>
      <c r="G73" s="663" t="s">
        <v>556</v>
      </c>
      <c r="H73" s="663" t="s">
        <v>791</v>
      </c>
      <c r="I73" s="663" t="s">
        <v>792</v>
      </c>
      <c r="J73" s="663" t="s">
        <v>793</v>
      </c>
      <c r="K73" s="663" t="s">
        <v>794</v>
      </c>
      <c r="L73" s="665">
        <v>243.56520967351662</v>
      </c>
      <c r="M73" s="665">
        <v>3</v>
      </c>
      <c r="N73" s="666">
        <v>730.69562902054986</v>
      </c>
    </row>
    <row r="74" spans="1:14" ht="14.4" customHeight="1" x14ac:dyDescent="0.3">
      <c r="A74" s="661" t="s">
        <v>524</v>
      </c>
      <c r="B74" s="662" t="s">
        <v>525</v>
      </c>
      <c r="C74" s="663" t="s">
        <v>534</v>
      </c>
      <c r="D74" s="664" t="s">
        <v>2037</v>
      </c>
      <c r="E74" s="663" t="s">
        <v>540</v>
      </c>
      <c r="F74" s="664" t="s">
        <v>2040</v>
      </c>
      <c r="G74" s="663" t="s">
        <v>556</v>
      </c>
      <c r="H74" s="663" t="s">
        <v>795</v>
      </c>
      <c r="I74" s="663" t="s">
        <v>796</v>
      </c>
      <c r="J74" s="663" t="s">
        <v>797</v>
      </c>
      <c r="K74" s="663" t="s">
        <v>798</v>
      </c>
      <c r="L74" s="665">
        <v>117.62999999999997</v>
      </c>
      <c r="M74" s="665">
        <v>1</v>
      </c>
      <c r="N74" s="666">
        <v>117.62999999999997</v>
      </c>
    </row>
    <row r="75" spans="1:14" ht="14.4" customHeight="1" x14ac:dyDescent="0.3">
      <c r="A75" s="661" t="s">
        <v>524</v>
      </c>
      <c r="B75" s="662" t="s">
        <v>525</v>
      </c>
      <c r="C75" s="663" t="s">
        <v>534</v>
      </c>
      <c r="D75" s="664" t="s">
        <v>2037</v>
      </c>
      <c r="E75" s="663" t="s">
        <v>540</v>
      </c>
      <c r="F75" s="664" t="s">
        <v>2040</v>
      </c>
      <c r="G75" s="663" t="s">
        <v>556</v>
      </c>
      <c r="H75" s="663" t="s">
        <v>799</v>
      </c>
      <c r="I75" s="663" t="s">
        <v>799</v>
      </c>
      <c r="J75" s="663" t="s">
        <v>800</v>
      </c>
      <c r="K75" s="663" t="s">
        <v>801</v>
      </c>
      <c r="L75" s="665">
        <v>333.5</v>
      </c>
      <c r="M75" s="665">
        <v>2</v>
      </c>
      <c r="N75" s="666">
        <v>667</v>
      </c>
    </row>
    <row r="76" spans="1:14" ht="14.4" customHeight="1" x14ac:dyDescent="0.3">
      <c r="A76" s="661" t="s">
        <v>524</v>
      </c>
      <c r="B76" s="662" t="s">
        <v>525</v>
      </c>
      <c r="C76" s="663" t="s">
        <v>534</v>
      </c>
      <c r="D76" s="664" t="s">
        <v>2037</v>
      </c>
      <c r="E76" s="663" t="s">
        <v>540</v>
      </c>
      <c r="F76" s="664" t="s">
        <v>2040</v>
      </c>
      <c r="G76" s="663" t="s">
        <v>556</v>
      </c>
      <c r="H76" s="663" t="s">
        <v>802</v>
      </c>
      <c r="I76" s="663" t="s">
        <v>802</v>
      </c>
      <c r="J76" s="663" t="s">
        <v>803</v>
      </c>
      <c r="K76" s="663" t="s">
        <v>804</v>
      </c>
      <c r="L76" s="665">
        <v>114.28000000000002</v>
      </c>
      <c r="M76" s="665">
        <v>2</v>
      </c>
      <c r="N76" s="666">
        <v>228.56000000000003</v>
      </c>
    </row>
    <row r="77" spans="1:14" ht="14.4" customHeight="1" x14ac:dyDescent="0.3">
      <c r="A77" s="661" t="s">
        <v>524</v>
      </c>
      <c r="B77" s="662" t="s">
        <v>525</v>
      </c>
      <c r="C77" s="663" t="s">
        <v>534</v>
      </c>
      <c r="D77" s="664" t="s">
        <v>2037</v>
      </c>
      <c r="E77" s="663" t="s">
        <v>540</v>
      </c>
      <c r="F77" s="664" t="s">
        <v>2040</v>
      </c>
      <c r="G77" s="663" t="s">
        <v>556</v>
      </c>
      <c r="H77" s="663" t="s">
        <v>805</v>
      </c>
      <c r="I77" s="663" t="s">
        <v>806</v>
      </c>
      <c r="J77" s="663" t="s">
        <v>807</v>
      </c>
      <c r="K77" s="663" t="s">
        <v>808</v>
      </c>
      <c r="L77" s="665">
        <v>71.944408214355988</v>
      </c>
      <c r="M77" s="665">
        <v>11</v>
      </c>
      <c r="N77" s="666">
        <v>791.38849035791588</v>
      </c>
    </row>
    <row r="78" spans="1:14" ht="14.4" customHeight="1" x14ac:dyDescent="0.3">
      <c r="A78" s="661" t="s">
        <v>524</v>
      </c>
      <c r="B78" s="662" t="s">
        <v>525</v>
      </c>
      <c r="C78" s="663" t="s">
        <v>534</v>
      </c>
      <c r="D78" s="664" t="s">
        <v>2037</v>
      </c>
      <c r="E78" s="663" t="s">
        <v>540</v>
      </c>
      <c r="F78" s="664" t="s">
        <v>2040</v>
      </c>
      <c r="G78" s="663" t="s">
        <v>556</v>
      </c>
      <c r="H78" s="663" t="s">
        <v>809</v>
      </c>
      <c r="I78" s="663" t="s">
        <v>810</v>
      </c>
      <c r="J78" s="663" t="s">
        <v>811</v>
      </c>
      <c r="K78" s="663" t="s">
        <v>812</v>
      </c>
      <c r="L78" s="665">
        <v>125.06969622266428</v>
      </c>
      <c r="M78" s="665">
        <v>8</v>
      </c>
      <c r="N78" s="666">
        <v>1000.5575697813142</v>
      </c>
    </row>
    <row r="79" spans="1:14" ht="14.4" customHeight="1" x14ac:dyDescent="0.3">
      <c r="A79" s="661" t="s">
        <v>524</v>
      </c>
      <c r="B79" s="662" t="s">
        <v>525</v>
      </c>
      <c r="C79" s="663" t="s">
        <v>534</v>
      </c>
      <c r="D79" s="664" t="s">
        <v>2037</v>
      </c>
      <c r="E79" s="663" t="s">
        <v>540</v>
      </c>
      <c r="F79" s="664" t="s">
        <v>2040</v>
      </c>
      <c r="G79" s="663" t="s">
        <v>556</v>
      </c>
      <c r="H79" s="663" t="s">
        <v>813</v>
      </c>
      <c r="I79" s="663" t="s">
        <v>814</v>
      </c>
      <c r="J79" s="663" t="s">
        <v>815</v>
      </c>
      <c r="K79" s="663" t="s">
        <v>816</v>
      </c>
      <c r="L79" s="665">
        <v>105.45652671470094</v>
      </c>
      <c r="M79" s="665">
        <v>6</v>
      </c>
      <c r="N79" s="666">
        <v>632.73916028820565</v>
      </c>
    </row>
    <row r="80" spans="1:14" ht="14.4" customHeight="1" x14ac:dyDescent="0.3">
      <c r="A80" s="661" t="s">
        <v>524</v>
      </c>
      <c r="B80" s="662" t="s">
        <v>525</v>
      </c>
      <c r="C80" s="663" t="s">
        <v>534</v>
      </c>
      <c r="D80" s="664" t="s">
        <v>2037</v>
      </c>
      <c r="E80" s="663" t="s">
        <v>540</v>
      </c>
      <c r="F80" s="664" t="s">
        <v>2040</v>
      </c>
      <c r="G80" s="663" t="s">
        <v>556</v>
      </c>
      <c r="H80" s="663" t="s">
        <v>817</v>
      </c>
      <c r="I80" s="663" t="s">
        <v>818</v>
      </c>
      <c r="J80" s="663" t="s">
        <v>819</v>
      </c>
      <c r="K80" s="663" t="s">
        <v>820</v>
      </c>
      <c r="L80" s="665">
        <v>159.00002754998553</v>
      </c>
      <c r="M80" s="665">
        <v>2</v>
      </c>
      <c r="N80" s="666">
        <v>318.00005509997106</v>
      </c>
    </row>
    <row r="81" spans="1:14" ht="14.4" customHeight="1" x14ac:dyDescent="0.3">
      <c r="A81" s="661" t="s">
        <v>524</v>
      </c>
      <c r="B81" s="662" t="s">
        <v>525</v>
      </c>
      <c r="C81" s="663" t="s">
        <v>534</v>
      </c>
      <c r="D81" s="664" t="s">
        <v>2037</v>
      </c>
      <c r="E81" s="663" t="s">
        <v>540</v>
      </c>
      <c r="F81" s="664" t="s">
        <v>2040</v>
      </c>
      <c r="G81" s="663" t="s">
        <v>556</v>
      </c>
      <c r="H81" s="663" t="s">
        <v>821</v>
      </c>
      <c r="I81" s="663" t="s">
        <v>822</v>
      </c>
      <c r="J81" s="663" t="s">
        <v>823</v>
      </c>
      <c r="K81" s="663" t="s">
        <v>824</v>
      </c>
      <c r="L81" s="665">
        <v>184.24988209272456</v>
      </c>
      <c r="M81" s="665">
        <v>1</v>
      </c>
      <c r="N81" s="666">
        <v>184.24988209272456</v>
      </c>
    </row>
    <row r="82" spans="1:14" ht="14.4" customHeight="1" x14ac:dyDescent="0.3">
      <c r="A82" s="661" t="s">
        <v>524</v>
      </c>
      <c r="B82" s="662" t="s">
        <v>525</v>
      </c>
      <c r="C82" s="663" t="s">
        <v>534</v>
      </c>
      <c r="D82" s="664" t="s">
        <v>2037</v>
      </c>
      <c r="E82" s="663" t="s">
        <v>540</v>
      </c>
      <c r="F82" s="664" t="s">
        <v>2040</v>
      </c>
      <c r="G82" s="663" t="s">
        <v>556</v>
      </c>
      <c r="H82" s="663" t="s">
        <v>825</v>
      </c>
      <c r="I82" s="663" t="s">
        <v>826</v>
      </c>
      <c r="J82" s="663" t="s">
        <v>827</v>
      </c>
      <c r="K82" s="663" t="s">
        <v>828</v>
      </c>
      <c r="L82" s="665">
        <v>21.409834273971526</v>
      </c>
      <c r="M82" s="665">
        <v>18</v>
      </c>
      <c r="N82" s="666">
        <v>385.37701693148745</v>
      </c>
    </row>
    <row r="83" spans="1:14" ht="14.4" customHeight="1" x14ac:dyDescent="0.3">
      <c r="A83" s="661" t="s">
        <v>524</v>
      </c>
      <c r="B83" s="662" t="s">
        <v>525</v>
      </c>
      <c r="C83" s="663" t="s">
        <v>534</v>
      </c>
      <c r="D83" s="664" t="s">
        <v>2037</v>
      </c>
      <c r="E83" s="663" t="s">
        <v>540</v>
      </c>
      <c r="F83" s="664" t="s">
        <v>2040</v>
      </c>
      <c r="G83" s="663" t="s">
        <v>556</v>
      </c>
      <c r="H83" s="663" t="s">
        <v>829</v>
      </c>
      <c r="I83" s="663" t="s">
        <v>830</v>
      </c>
      <c r="J83" s="663" t="s">
        <v>831</v>
      </c>
      <c r="K83" s="663" t="s">
        <v>832</v>
      </c>
      <c r="L83" s="665">
        <v>65.329698277696409</v>
      </c>
      <c r="M83" s="665">
        <v>1</v>
      </c>
      <c r="N83" s="666">
        <v>65.329698277696409</v>
      </c>
    </row>
    <row r="84" spans="1:14" ht="14.4" customHeight="1" x14ac:dyDescent="0.3">
      <c r="A84" s="661" t="s">
        <v>524</v>
      </c>
      <c r="B84" s="662" t="s">
        <v>525</v>
      </c>
      <c r="C84" s="663" t="s">
        <v>534</v>
      </c>
      <c r="D84" s="664" t="s">
        <v>2037</v>
      </c>
      <c r="E84" s="663" t="s">
        <v>540</v>
      </c>
      <c r="F84" s="664" t="s">
        <v>2040</v>
      </c>
      <c r="G84" s="663" t="s">
        <v>556</v>
      </c>
      <c r="H84" s="663" t="s">
        <v>833</v>
      </c>
      <c r="I84" s="663" t="s">
        <v>834</v>
      </c>
      <c r="J84" s="663" t="s">
        <v>835</v>
      </c>
      <c r="K84" s="663" t="s">
        <v>836</v>
      </c>
      <c r="L84" s="665">
        <v>128.52000000000001</v>
      </c>
      <c r="M84" s="665">
        <v>6</v>
      </c>
      <c r="N84" s="666">
        <v>771.12000000000012</v>
      </c>
    </row>
    <row r="85" spans="1:14" ht="14.4" customHeight="1" x14ac:dyDescent="0.3">
      <c r="A85" s="661" t="s">
        <v>524</v>
      </c>
      <c r="B85" s="662" t="s">
        <v>525</v>
      </c>
      <c r="C85" s="663" t="s">
        <v>534</v>
      </c>
      <c r="D85" s="664" t="s">
        <v>2037</v>
      </c>
      <c r="E85" s="663" t="s">
        <v>540</v>
      </c>
      <c r="F85" s="664" t="s">
        <v>2040</v>
      </c>
      <c r="G85" s="663" t="s">
        <v>556</v>
      </c>
      <c r="H85" s="663" t="s">
        <v>837</v>
      </c>
      <c r="I85" s="663" t="s">
        <v>838</v>
      </c>
      <c r="J85" s="663" t="s">
        <v>839</v>
      </c>
      <c r="K85" s="663" t="s">
        <v>840</v>
      </c>
      <c r="L85" s="665">
        <v>70.389999499095396</v>
      </c>
      <c r="M85" s="665">
        <v>2</v>
      </c>
      <c r="N85" s="666">
        <v>140.77999899819079</v>
      </c>
    </row>
    <row r="86" spans="1:14" ht="14.4" customHeight="1" x14ac:dyDescent="0.3">
      <c r="A86" s="661" t="s">
        <v>524</v>
      </c>
      <c r="B86" s="662" t="s">
        <v>525</v>
      </c>
      <c r="C86" s="663" t="s">
        <v>534</v>
      </c>
      <c r="D86" s="664" t="s">
        <v>2037</v>
      </c>
      <c r="E86" s="663" t="s">
        <v>540</v>
      </c>
      <c r="F86" s="664" t="s">
        <v>2040</v>
      </c>
      <c r="G86" s="663" t="s">
        <v>556</v>
      </c>
      <c r="H86" s="663" t="s">
        <v>841</v>
      </c>
      <c r="I86" s="663" t="s">
        <v>842</v>
      </c>
      <c r="J86" s="663" t="s">
        <v>843</v>
      </c>
      <c r="K86" s="663" t="s">
        <v>844</v>
      </c>
      <c r="L86" s="665">
        <v>121.98400000000001</v>
      </c>
      <c r="M86" s="665">
        <v>5</v>
      </c>
      <c r="N86" s="666">
        <v>609.92000000000007</v>
      </c>
    </row>
    <row r="87" spans="1:14" ht="14.4" customHeight="1" x14ac:dyDescent="0.3">
      <c r="A87" s="661" t="s">
        <v>524</v>
      </c>
      <c r="B87" s="662" t="s">
        <v>525</v>
      </c>
      <c r="C87" s="663" t="s">
        <v>534</v>
      </c>
      <c r="D87" s="664" t="s">
        <v>2037</v>
      </c>
      <c r="E87" s="663" t="s">
        <v>540</v>
      </c>
      <c r="F87" s="664" t="s">
        <v>2040</v>
      </c>
      <c r="G87" s="663" t="s">
        <v>556</v>
      </c>
      <c r="H87" s="663" t="s">
        <v>845</v>
      </c>
      <c r="I87" s="663" t="s">
        <v>846</v>
      </c>
      <c r="J87" s="663" t="s">
        <v>847</v>
      </c>
      <c r="K87" s="663" t="s">
        <v>848</v>
      </c>
      <c r="L87" s="665">
        <v>123.40476469451467</v>
      </c>
      <c r="M87" s="665">
        <v>12</v>
      </c>
      <c r="N87" s="666">
        <v>1480.8571763341761</v>
      </c>
    </row>
    <row r="88" spans="1:14" ht="14.4" customHeight="1" x14ac:dyDescent="0.3">
      <c r="A88" s="661" t="s">
        <v>524</v>
      </c>
      <c r="B88" s="662" t="s">
        <v>525</v>
      </c>
      <c r="C88" s="663" t="s">
        <v>534</v>
      </c>
      <c r="D88" s="664" t="s">
        <v>2037</v>
      </c>
      <c r="E88" s="663" t="s">
        <v>540</v>
      </c>
      <c r="F88" s="664" t="s">
        <v>2040</v>
      </c>
      <c r="G88" s="663" t="s">
        <v>556</v>
      </c>
      <c r="H88" s="663" t="s">
        <v>849</v>
      </c>
      <c r="I88" s="663" t="s">
        <v>850</v>
      </c>
      <c r="J88" s="663" t="s">
        <v>847</v>
      </c>
      <c r="K88" s="663" t="s">
        <v>851</v>
      </c>
      <c r="L88" s="665">
        <v>138.25333333333336</v>
      </c>
      <c r="M88" s="665">
        <v>9</v>
      </c>
      <c r="N88" s="666">
        <v>1244.2800000000002</v>
      </c>
    </row>
    <row r="89" spans="1:14" ht="14.4" customHeight="1" x14ac:dyDescent="0.3">
      <c r="A89" s="661" t="s">
        <v>524</v>
      </c>
      <c r="B89" s="662" t="s">
        <v>525</v>
      </c>
      <c r="C89" s="663" t="s">
        <v>534</v>
      </c>
      <c r="D89" s="664" t="s">
        <v>2037</v>
      </c>
      <c r="E89" s="663" t="s">
        <v>540</v>
      </c>
      <c r="F89" s="664" t="s">
        <v>2040</v>
      </c>
      <c r="G89" s="663" t="s">
        <v>556</v>
      </c>
      <c r="H89" s="663" t="s">
        <v>852</v>
      </c>
      <c r="I89" s="663" t="s">
        <v>853</v>
      </c>
      <c r="J89" s="663" t="s">
        <v>854</v>
      </c>
      <c r="K89" s="663" t="s">
        <v>855</v>
      </c>
      <c r="L89" s="665">
        <v>80.883333333333326</v>
      </c>
      <c r="M89" s="665">
        <v>2</v>
      </c>
      <c r="N89" s="666">
        <v>161.76666666666665</v>
      </c>
    </row>
    <row r="90" spans="1:14" ht="14.4" customHeight="1" x14ac:dyDescent="0.3">
      <c r="A90" s="661" t="s">
        <v>524</v>
      </c>
      <c r="B90" s="662" t="s">
        <v>525</v>
      </c>
      <c r="C90" s="663" t="s">
        <v>534</v>
      </c>
      <c r="D90" s="664" t="s">
        <v>2037</v>
      </c>
      <c r="E90" s="663" t="s">
        <v>540</v>
      </c>
      <c r="F90" s="664" t="s">
        <v>2040</v>
      </c>
      <c r="G90" s="663" t="s">
        <v>556</v>
      </c>
      <c r="H90" s="663" t="s">
        <v>856</v>
      </c>
      <c r="I90" s="663" t="s">
        <v>857</v>
      </c>
      <c r="J90" s="663" t="s">
        <v>858</v>
      </c>
      <c r="K90" s="663" t="s">
        <v>859</v>
      </c>
      <c r="L90" s="665">
        <v>70.424635625701185</v>
      </c>
      <c r="M90" s="665">
        <v>32</v>
      </c>
      <c r="N90" s="666">
        <v>2253.5883400224379</v>
      </c>
    </row>
    <row r="91" spans="1:14" ht="14.4" customHeight="1" x14ac:dyDescent="0.3">
      <c r="A91" s="661" t="s">
        <v>524</v>
      </c>
      <c r="B91" s="662" t="s">
        <v>525</v>
      </c>
      <c r="C91" s="663" t="s">
        <v>534</v>
      </c>
      <c r="D91" s="664" t="s">
        <v>2037</v>
      </c>
      <c r="E91" s="663" t="s">
        <v>540</v>
      </c>
      <c r="F91" s="664" t="s">
        <v>2040</v>
      </c>
      <c r="G91" s="663" t="s">
        <v>556</v>
      </c>
      <c r="H91" s="663" t="s">
        <v>860</v>
      </c>
      <c r="I91" s="663" t="s">
        <v>861</v>
      </c>
      <c r="J91" s="663" t="s">
        <v>862</v>
      </c>
      <c r="K91" s="663" t="s">
        <v>863</v>
      </c>
      <c r="L91" s="665">
        <v>43.767777777777781</v>
      </c>
      <c r="M91" s="665">
        <v>90</v>
      </c>
      <c r="N91" s="666">
        <v>3939.1000000000004</v>
      </c>
    </row>
    <row r="92" spans="1:14" ht="14.4" customHeight="1" x14ac:dyDescent="0.3">
      <c r="A92" s="661" t="s">
        <v>524</v>
      </c>
      <c r="B92" s="662" t="s">
        <v>525</v>
      </c>
      <c r="C92" s="663" t="s">
        <v>534</v>
      </c>
      <c r="D92" s="664" t="s">
        <v>2037</v>
      </c>
      <c r="E92" s="663" t="s">
        <v>540</v>
      </c>
      <c r="F92" s="664" t="s">
        <v>2040</v>
      </c>
      <c r="G92" s="663" t="s">
        <v>556</v>
      </c>
      <c r="H92" s="663" t="s">
        <v>864</v>
      </c>
      <c r="I92" s="663" t="s">
        <v>865</v>
      </c>
      <c r="J92" s="663" t="s">
        <v>866</v>
      </c>
      <c r="K92" s="663" t="s">
        <v>867</v>
      </c>
      <c r="L92" s="665">
        <v>59.049999999999947</v>
      </c>
      <c r="M92" s="665">
        <v>3</v>
      </c>
      <c r="N92" s="666">
        <v>177.14999999999984</v>
      </c>
    </row>
    <row r="93" spans="1:14" ht="14.4" customHeight="1" x14ac:dyDescent="0.3">
      <c r="A93" s="661" t="s">
        <v>524</v>
      </c>
      <c r="B93" s="662" t="s">
        <v>525</v>
      </c>
      <c r="C93" s="663" t="s">
        <v>534</v>
      </c>
      <c r="D93" s="664" t="s">
        <v>2037</v>
      </c>
      <c r="E93" s="663" t="s">
        <v>540</v>
      </c>
      <c r="F93" s="664" t="s">
        <v>2040</v>
      </c>
      <c r="G93" s="663" t="s">
        <v>556</v>
      </c>
      <c r="H93" s="663" t="s">
        <v>868</v>
      </c>
      <c r="I93" s="663" t="s">
        <v>869</v>
      </c>
      <c r="J93" s="663" t="s">
        <v>870</v>
      </c>
      <c r="K93" s="663" t="s">
        <v>871</v>
      </c>
      <c r="L93" s="665">
        <v>88.570902720745806</v>
      </c>
      <c r="M93" s="665">
        <v>13</v>
      </c>
      <c r="N93" s="666">
        <v>1151.4217353696954</v>
      </c>
    </row>
    <row r="94" spans="1:14" ht="14.4" customHeight="1" x14ac:dyDescent="0.3">
      <c r="A94" s="661" t="s">
        <v>524</v>
      </c>
      <c r="B94" s="662" t="s">
        <v>525</v>
      </c>
      <c r="C94" s="663" t="s">
        <v>534</v>
      </c>
      <c r="D94" s="664" t="s">
        <v>2037</v>
      </c>
      <c r="E94" s="663" t="s">
        <v>540</v>
      </c>
      <c r="F94" s="664" t="s">
        <v>2040</v>
      </c>
      <c r="G94" s="663" t="s">
        <v>556</v>
      </c>
      <c r="H94" s="663" t="s">
        <v>872</v>
      </c>
      <c r="I94" s="663" t="s">
        <v>872</v>
      </c>
      <c r="J94" s="663" t="s">
        <v>873</v>
      </c>
      <c r="K94" s="663" t="s">
        <v>874</v>
      </c>
      <c r="L94" s="665">
        <v>102.01000000000003</v>
      </c>
      <c r="M94" s="665">
        <v>3</v>
      </c>
      <c r="N94" s="666">
        <v>306.03000000000009</v>
      </c>
    </row>
    <row r="95" spans="1:14" ht="14.4" customHeight="1" x14ac:dyDescent="0.3">
      <c r="A95" s="661" t="s">
        <v>524</v>
      </c>
      <c r="B95" s="662" t="s">
        <v>525</v>
      </c>
      <c r="C95" s="663" t="s">
        <v>534</v>
      </c>
      <c r="D95" s="664" t="s">
        <v>2037</v>
      </c>
      <c r="E95" s="663" t="s">
        <v>540</v>
      </c>
      <c r="F95" s="664" t="s">
        <v>2040</v>
      </c>
      <c r="G95" s="663" t="s">
        <v>556</v>
      </c>
      <c r="H95" s="663" t="s">
        <v>875</v>
      </c>
      <c r="I95" s="663" t="s">
        <v>876</v>
      </c>
      <c r="J95" s="663" t="s">
        <v>877</v>
      </c>
      <c r="K95" s="663" t="s">
        <v>878</v>
      </c>
      <c r="L95" s="665">
        <v>279.74999999999989</v>
      </c>
      <c r="M95" s="665">
        <v>3</v>
      </c>
      <c r="N95" s="666">
        <v>839.24999999999966</v>
      </c>
    </row>
    <row r="96" spans="1:14" ht="14.4" customHeight="1" x14ac:dyDescent="0.3">
      <c r="A96" s="661" t="s">
        <v>524</v>
      </c>
      <c r="B96" s="662" t="s">
        <v>525</v>
      </c>
      <c r="C96" s="663" t="s">
        <v>534</v>
      </c>
      <c r="D96" s="664" t="s">
        <v>2037</v>
      </c>
      <c r="E96" s="663" t="s">
        <v>540</v>
      </c>
      <c r="F96" s="664" t="s">
        <v>2040</v>
      </c>
      <c r="G96" s="663" t="s">
        <v>556</v>
      </c>
      <c r="H96" s="663" t="s">
        <v>879</v>
      </c>
      <c r="I96" s="663" t="s">
        <v>880</v>
      </c>
      <c r="J96" s="663" t="s">
        <v>881</v>
      </c>
      <c r="K96" s="663" t="s">
        <v>882</v>
      </c>
      <c r="L96" s="665">
        <v>72.559696159173086</v>
      </c>
      <c r="M96" s="665">
        <v>1</v>
      </c>
      <c r="N96" s="666">
        <v>72.559696159173086</v>
      </c>
    </row>
    <row r="97" spans="1:14" ht="14.4" customHeight="1" x14ac:dyDescent="0.3">
      <c r="A97" s="661" t="s">
        <v>524</v>
      </c>
      <c r="B97" s="662" t="s">
        <v>525</v>
      </c>
      <c r="C97" s="663" t="s">
        <v>534</v>
      </c>
      <c r="D97" s="664" t="s">
        <v>2037</v>
      </c>
      <c r="E97" s="663" t="s">
        <v>540</v>
      </c>
      <c r="F97" s="664" t="s">
        <v>2040</v>
      </c>
      <c r="G97" s="663" t="s">
        <v>556</v>
      </c>
      <c r="H97" s="663" t="s">
        <v>883</v>
      </c>
      <c r="I97" s="663" t="s">
        <v>884</v>
      </c>
      <c r="J97" s="663" t="s">
        <v>885</v>
      </c>
      <c r="K97" s="663" t="s">
        <v>886</v>
      </c>
      <c r="L97" s="665">
        <v>39.369768149637409</v>
      </c>
      <c r="M97" s="665">
        <v>2</v>
      </c>
      <c r="N97" s="666">
        <v>78.739536299274818</v>
      </c>
    </row>
    <row r="98" spans="1:14" ht="14.4" customHeight="1" x14ac:dyDescent="0.3">
      <c r="A98" s="661" t="s">
        <v>524</v>
      </c>
      <c r="B98" s="662" t="s">
        <v>525</v>
      </c>
      <c r="C98" s="663" t="s">
        <v>534</v>
      </c>
      <c r="D98" s="664" t="s">
        <v>2037</v>
      </c>
      <c r="E98" s="663" t="s">
        <v>540</v>
      </c>
      <c r="F98" s="664" t="s">
        <v>2040</v>
      </c>
      <c r="G98" s="663" t="s">
        <v>556</v>
      </c>
      <c r="H98" s="663" t="s">
        <v>887</v>
      </c>
      <c r="I98" s="663" t="s">
        <v>888</v>
      </c>
      <c r="J98" s="663" t="s">
        <v>889</v>
      </c>
      <c r="K98" s="663" t="s">
        <v>890</v>
      </c>
      <c r="L98" s="665">
        <v>538.03000000000031</v>
      </c>
      <c r="M98" s="665">
        <v>1</v>
      </c>
      <c r="N98" s="666">
        <v>538.03000000000031</v>
      </c>
    </row>
    <row r="99" spans="1:14" ht="14.4" customHeight="1" x14ac:dyDescent="0.3">
      <c r="A99" s="661" t="s">
        <v>524</v>
      </c>
      <c r="B99" s="662" t="s">
        <v>525</v>
      </c>
      <c r="C99" s="663" t="s">
        <v>534</v>
      </c>
      <c r="D99" s="664" t="s">
        <v>2037</v>
      </c>
      <c r="E99" s="663" t="s">
        <v>540</v>
      </c>
      <c r="F99" s="664" t="s">
        <v>2040</v>
      </c>
      <c r="G99" s="663" t="s">
        <v>556</v>
      </c>
      <c r="H99" s="663" t="s">
        <v>891</v>
      </c>
      <c r="I99" s="663" t="s">
        <v>892</v>
      </c>
      <c r="J99" s="663" t="s">
        <v>893</v>
      </c>
      <c r="K99" s="663" t="s">
        <v>894</v>
      </c>
      <c r="L99" s="665">
        <v>37.139999856886654</v>
      </c>
      <c r="M99" s="665">
        <v>9</v>
      </c>
      <c r="N99" s="666">
        <v>334.2599987119799</v>
      </c>
    </row>
    <row r="100" spans="1:14" ht="14.4" customHeight="1" x14ac:dyDescent="0.3">
      <c r="A100" s="661" t="s">
        <v>524</v>
      </c>
      <c r="B100" s="662" t="s">
        <v>525</v>
      </c>
      <c r="C100" s="663" t="s">
        <v>534</v>
      </c>
      <c r="D100" s="664" t="s">
        <v>2037</v>
      </c>
      <c r="E100" s="663" t="s">
        <v>540</v>
      </c>
      <c r="F100" s="664" t="s">
        <v>2040</v>
      </c>
      <c r="G100" s="663" t="s">
        <v>556</v>
      </c>
      <c r="H100" s="663" t="s">
        <v>895</v>
      </c>
      <c r="I100" s="663" t="s">
        <v>896</v>
      </c>
      <c r="J100" s="663" t="s">
        <v>897</v>
      </c>
      <c r="K100" s="663" t="s">
        <v>898</v>
      </c>
      <c r="L100" s="665">
        <v>112.59649692640761</v>
      </c>
      <c r="M100" s="665">
        <v>2</v>
      </c>
      <c r="N100" s="666">
        <v>225.19299385281522</v>
      </c>
    </row>
    <row r="101" spans="1:14" ht="14.4" customHeight="1" x14ac:dyDescent="0.3">
      <c r="A101" s="661" t="s">
        <v>524</v>
      </c>
      <c r="B101" s="662" t="s">
        <v>525</v>
      </c>
      <c r="C101" s="663" t="s">
        <v>534</v>
      </c>
      <c r="D101" s="664" t="s">
        <v>2037</v>
      </c>
      <c r="E101" s="663" t="s">
        <v>540</v>
      </c>
      <c r="F101" s="664" t="s">
        <v>2040</v>
      </c>
      <c r="G101" s="663" t="s">
        <v>556</v>
      </c>
      <c r="H101" s="663" t="s">
        <v>899</v>
      </c>
      <c r="I101" s="663" t="s">
        <v>900</v>
      </c>
      <c r="J101" s="663" t="s">
        <v>901</v>
      </c>
      <c r="K101" s="663" t="s">
        <v>902</v>
      </c>
      <c r="L101" s="665">
        <v>47.179999999999978</v>
      </c>
      <c r="M101" s="665">
        <v>2</v>
      </c>
      <c r="N101" s="666">
        <v>94.359999999999957</v>
      </c>
    </row>
    <row r="102" spans="1:14" ht="14.4" customHeight="1" x14ac:dyDescent="0.3">
      <c r="A102" s="661" t="s">
        <v>524</v>
      </c>
      <c r="B102" s="662" t="s">
        <v>525</v>
      </c>
      <c r="C102" s="663" t="s">
        <v>534</v>
      </c>
      <c r="D102" s="664" t="s">
        <v>2037</v>
      </c>
      <c r="E102" s="663" t="s">
        <v>540</v>
      </c>
      <c r="F102" s="664" t="s">
        <v>2040</v>
      </c>
      <c r="G102" s="663" t="s">
        <v>556</v>
      </c>
      <c r="H102" s="663" t="s">
        <v>903</v>
      </c>
      <c r="I102" s="663" t="s">
        <v>904</v>
      </c>
      <c r="J102" s="663" t="s">
        <v>905</v>
      </c>
      <c r="K102" s="663" t="s">
        <v>906</v>
      </c>
      <c r="L102" s="665">
        <v>138.3300429593327</v>
      </c>
      <c r="M102" s="665">
        <v>5</v>
      </c>
      <c r="N102" s="666">
        <v>691.65021479666348</v>
      </c>
    </row>
    <row r="103" spans="1:14" ht="14.4" customHeight="1" x14ac:dyDescent="0.3">
      <c r="A103" s="661" t="s">
        <v>524</v>
      </c>
      <c r="B103" s="662" t="s">
        <v>525</v>
      </c>
      <c r="C103" s="663" t="s">
        <v>534</v>
      </c>
      <c r="D103" s="664" t="s">
        <v>2037</v>
      </c>
      <c r="E103" s="663" t="s">
        <v>540</v>
      </c>
      <c r="F103" s="664" t="s">
        <v>2040</v>
      </c>
      <c r="G103" s="663" t="s">
        <v>556</v>
      </c>
      <c r="H103" s="663" t="s">
        <v>907</v>
      </c>
      <c r="I103" s="663" t="s">
        <v>908</v>
      </c>
      <c r="J103" s="663" t="s">
        <v>676</v>
      </c>
      <c r="K103" s="663" t="s">
        <v>909</v>
      </c>
      <c r="L103" s="665">
        <v>167.23</v>
      </c>
      <c r="M103" s="665">
        <v>1</v>
      </c>
      <c r="N103" s="666">
        <v>167.23</v>
      </c>
    </row>
    <row r="104" spans="1:14" ht="14.4" customHeight="1" x14ac:dyDescent="0.3">
      <c r="A104" s="661" t="s">
        <v>524</v>
      </c>
      <c r="B104" s="662" t="s">
        <v>525</v>
      </c>
      <c r="C104" s="663" t="s">
        <v>534</v>
      </c>
      <c r="D104" s="664" t="s">
        <v>2037</v>
      </c>
      <c r="E104" s="663" t="s">
        <v>540</v>
      </c>
      <c r="F104" s="664" t="s">
        <v>2040</v>
      </c>
      <c r="G104" s="663" t="s">
        <v>556</v>
      </c>
      <c r="H104" s="663" t="s">
        <v>910</v>
      </c>
      <c r="I104" s="663" t="s">
        <v>911</v>
      </c>
      <c r="J104" s="663" t="s">
        <v>912</v>
      </c>
      <c r="K104" s="663" t="s">
        <v>913</v>
      </c>
      <c r="L104" s="665">
        <v>42.314517110505641</v>
      </c>
      <c r="M104" s="665">
        <v>24</v>
      </c>
      <c r="N104" s="666">
        <v>1015.5484106521354</v>
      </c>
    </row>
    <row r="105" spans="1:14" ht="14.4" customHeight="1" x14ac:dyDescent="0.3">
      <c r="A105" s="661" t="s">
        <v>524</v>
      </c>
      <c r="B105" s="662" t="s">
        <v>525</v>
      </c>
      <c r="C105" s="663" t="s">
        <v>534</v>
      </c>
      <c r="D105" s="664" t="s">
        <v>2037</v>
      </c>
      <c r="E105" s="663" t="s">
        <v>540</v>
      </c>
      <c r="F105" s="664" t="s">
        <v>2040</v>
      </c>
      <c r="G105" s="663" t="s">
        <v>556</v>
      </c>
      <c r="H105" s="663" t="s">
        <v>914</v>
      </c>
      <c r="I105" s="663" t="s">
        <v>915</v>
      </c>
      <c r="J105" s="663" t="s">
        <v>916</v>
      </c>
      <c r="K105" s="663" t="s">
        <v>917</v>
      </c>
      <c r="L105" s="665">
        <v>26.28</v>
      </c>
      <c r="M105" s="665">
        <v>1</v>
      </c>
      <c r="N105" s="666">
        <v>26.28</v>
      </c>
    </row>
    <row r="106" spans="1:14" ht="14.4" customHeight="1" x14ac:dyDescent="0.3">
      <c r="A106" s="661" t="s">
        <v>524</v>
      </c>
      <c r="B106" s="662" t="s">
        <v>525</v>
      </c>
      <c r="C106" s="663" t="s">
        <v>534</v>
      </c>
      <c r="D106" s="664" t="s">
        <v>2037</v>
      </c>
      <c r="E106" s="663" t="s">
        <v>540</v>
      </c>
      <c r="F106" s="664" t="s">
        <v>2040</v>
      </c>
      <c r="G106" s="663" t="s">
        <v>556</v>
      </c>
      <c r="H106" s="663" t="s">
        <v>918</v>
      </c>
      <c r="I106" s="663" t="s">
        <v>918</v>
      </c>
      <c r="J106" s="663" t="s">
        <v>919</v>
      </c>
      <c r="K106" s="663" t="s">
        <v>920</v>
      </c>
      <c r="L106" s="665">
        <v>319.02</v>
      </c>
      <c r="M106" s="665">
        <v>4</v>
      </c>
      <c r="N106" s="666">
        <v>1276.08</v>
      </c>
    </row>
    <row r="107" spans="1:14" ht="14.4" customHeight="1" x14ac:dyDescent="0.3">
      <c r="A107" s="661" t="s">
        <v>524</v>
      </c>
      <c r="B107" s="662" t="s">
        <v>525</v>
      </c>
      <c r="C107" s="663" t="s">
        <v>534</v>
      </c>
      <c r="D107" s="664" t="s">
        <v>2037</v>
      </c>
      <c r="E107" s="663" t="s">
        <v>540</v>
      </c>
      <c r="F107" s="664" t="s">
        <v>2040</v>
      </c>
      <c r="G107" s="663" t="s">
        <v>556</v>
      </c>
      <c r="H107" s="663" t="s">
        <v>921</v>
      </c>
      <c r="I107" s="663" t="s">
        <v>216</v>
      </c>
      <c r="J107" s="663" t="s">
        <v>922</v>
      </c>
      <c r="K107" s="663"/>
      <c r="L107" s="665">
        <v>36.299999999999962</v>
      </c>
      <c r="M107" s="665">
        <v>2</v>
      </c>
      <c r="N107" s="666">
        <v>72.599999999999923</v>
      </c>
    </row>
    <row r="108" spans="1:14" ht="14.4" customHeight="1" x14ac:dyDescent="0.3">
      <c r="A108" s="661" t="s">
        <v>524</v>
      </c>
      <c r="B108" s="662" t="s">
        <v>525</v>
      </c>
      <c r="C108" s="663" t="s">
        <v>534</v>
      </c>
      <c r="D108" s="664" t="s">
        <v>2037</v>
      </c>
      <c r="E108" s="663" t="s">
        <v>540</v>
      </c>
      <c r="F108" s="664" t="s">
        <v>2040</v>
      </c>
      <c r="G108" s="663" t="s">
        <v>556</v>
      </c>
      <c r="H108" s="663" t="s">
        <v>923</v>
      </c>
      <c r="I108" s="663" t="s">
        <v>216</v>
      </c>
      <c r="J108" s="663" t="s">
        <v>924</v>
      </c>
      <c r="K108" s="663"/>
      <c r="L108" s="665">
        <v>215.72993040705234</v>
      </c>
      <c r="M108" s="665">
        <v>4</v>
      </c>
      <c r="N108" s="666">
        <v>862.91972162820934</v>
      </c>
    </row>
    <row r="109" spans="1:14" ht="14.4" customHeight="1" x14ac:dyDescent="0.3">
      <c r="A109" s="661" t="s">
        <v>524</v>
      </c>
      <c r="B109" s="662" t="s">
        <v>525</v>
      </c>
      <c r="C109" s="663" t="s">
        <v>534</v>
      </c>
      <c r="D109" s="664" t="s">
        <v>2037</v>
      </c>
      <c r="E109" s="663" t="s">
        <v>540</v>
      </c>
      <c r="F109" s="664" t="s">
        <v>2040</v>
      </c>
      <c r="G109" s="663" t="s">
        <v>556</v>
      </c>
      <c r="H109" s="663" t="s">
        <v>925</v>
      </c>
      <c r="I109" s="663" t="s">
        <v>216</v>
      </c>
      <c r="J109" s="663" t="s">
        <v>926</v>
      </c>
      <c r="K109" s="663" t="s">
        <v>927</v>
      </c>
      <c r="L109" s="665">
        <v>40.229999999999983</v>
      </c>
      <c r="M109" s="665">
        <v>1</v>
      </c>
      <c r="N109" s="666">
        <v>40.229999999999983</v>
      </c>
    </row>
    <row r="110" spans="1:14" ht="14.4" customHeight="1" x14ac:dyDescent="0.3">
      <c r="A110" s="661" t="s">
        <v>524</v>
      </c>
      <c r="B110" s="662" t="s">
        <v>525</v>
      </c>
      <c r="C110" s="663" t="s">
        <v>534</v>
      </c>
      <c r="D110" s="664" t="s">
        <v>2037</v>
      </c>
      <c r="E110" s="663" t="s">
        <v>540</v>
      </c>
      <c r="F110" s="664" t="s">
        <v>2040</v>
      </c>
      <c r="G110" s="663" t="s">
        <v>556</v>
      </c>
      <c r="H110" s="663" t="s">
        <v>928</v>
      </c>
      <c r="I110" s="663" t="s">
        <v>216</v>
      </c>
      <c r="J110" s="663" t="s">
        <v>929</v>
      </c>
      <c r="K110" s="663"/>
      <c r="L110" s="665">
        <v>32.229787260252351</v>
      </c>
      <c r="M110" s="665">
        <v>2</v>
      </c>
      <c r="N110" s="666">
        <v>64.459574520504702</v>
      </c>
    </row>
    <row r="111" spans="1:14" ht="14.4" customHeight="1" x14ac:dyDescent="0.3">
      <c r="A111" s="661" t="s">
        <v>524</v>
      </c>
      <c r="B111" s="662" t="s">
        <v>525</v>
      </c>
      <c r="C111" s="663" t="s">
        <v>534</v>
      </c>
      <c r="D111" s="664" t="s">
        <v>2037</v>
      </c>
      <c r="E111" s="663" t="s">
        <v>540</v>
      </c>
      <c r="F111" s="664" t="s">
        <v>2040</v>
      </c>
      <c r="G111" s="663" t="s">
        <v>556</v>
      </c>
      <c r="H111" s="663" t="s">
        <v>930</v>
      </c>
      <c r="I111" s="663" t="s">
        <v>931</v>
      </c>
      <c r="J111" s="663" t="s">
        <v>932</v>
      </c>
      <c r="K111" s="663" t="s">
        <v>933</v>
      </c>
      <c r="L111" s="665">
        <v>68.709147420808137</v>
      </c>
      <c r="M111" s="665">
        <v>29</v>
      </c>
      <c r="N111" s="666">
        <v>1992.5652752034362</v>
      </c>
    </row>
    <row r="112" spans="1:14" ht="14.4" customHeight="1" x14ac:dyDescent="0.3">
      <c r="A112" s="661" t="s">
        <v>524</v>
      </c>
      <c r="B112" s="662" t="s">
        <v>525</v>
      </c>
      <c r="C112" s="663" t="s">
        <v>534</v>
      </c>
      <c r="D112" s="664" t="s">
        <v>2037</v>
      </c>
      <c r="E112" s="663" t="s">
        <v>540</v>
      </c>
      <c r="F112" s="664" t="s">
        <v>2040</v>
      </c>
      <c r="G112" s="663" t="s">
        <v>556</v>
      </c>
      <c r="H112" s="663" t="s">
        <v>934</v>
      </c>
      <c r="I112" s="663" t="s">
        <v>935</v>
      </c>
      <c r="J112" s="663" t="s">
        <v>936</v>
      </c>
      <c r="K112" s="663" t="s">
        <v>937</v>
      </c>
      <c r="L112" s="665">
        <v>27.11999999999999</v>
      </c>
      <c r="M112" s="665">
        <v>3</v>
      </c>
      <c r="N112" s="666">
        <v>81.359999999999971</v>
      </c>
    </row>
    <row r="113" spans="1:14" ht="14.4" customHeight="1" x14ac:dyDescent="0.3">
      <c r="A113" s="661" t="s">
        <v>524</v>
      </c>
      <c r="B113" s="662" t="s">
        <v>525</v>
      </c>
      <c r="C113" s="663" t="s">
        <v>534</v>
      </c>
      <c r="D113" s="664" t="s">
        <v>2037</v>
      </c>
      <c r="E113" s="663" t="s">
        <v>540</v>
      </c>
      <c r="F113" s="664" t="s">
        <v>2040</v>
      </c>
      <c r="G113" s="663" t="s">
        <v>556</v>
      </c>
      <c r="H113" s="663" t="s">
        <v>938</v>
      </c>
      <c r="I113" s="663" t="s">
        <v>939</v>
      </c>
      <c r="J113" s="663" t="s">
        <v>916</v>
      </c>
      <c r="K113" s="663" t="s">
        <v>940</v>
      </c>
      <c r="L113" s="665">
        <v>58.249587979006023</v>
      </c>
      <c r="M113" s="665">
        <v>5</v>
      </c>
      <c r="N113" s="666">
        <v>291.24793989503013</v>
      </c>
    </row>
    <row r="114" spans="1:14" ht="14.4" customHeight="1" x14ac:dyDescent="0.3">
      <c r="A114" s="661" t="s">
        <v>524</v>
      </c>
      <c r="B114" s="662" t="s">
        <v>525</v>
      </c>
      <c r="C114" s="663" t="s">
        <v>534</v>
      </c>
      <c r="D114" s="664" t="s">
        <v>2037</v>
      </c>
      <c r="E114" s="663" t="s">
        <v>540</v>
      </c>
      <c r="F114" s="664" t="s">
        <v>2040</v>
      </c>
      <c r="G114" s="663" t="s">
        <v>556</v>
      </c>
      <c r="H114" s="663" t="s">
        <v>941</v>
      </c>
      <c r="I114" s="663" t="s">
        <v>942</v>
      </c>
      <c r="J114" s="663" t="s">
        <v>943</v>
      </c>
      <c r="K114" s="663" t="s">
        <v>804</v>
      </c>
      <c r="L114" s="665">
        <v>62.689586203699037</v>
      </c>
      <c r="M114" s="665">
        <v>3</v>
      </c>
      <c r="N114" s="666">
        <v>188.06875861109711</v>
      </c>
    </row>
    <row r="115" spans="1:14" ht="14.4" customHeight="1" x14ac:dyDescent="0.3">
      <c r="A115" s="661" t="s">
        <v>524</v>
      </c>
      <c r="B115" s="662" t="s">
        <v>525</v>
      </c>
      <c r="C115" s="663" t="s">
        <v>534</v>
      </c>
      <c r="D115" s="664" t="s">
        <v>2037</v>
      </c>
      <c r="E115" s="663" t="s">
        <v>540</v>
      </c>
      <c r="F115" s="664" t="s">
        <v>2040</v>
      </c>
      <c r="G115" s="663" t="s">
        <v>556</v>
      </c>
      <c r="H115" s="663" t="s">
        <v>944</v>
      </c>
      <c r="I115" s="663" t="s">
        <v>945</v>
      </c>
      <c r="J115" s="663" t="s">
        <v>835</v>
      </c>
      <c r="K115" s="663" t="s">
        <v>946</v>
      </c>
      <c r="L115" s="665">
        <v>366.60999999999996</v>
      </c>
      <c r="M115" s="665">
        <v>3</v>
      </c>
      <c r="N115" s="666">
        <v>1099.83</v>
      </c>
    </row>
    <row r="116" spans="1:14" ht="14.4" customHeight="1" x14ac:dyDescent="0.3">
      <c r="A116" s="661" t="s">
        <v>524</v>
      </c>
      <c r="B116" s="662" t="s">
        <v>525</v>
      </c>
      <c r="C116" s="663" t="s">
        <v>534</v>
      </c>
      <c r="D116" s="664" t="s">
        <v>2037</v>
      </c>
      <c r="E116" s="663" t="s">
        <v>540</v>
      </c>
      <c r="F116" s="664" t="s">
        <v>2040</v>
      </c>
      <c r="G116" s="663" t="s">
        <v>556</v>
      </c>
      <c r="H116" s="663" t="s">
        <v>947</v>
      </c>
      <c r="I116" s="663" t="s">
        <v>948</v>
      </c>
      <c r="J116" s="663" t="s">
        <v>949</v>
      </c>
      <c r="K116" s="663" t="s">
        <v>950</v>
      </c>
      <c r="L116" s="665">
        <v>112.96</v>
      </c>
      <c r="M116" s="665">
        <v>3</v>
      </c>
      <c r="N116" s="666">
        <v>338.88</v>
      </c>
    </row>
    <row r="117" spans="1:14" ht="14.4" customHeight="1" x14ac:dyDescent="0.3">
      <c r="A117" s="661" t="s">
        <v>524</v>
      </c>
      <c r="B117" s="662" t="s">
        <v>525</v>
      </c>
      <c r="C117" s="663" t="s">
        <v>534</v>
      </c>
      <c r="D117" s="664" t="s">
        <v>2037</v>
      </c>
      <c r="E117" s="663" t="s">
        <v>540</v>
      </c>
      <c r="F117" s="664" t="s">
        <v>2040</v>
      </c>
      <c r="G117" s="663" t="s">
        <v>556</v>
      </c>
      <c r="H117" s="663" t="s">
        <v>951</v>
      </c>
      <c r="I117" s="663" t="s">
        <v>952</v>
      </c>
      <c r="J117" s="663" t="s">
        <v>953</v>
      </c>
      <c r="K117" s="663" t="s">
        <v>954</v>
      </c>
      <c r="L117" s="665">
        <v>31.409827408158517</v>
      </c>
      <c r="M117" s="665">
        <v>6</v>
      </c>
      <c r="N117" s="666">
        <v>188.45896444895109</v>
      </c>
    </row>
    <row r="118" spans="1:14" ht="14.4" customHeight="1" x14ac:dyDescent="0.3">
      <c r="A118" s="661" t="s">
        <v>524</v>
      </c>
      <c r="B118" s="662" t="s">
        <v>525</v>
      </c>
      <c r="C118" s="663" t="s">
        <v>534</v>
      </c>
      <c r="D118" s="664" t="s">
        <v>2037</v>
      </c>
      <c r="E118" s="663" t="s">
        <v>540</v>
      </c>
      <c r="F118" s="664" t="s">
        <v>2040</v>
      </c>
      <c r="G118" s="663" t="s">
        <v>556</v>
      </c>
      <c r="H118" s="663" t="s">
        <v>955</v>
      </c>
      <c r="I118" s="663" t="s">
        <v>956</v>
      </c>
      <c r="J118" s="663" t="s">
        <v>957</v>
      </c>
      <c r="K118" s="663" t="s">
        <v>958</v>
      </c>
      <c r="L118" s="665">
        <v>118.20999952574024</v>
      </c>
      <c r="M118" s="665">
        <v>7</v>
      </c>
      <c r="N118" s="666">
        <v>827.46999668018168</v>
      </c>
    </row>
    <row r="119" spans="1:14" ht="14.4" customHeight="1" x14ac:dyDescent="0.3">
      <c r="A119" s="661" t="s">
        <v>524</v>
      </c>
      <c r="B119" s="662" t="s">
        <v>525</v>
      </c>
      <c r="C119" s="663" t="s">
        <v>534</v>
      </c>
      <c r="D119" s="664" t="s">
        <v>2037</v>
      </c>
      <c r="E119" s="663" t="s">
        <v>540</v>
      </c>
      <c r="F119" s="664" t="s">
        <v>2040</v>
      </c>
      <c r="G119" s="663" t="s">
        <v>556</v>
      </c>
      <c r="H119" s="663" t="s">
        <v>959</v>
      </c>
      <c r="I119" s="663" t="s">
        <v>960</v>
      </c>
      <c r="J119" s="663" t="s">
        <v>961</v>
      </c>
      <c r="K119" s="663" t="s">
        <v>962</v>
      </c>
      <c r="L119" s="665">
        <v>68.54954752374492</v>
      </c>
      <c r="M119" s="665">
        <v>2</v>
      </c>
      <c r="N119" s="666">
        <v>137.09909504748984</v>
      </c>
    </row>
    <row r="120" spans="1:14" ht="14.4" customHeight="1" x14ac:dyDescent="0.3">
      <c r="A120" s="661" t="s">
        <v>524</v>
      </c>
      <c r="B120" s="662" t="s">
        <v>525</v>
      </c>
      <c r="C120" s="663" t="s">
        <v>534</v>
      </c>
      <c r="D120" s="664" t="s">
        <v>2037</v>
      </c>
      <c r="E120" s="663" t="s">
        <v>540</v>
      </c>
      <c r="F120" s="664" t="s">
        <v>2040</v>
      </c>
      <c r="G120" s="663" t="s">
        <v>556</v>
      </c>
      <c r="H120" s="663" t="s">
        <v>963</v>
      </c>
      <c r="I120" s="663" t="s">
        <v>964</v>
      </c>
      <c r="J120" s="663" t="s">
        <v>965</v>
      </c>
      <c r="K120" s="663" t="s">
        <v>966</v>
      </c>
      <c r="L120" s="665">
        <v>89.47219177944811</v>
      </c>
      <c r="M120" s="665">
        <v>13</v>
      </c>
      <c r="N120" s="666">
        <v>1163.1384931328255</v>
      </c>
    </row>
    <row r="121" spans="1:14" ht="14.4" customHeight="1" x14ac:dyDescent="0.3">
      <c r="A121" s="661" t="s">
        <v>524</v>
      </c>
      <c r="B121" s="662" t="s">
        <v>525</v>
      </c>
      <c r="C121" s="663" t="s">
        <v>534</v>
      </c>
      <c r="D121" s="664" t="s">
        <v>2037</v>
      </c>
      <c r="E121" s="663" t="s">
        <v>540</v>
      </c>
      <c r="F121" s="664" t="s">
        <v>2040</v>
      </c>
      <c r="G121" s="663" t="s">
        <v>556</v>
      </c>
      <c r="H121" s="663" t="s">
        <v>967</v>
      </c>
      <c r="I121" s="663" t="s">
        <v>968</v>
      </c>
      <c r="J121" s="663" t="s">
        <v>965</v>
      </c>
      <c r="K121" s="663" t="s">
        <v>969</v>
      </c>
      <c r="L121" s="665">
        <v>37.419999999999966</v>
      </c>
      <c r="M121" s="665">
        <v>2</v>
      </c>
      <c r="N121" s="666">
        <v>74.839999999999932</v>
      </c>
    </row>
    <row r="122" spans="1:14" ht="14.4" customHeight="1" x14ac:dyDescent="0.3">
      <c r="A122" s="661" t="s">
        <v>524</v>
      </c>
      <c r="B122" s="662" t="s">
        <v>525</v>
      </c>
      <c r="C122" s="663" t="s">
        <v>534</v>
      </c>
      <c r="D122" s="664" t="s">
        <v>2037</v>
      </c>
      <c r="E122" s="663" t="s">
        <v>540</v>
      </c>
      <c r="F122" s="664" t="s">
        <v>2040</v>
      </c>
      <c r="G122" s="663" t="s">
        <v>556</v>
      </c>
      <c r="H122" s="663" t="s">
        <v>970</v>
      </c>
      <c r="I122" s="663" t="s">
        <v>971</v>
      </c>
      <c r="J122" s="663" t="s">
        <v>972</v>
      </c>
      <c r="K122" s="663" t="s">
        <v>973</v>
      </c>
      <c r="L122" s="665">
        <v>761.05730466498051</v>
      </c>
      <c r="M122" s="665">
        <v>3</v>
      </c>
      <c r="N122" s="666">
        <v>2283.1719139949414</v>
      </c>
    </row>
    <row r="123" spans="1:14" ht="14.4" customHeight="1" x14ac:dyDescent="0.3">
      <c r="A123" s="661" t="s">
        <v>524</v>
      </c>
      <c r="B123" s="662" t="s">
        <v>525</v>
      </c>
      <c r="C123" s="663" t="s">
        <v>534</v>
      </c>
      <c r="D123" s="664" t="s">
        <v>2037</v>
      </c>
      <c r="E123" s="663" t="s">
        <v>540</v>
      </c>
      <c r="F123" s="664" t="s">
        <v>2040</v>
      </c>
      <c r="G123" s="663" t="s">
        <v>556</v>
      </c>
      <c r="H123" s="663" t="s">
        <v>974</v>
      </c>
      <c r="I123" s="663" t="s">
        <v>975</v>
      </c>
      <c r="J123" s="663" t="s">
        <v>905</v>
      </c>
      <c r="K123" s="663" t="s">
        <v>976</v>
      </c>
      <c r="L123" s="665">
        <v>175.31072553776843</v>
      </c>
      <c r="M123" s="665">
        <v>5</v>
      </c>
      <c r="N123" s="666">
        <v>876.5536276888422</v>
      </c>
    </row>
    <row r="124" spans="1:14" ht="14.4" customHeight="1" x14ac:dyDescent="0.3">
      <c r="A124" s="661" t="s">
        <v>524</v>
      </c>
      <c r="B124" s="662" t="s">
        <v>525</v>
      </c>
      <c r="C124" s="663" t="s">
        <v>534</v>
      </c>
      <c r="D124" s="664" t="s">
        <v>2037</v>
      </c>
      <c r="E124" s="663" t="s">
        <v>540</v>
      </c>
      <c r="F124" s="664" t="s">
        <v>2040</v>
      </c>
      <c r="G124" s="663" t="s">
        <v>556</v>
      </c>
      <c r="H124" s="663" t="s">
        <v>977</v>
      </c>
      <c r="I124" s="663" t="s">
        <v>978</v>
      </c>
      <c r="J124" s="663" t="s">
        <v>979</v>
      </c>
      <c r="K124" s="663" t="s">
        <v>980</v>
      </c>
      <c r="L124" s="665">
        <v>144.27960835351647</v>
      </c>
      <c r="M124" s="665">
        <v>3</v>
      </c>
      <c r="N124" s="666">
        <v>432.83882506054942</v>
      </c>
    </row>
    <row r="125" spans="1:14" ht="14.4" customHeight="1" x14ac:dyDescent="0.3">
      <c r="A125" s="661" t="s">
        <v>524</v>
      </c>
      <c r="B125" s="662" t="s">
        <v>525</v>
      </c>
      <c r="C125" s="663" t="s">
        <v>534</v>
      </c>
      <c r="D125" s="664" t="s">
        <v>2037</v>
      </c>
      <c r="E125" s="663" t="s">
        <v>540</v>
      </c>
      <c r="F125" s="664" t="s">
        <v>2040</v>
      </c>
      <c r="G125" s="663" t="s">
        <v>556</v>
      </c>
      <c r="H125" s="663" t="s">
        <v>981</v>
      </c>
      <c r="I125" s="663" t="s">
        <v>982</v>
      </c>
      <c r="J125" s="663" t="s">
        <v>983</v>
      </c>
      <c r="K125" s="663" t="s">
        <v>984</v>
      </c>
      <c r="L125" s="665">
        <v>27.141515151515147</v>
      </c>
      <c r="M125" s="665">
        <v>33</v>
      </c>
      <c r="N125" s="666">
        <v>895.66999999999985</v>
      </c>
    </row>
    <row r="126" spans="1:14" ht="14.4" customHeight="1" x14ac:dyDescent="0.3">
      <c r="A126" s="661" t="s">
        <v>524</v>
      </c>
      <c r="B126" s="662" t="s">
        <v>525</v>
      </c>
      <c r="C126" s="663" t="s">
        <v>534</v>
      </c>
      <c r="D126" s="664" t="s">
        <v>2037</v>
      </c>
      <c r="E126" s="663" t="s">
        <v>540</v>
      </c>
      <c r="F126" s="664" t="s">
        <v>2040</v>
      </c>
      <c r="G126" s="663" t="s">
        <v>556</v>
      </c>
      <c r="H126" s="663" t="s">
        <v>985</v>
      </c>
      <c r="I126" s="663" t="s">
        <v>986</v>
      </c>
      <c r="J126" s="663" t="s">
        <v>987</v>
      </c>
      <c r="K126" s="663" t="s">
        <v>988</v>
      </c>
      <c r="L126" s="665">
        <v>40.940000000000005</v>
      </c>
      <c r="M126" s="665">
        <v>2</v>
      </c>
      <c r="N126" s="666">
        <v>81.88000000000001</v>
      </c>
    </row>
    <row r="127" spans="1:14" ht="14.4" customHeight="1" x14ac:dyDescent="0.3">
      <c r="A127" s="661" t="s">
        <v>524</v>
      </c>
      <c r="B127" s="662" t="s">
        <v>525</v>
      </c>
      <c r="C127" s="663" t="s">
        <v>534</v>
      </c>
      <c r="D127" s="664" t="s">
        <v>2037</v>
      </c>
      <c r="E127" s="663" t="s">
        <v>540</v>
      </c>
      <c r="F127" s="664" t="s">
        <v>2040</v>
      </c>
      <c r="G127" s="663" t="s">
        <v>556</v>
      </c>
      <c r="H127" s="663" t="s">
        <v>989</v>
      </c>
      <c r="I127" s="663" t="s">
        <v>216</v>
      </c>
      <c r="J127" s="663" t="s">
        <v>990</v>
      </c>
      <c r="K127" s="663"/>
      <c r="L127" s="665">
        <v>78.88767</v>
      </c>
      <c r="M127" s="665">
        <v>2</v>
      </c>
      <c r="N127" s="666">
        <v>157.77534</v>
      </c>
    </row>
    <row r="128" spans="1:14" ht="14.4" customHeight="1" x14ac:dyDescent="0.3">
      <c r="A128" s="661" t="s">
        <v>524</v>
      </c>
      <c r="B128" s="662" t="s">
        <v>525</v>
      </c>
      <c r="C128" s="663" t="s">
        <v>534</v>
      </c>
      <c r="D128" s="664" t="s">
        <v>2037</v>
      </c>
      <c r="E128" s="663" t="s">
        <v>540</v>
      </c>
      <c r="F128" s="664" t="s">
        <v>2040</v>
      </c>
      <c r="G128" s="663" t="s">
        <v>556</v>
      </c>
      <c r="H128" s="663" t="s">
        <v>991</v>
      </c>
      <c r="I128" s="663" t="s">
        <v>216</v>
      </c>
      <c r="J128" s="663" t="s">
        <v>992</v>
      </c>
      <c r="K128" s="663"/>
      <c r="L128" s="665">
        <v>191.13020431103325</v>
      </c>
      <c r="M128" s="665">
        <v>12</v>
      </c>
      <c r="N128" s="666">
        <v>2293.562451732399</v>
      </c>
    </row>
    <row r="129" spans="1:14" ht="14.4" customHeight="1" x14ac:dyDescent="0.3">
      <c r="A129" s="661" t="s">
        <v>524</v>
      </c>
      <c r="B129" s="662" t="s">
        <v>525</v>
      </c>
      <c r="C129" s="663" t="s">
        <v>534</v>
      </c>
      <c r="D129" s="664" t="s">
        <v>2037</v>
      </c>
      <c r="E129" s="663" t="s">
        <v>540</v>
      </c>
      <c r="F129" s="664" t="s">
        <v>2040</v>
      </c>
      <c r="G129" s="663" t="s">
        <v>556</v>
      </c>
      <c r="H129" s="663" t="s">
        <v>993</v>
      </c>
      <c r="I129" s="663" t="s">
        <v>993</v>
      </c>
      <c r="J129" s="663" t="s">
        <v>558</v>
      </c>
      <c r="K129" s="663" t="s">
        <v>994</v>
      </c>
      <c r="L129" s="665">
        <v>192.5</v>
      </c>
      <c r="M129" s="665">
        <v>10</v>
      </c>
      <c r="N129" s="666">
        <v>1925</v>
      </c>
    </row>
    <row r="130" spans="1:14" ht="14.4" customHeight="1" x14ac:dyDescent="0.3">
      <c r="A130" s="661" t="s">
        <v>524</v>
      </c>
      <c r="B130" s="662" t="s">
        <v>525</v>
      </c>
      <c r="C130" s="663" t="s">
        <v>534</v>
      </c>
      <c r="D130" s="664" t="s">
        <v>2037</v>
      </c>
      <c r="E130" s="663" t="s">
        <v>540</v>
      </c>
      <c r="F130" s="664" t="s">
        <v>2040</v>
      </c>
      <c r="G130" s="663" t="s">
        <v>556</v>
      </c>
      <c r="H130" s="663" t="s">
        <v>995</v>
      </c>
      <c r="I130" s="663" t="s">
        <v>995</v>
      </c>
      <c r="J130" s="663" t="s">
        <v>996</v>
      </c>
      <c r="K130" s="663" t="s">
        <v>997</v>
      </c>
      <c r="L130" s="665">
        <v>94.249377886403479</v>
      </c>
      <c r="M130" s="665">
        <v>1</v>
      </c>
      <c r="N130" s="666">
        <v>94.249377886403479</v>
      </c>
    </row>
    <row r="131" spans="1:14" ht="14.4" customHeight="1" x14ac:dyDescent="0.3">
      <c r="A131" s="661" t="s">
        <v>524</v>
      </c>
      <c r="B131" s="662" t="s">
        <v>525</v>
      </c>
      <c r="C131" s="663" t="s">
        <v>534</v>
      </c>
      <c r="D131" s="664" t="s">
        <v>2037</v>
      </c>
      <c r="E131" s="663" t="s">
        <v>540</v>
      </c>
      <c r="F131" s="664" t="s">
        <v>2040</v>
      </c>
      <c r="G131" s="663" t="s">
        <v>556</v>
      </c>
      <c r="H131" s="663" t="s">
        <v>998</v>
      </c>
      <c r="I131" s="663" t="s">
        <v>999</v>
      </c>
      <c r="J131" s="663" t="s">
        <v>1000</v>
      </c>
      <c r="K131" s="663" t="s">
        <v>1001</v>
      </c>
      <c r="L131" s="665">
        <v>32.929917664238324</v>
      </c>
      <c r="M131" s="665">
        <v>4</v>
      </c>
      <c r="N131" s="666">
        <v>131.7196706569533</v>
      </c>
    </row>
    <row r="132" spans="1:14" ht="14.4" customHeight="1" x14ac:dyDescent="0.3">
      <c r="A132" s="661" t="s">
        <v>524</v>
      </c>
      <c r="B132" s="662" t="s">
        <v>525</v>
      </c>
      <c r="C132" s="663" t="s">
        <v>534</v>
      </c>
      <c r="D132" s="664" t="s">
        <v>2037</v>
      </c>
      <c r="E132" s="663" t="s">
        <v>540</v>
      </c>
      <c r="F132" s="664" t="s">
        <v>2040</v>
      </c>
      <c r="G132" s="663" t="s">
        <v>556</v>
      </c>
      <c r="H132" s="663" t="s">
        <v>1002</v>
      </c>
      <c r="I132" s="663" t="s">
        <v>1003</v>
      </c>
      <c r="J132" s="663" t="s">
        <v>1004</v>
      </c>
      <c r="K132" s="663" t="s">
        <v>1005</v>
      </c>
      <c r="L132" s="665">
        <v>60.71</v>
      </c>
      <c r="M132" s="665">
        <v>3</v>
      </c>
      <c r="N132" s="666">
        <v>182.13</v>
      </c>
    </row>
    <row r="133" spans="1:14" ht="14.4" customHeight="1" x14ac:dyDescent="0.3">
      <c r="A133" s="661" t="s">
        <v>524</v>
      </c>
      <c r="B133" s="662" t="s">
        <v>525</v>
      </c>
      <c r="C133" s="663" t="s">
        <v>534</v>
      </c>
      <c r="D133" s="664" t="s">
        <v>2037</v>
      </c>
      <c r="E133" s="663" t="s">
        <v>540</v>
      </c>
      <c r="F133" s="664" t="s">
        <v>2040</v>
      </c>
      <c r="G133" s="663" t="s">
        <v>556</v>
      </c>
      <c r="H133" s="663" t="s">
        <v>1006</v>
      </c>
      <c r="I133" s="663" t="s">
        <v>1007</v>
      </c>
      <c r="J133" s="663" t="s">
        <v>1008</v>
      </c>
      <c r="K133" s="663" t="s">
        <v>1009</v>
      </c>
      <c r="L133" s="665">
        <v>110.03999999999996</v>
      </c>
      <c r="M133" s="665">
        <v>6</v>
      </c>
      <c r="N133" s="666">
        <v>660.23999999999978</v>
      </c>
    </row>
    <row r="134" spans="1:14" ht="14.4" customHeight="1" x14ac:dyDescent="0.3">
      <c r="A134" s="661" t="s">
        <v>524</v>
      </c>
      <c r="B134" s="662" t="s">
        <v>525</v>
      </c>
      <c r="C134" s="663" t="s">
        <v>534</v>
      </c>
      <c r="D134" s="664" t="s">
        <v>2037</v>
      </c>
      <c r="E134" s="663" t="s">
        <v>540</v>
      </c>
      <c r="F134" s="664" t="s">
        <v>2040</v>
      </c>
      <c r="G134" s="663" t="s">
        <v>556</v>
      </c>
      <c r="H134" s="663" t="s">
        <v>1010</v>
      </c>
      <c r="I134" s="663" t="s">
        <v>1011</v>
      </c>
      <c r="J134" s="663" t="s">
        <v>1012</v>
      </c>
      <c r="K134" s="663" t="s">
        <v>859</v>
      </c>
      <c r="L134" s="665">
        <v>192.76000357944594</v>
      </c>
      <c r="M134" s="665">
        <v>2</v>
      </c>
      <c r="N134" s="666">
        <v>385.52000715889187</v>
      </c>
    </row>
    <row r="135" spans="1:14" ht="14.4" customHeight="1" x14ac:dyDescent="0.3">
      <c r="A135" s="661" t="s">
        <v>524</v>
      </c>
      <c r="B135" s="662" t="s">
        <v>525</v>
      </c>
      <c r="C135" s="663" t="s">
        <v>534</v>
      </c>
      <c r="D135" s="664" t="s">
        <v>2037</v>
      </c>
      <c r="E135" s="663" t="s">
        <v>540</v>
      </c>
      <c r="F135" s="664" t="s">
        <v>2040</v>
      </c>
      <c r="G135" s="663" t="s">
        <v>556</v>
      </c>
      <c r="H135" s="663" t="s">
        <v>1013</v>
      </c>
      <c r="I135" s="663" t="s">
        <v>1014</v>
      </c>
      <c r="J135" s="663" t="s">
        <v>1015</v>
      </c>
      <c r="K135" s="663" t="s">
        <v>1016</v>
      </c>
      <c r="L135" s="665">
        <v>63.749431108205236</v>
      </c>
      <c r="M135" s="665">
        <v>5</v>
      </c>
      <c r="N135" s="666">
        <v>318.74715554102619</v>
      </c>
    </row>
    <row r="136" spans="1:14" ht="14.4" customHeight="1" x14ac:dyDescent="0.3">
      <c r="A136" s="661" t="s">
        <v>524</v>
      </c>
      <c r="B136" s="662" t="s">
        <v>525</v>
      </c>
      <c r="C136" s="663" t="s">
        <v>534</v>
      </c>
      <c r="D136" s="664" t="s">
        <v>2037</v>
      </c>
      <c r="E136" s="663" t="s">
        <v>540</v>
      </c>
      <c r="F136" s="664" t="s">
        <v>2040</v>
      </c>
      <c r="G136" s="663" t="s">
        <v>556</v>
      </c>
      <c r="H136" s="663" t="s">
        <v>1017</v>
      </c>
      <c r="I136" s="663" t="s">
        <v>1018</v>
      </c>
      <c r="J136" s="663" t="s">
        <v>1019</v>
      </c>
      <c r="K136" s="663" t="s">
        <v>1020</v>
      </c>
      <c r="L136" s="665">
        <v>128.4133333333333</v>
      </c>
      <c r="M136" s="665">
        <v>3</v>
      </c>
      <c r="N136" s="666">
        <v>385.2399999999999</v>
      </c>
    </row>
    <row r="137" spans="1:14" ht="14.4" customHeight="1" x14ac:dyDescent="0.3">
      <c r="A137" s="661" t="s">
        <v>524</v>
      </c>
      <c r="B137" s="662" t="s">
        <v>525</v>
      </c>
      <c r="C137" s="663" t="s">
        <v>534</v>
      </c>
      <c r="D137" s="664" t="s">
        <v>2037</v>
      </c>
      <c r="E137" s="663" t="s">
        <v>540</v>
      </c>
      <c r="F137" s="664" t="s">
        <v>2040</v>
      </c>
      <c r="G137" s="663" t="s">
        <v>556</v>
      </c>
      <c r="H137" s="663" t="s">
        <v>1021</v>
      </c>
      <c r="I137" s="663" t="s">
        <v>1022</v>
      </c>
      <c r="J137" s="663" t="s">
        <v>1023</v>
      </c>
      <c r="K137" s="663" t="s">
        <v>1024</v>
      </c>
      <c r="L137" s="665">
        <v>67.334896260021765</v>
      </c>
      <c r="M137" s="665">
        <v>6</v>
      </c>
      <c r="N137" s="666">
        <v>404.00937756013059</v>
      </c>
    </row>
    <row r="138" spans="1:14" ht="14.4" customHeight="1" x14ac:dyDescent="0.3">
      <c r="A138" s="661" t="s">
        <v>524</v>
      </c>
      <c r="B138" s="662" t="s">
        <v>525</v>
      </c>
      <c r="C138" s="663" t="s">
        <v>534</v>
      </c>
      <c r="D138" s="664" t="s">
        <v>2037</v>
      </c>
      <c r="E138" s="663" t="s">
        <v>540</v>
      </c>
      <c r="F138" s="664" t="s">
        <v>2040</v>
      </c>
      <c r="G138" s="663" t="s">
        <v>556</v>
      </c>
      <c r="H138" s="663" t="s">
        <v>1025</v>
      </c>
      <c r="I138" s="663" t="s">
        <v>1026</v>
      </c>
      <c r="J138" s="663" t="s">
        <v>1027</v>
      </c>
      <c r="K138" s="663" t="s">
        <v>1028</v>
      </c>
      <c r="L138" s="665">
        <v>79.488580225736641</v>
      </c>
      <c r="M138" s="665">
        <v>1</v>
      </c>
      <c r="N138" s="666">
        <v>79.488580225736641</v>
      </c>
    </row>
    <row r="139" spans="1:14" ht="14.4" customHeight="1" x14ac:dyDescent="0.3">
      <c r="A139" s="661" t="s">
        <v>524</v>
      </c>
      <c r="B139" s="662" t="s">
        <v>525</v>
      </c>
      <c r="C139" s="663" t="s">
        <v>534</v>
      </c>
      <c r="D139" s="664" t="s">
        <v>2037</v>
      </c>
      <c r="E139" s="663" t="s">
        <v>540</v>
      </c>
      <c r="F139" s="664" t="s">
        <v>2040</v>
      </c>
      <c r="G139" s="663" t="s">
        <v>556</v>
      </c>
      <c r="H139" s="663" t="s">
        <v>1029</v>
      </c>
      <c r="I139" s="663" t="s">
        <v>1030</v>
      </c>
      <c r="J139" s="663" t="s">
        <v>1031</v>
      </c>
      <c r="K139" s="663" t="s">
        <v>1032</v>
      </c>
      <c r="L139" s="665">
        <v>99.689659086033828</v>
      </c>
      <c r="M139" s="665">
        <v>2</v>
      </c>
      <c r="N139" s="666">
        <v>199.37931817206766</v>
      </c>
    </row>
    <row r="140" spans="1:14" ht="14.4" customHeight="1" x14ac:dyDescent="0.3">
      <c r="A140" s="661" t="s">
        <v>524</v>
      </c>
      <c r="B140" s="662" t="s">
        <v>525</v>
      </c>
      <c r="C140" s="663" t="s">
        <v>534</v>
      </c>
      <c r="D140" s="664" t="s">
        <v>2037</v>
      </c>
      <c r="E140" s="663" t="s">
        <v>540</v>
      </c>
      <c r="F140" s="664" t="s">
        <v>2040</v>
      </c>
      <c r="G140" s="663" t="s">
        <v>556</v>
      </c>
      <c r="H140" s="663" t="s">
        <v>1033</v>
      </c>
      <c r="I140" s="663" t="s">
        <v>1034</v>
      </c>
      <c r="J140" s="663" t="s">
        <v>1031</v>
      </c>
      <c r="K140" s="663" t="s">
        <v>1035</v>
      </c>
      <c r="L140" s="665">
        <v>253.52000000000012</v>
      </c>
      <c r="M140" s="665">
        <v>1</v>
      </c>
      <c r="N140" s="666">
        <v>253.52000000000012</v>
      </c>
    </row>
    <row r="141" spans="1:14" ht="14.4" customHeight="1" x14ac:dyDescent="0.3">
      <c r="A141" s="661" t="s">
        <v>524</v>
      </c>
      <c r="B141" s="662" t="s">
        <v>525</v>
      </c>
      <c r="C141" s="663" t="s">
        <v>534</v>
      </c>
      <c r="D141" s="664" t="s">
        <v>2037</v>
      </c>
      <c r="E141" s="663" t="s">
        <v>540</v>
      </c>
      <c r="F141" s="664" t="s">
        <v>2040</v>
      </c>
      <c r="G141" s="663" t="s">
        <v>556</v>
      </c>
      <c r="H141" s="663" t="s">
        <v>1036</v>
      </c>
      <c r="I141" s="663" t="s">
        <v>1037</v>
      </c>
      <c r="J141" s="663" t="s">
        <v>1038</v>
      </c>
      <c r="K141" s="663" t="s">
        <v>1039</v>
      </c>
      <c r="L141" s="665">
        <v>100.30000937428039</v>
      </c>
      <c r="M141" s="665">
        <v>1</v>
      </c>
      <c r="N141" s="666">
        <v>100.30000937428039</v>
      </c>
    </row>
    <row r="142" spans="1:14" ht="14.4" customHeight="1" x14ac:dyDescent="0.3">
      <c r="A142" s="661" t="s">
        <v>524</v>
      </c>
      <c r="B142" s="662" t="s">
        <v>525</v>
      </c>
      <c r="C142" s="663" t="s">
        <v>534</v>
      </c>
      <c r="D142" s="664" t="s">
        <v>2037</v>
      </c>
      <c r="E142" s="663" t="s">
        <v>540</v>
      </c>
      <c r="F142" s="664" t="s">
        <v>2040</v>
      </c>
      <c r="G142" s="663" t="s">
        <v>556</v>
      </c>
      <c r="H142" s="663" t="s">
        <v>1040</v>
      </c>
      <c r="I142" s="663" t="s">
        <v>1041</v>
      </c>
      <c r="J142" s="663" t="s">
        <v>1042</v>
      </c>
      <c r="K142" s="663" t="s">
        <v>1043</v>
      </c>
      <c r="L142" s="665">
        <v>946.77</v>
      </c>
      <c r="M142" s="665">
        <v>1</v>
      </c>
      <c r="N142" s="666">
        <v>946.77</v>
      </c>
    </row>
    <row r="143" spans="1:14" ht="14.4" customHeight="1" x14ac:dyDescent="0.3">
      <c r="A143" s="661" t="s">
        <v>524</v>
      </c>
      <c r="B143" s="662" t="s">
        <v>525</v>
      </c>
      <c r="C143" s="663" t="s">
        <v>534</v>
      </c>
      <c r="D143" s="664" t="s">
        <v>2037</v>
      </c>
      <c r="E143" s="663" t="s">
        <v>540</v>
      </c>
      <c r="F143" s="664" t="s">
        <v>2040</v>
      </c>
      <c r="G143" s="663" t="s">
        <v>556</v>
      </c>
      <c r="H143" s="663" t="s">
        <v>1044</v>
      </c>
      <c r="I143" s="663" t="s">
        <v>1045</v>
      </c>
      <c r="J143" s="663" t="s">
        <v>1046</v>
      </c>
      <c r="K143" s="663" t="s">
        <v>1047</v>
      </c>
      <c r="L143" s="665">
        <v>56.720052414123067</v>
      </c>
      <c r="M143" s="665">
        <v>1</v>
      </c>
      <c r="N143" s="666">
        <v>56.720052414123067</v>
      </c>
    </row>
    <row r="144" spans="1:14" ht="14.4" customHeight="1" x14ac:dyDescent="0.3">
      <c r="A144" s="661" t="s">
        <v>524</v>
      </c>
      <c r="B144" s="662" t="s">
        <v>525</v>
      </c>
      <c r="C144" s="663" t="s">
        <v>534</v>
      </c>
      <c r="D144" s="664" t="s">
        <v>2037</v>
      </c>
      <c r="E144" s="663" t="s">
        <v>540</v>
      </c>
      <c r="F144" s="664" t="s">
        <v>2040</v>
      </c>
      <c r="G144" s="663" t="s">
        <v>556</v>
      </c>
      <c r="H144" s="663" t="s">
        <v>1048</v>
      </c>
      <c r="I144" s="663" t="s">
        <v>1049</v>
      </c>
      <c r="J144" s="663" t="s">
        <v>1050</v>
      </c>
      <c r="K144" s="663" t="s">
        <v>1051</v>
      </c>
      <c r="L144" s="665">
        <v>14.740053564451754</v>
      </c>
      <c r="M144" s="665">
        <v>1</v>
      </c>
      <c r="N144" s="666">
        <v>14.740053564451754</v>
      </c>
    </row>
    <row r="145" spans="1:14" ht="14.4" customHeight="1" x14ac:dyDescent="0.3">
      <c r="A145" s="661" t="s">
        <v>524</v>
      </c>
      <c r="B145" s="662" t="s">
        <v>525</v>
      </c>
      <c r="C145" s="663" t="s">
        <v>534</v>
      </c>
      <c r="D145" s="664" t="s">
        <v>2037</v>
      </c>
      <c r="E145" s="663" t="s">
        <v>540</v>
      </c>
      <c r="F145" s="664" t="s">
        <v>2040</v>
      </c>
      <c r="G145" s="663" t="s">
        <v>556</v>
      </c>
      <c r="H145" s="663" t="s">
        <v>1052</v>
      </c>
      <c r="I145" s="663" t="s">
        <v>1053</v>
      </c>
      <c r="J145" s="663" t="s">
        <v>1054</v>
      </c>
      <c r="K145" s="663" t="s">
        <v>1055</v>
      </c>
      <c r="L145" s="665">
        <v>134.35249999999996</v>
      </c>
      <c r="M145" s="665">
        <v>4</v>
      </c>
      <c r="N145" s="666">
        <v>537.40999999999985</v>
      </c>
    </row>
    <row r="146" spans="1:14" ht="14.4" customHeight="1" x14ac:dyDescent="0.3">
      <c r="A146" s="661" t="s">
        <v>524</v>
      </c>
      <c r="B146" s="662" t="s">
        <v>525</v>
      </c>
      <c r="C146" s="663" t="s">
        <v>534</v>
      </c>
      <c r="D146" s="664" t="s">
        <v>2037</v>
      </c>
      <c r="E146" s="663" t="s">
        <v>540</v>
      </c>
      <c r="F146" s="664" t="s">
        <v>2040</v>
      </c>
      <c r="G146" s="663" t="s">
        <v>556</v>
      </c>
      <c r="H146" s="663" t="s">
        <v>1056</v>
      </c>
      <c r="I146" s="663" t="s">
        <v>1057</v>
      </c>
      <c r="J146" s="663" t="s">
        <v>649</v>
      </c>
      <c r="K146" s="663" t="s">
        <v>1058</v>
      </c>
      <c r="L146" s="665">
        <v>58.603761204001664</v>
      </c>
      <c r="M146" s="665">
        <v>6</v>
      </c>
      <c r="N146" s="666">
        <v>351.62256722400997</v>
      </c>
    </row>
    <row r="147" spans="1:14" ht="14.4" customHeight="1" x14ac:dyDescent="0.3">
      <c r="A147" s="661" t="s">
        <v>524</v>
      </c>
      <c r="B147" s="662" t="s">
        <v>525</v>
      </c>
      <c r="C147" s="663" t="s">
        <v>534</v>
      </c>
      <c r="D147" s="664" t="s">
        <v>2037</v>
      </c>
      <c r="E147" s="663" t="s">
        <v>540</v>
      </c>
      <c r="F147" s="664" t="s">
        <v>2040</v>
      </c>
      <c r="G147" s="663" t="s">
        <v>556</v>
      </c>
      <c r="H147" s="663" t="s">
        <v>1059</v>
      </c>
      <c r="I147" s="663" t="s">
        <v>1060</v>
      </c>
      <c r="J147" s="663" t="s">
        <v>1061</v>
      </c>
      <c r="K147" s="663" t="s">
        <v>1062</v>
      </c>
      <c r="L147" s="665">
        <v>63.319627107824253</v>
      </c>
      <c r="M147" s="665">
        <v>2</v>
      </c>
      <c r="N147" s="666">
        <v>126.63925421564851</v>
      </c>
    </row>
    <row r="148" spans="1:14" ht="14.4" customHeight="1" x14ac:dyDescent="0.3">
      <c r="A148" s="661" t="s">
        <v>524</v>
      </c>
      <c r="B148" s="662" t="s">
        <v>525</v>
      </c>
      <c r="C148" s="663" t="s">
        <v>534</v>
      </c>
      <c r="D148" s="664" t="s">
        <v>2037</v>
      </c>
      <c r="E148" s="663" t="s">
        <v>540</v>
      </c>
      <c r="F148" s="664" t="s">
        <v>2040</v>
      </c>
      <c r="G148" s="663" t="s">
        <v>556</v>
      </c>
      <c r="H148" s="663" t="s">
        <v>1063</v>
      </c>
      <c r="I148" s="663" t="s">
        <v>1064</v>
      </c>
      <c r="J148" s="663" t="s">
        <v>1065</v>
      </c>
      <c r="K148" s="663" t="s">
        <v>1066</v>
      </c>
      <c r="L148" s="665">
        <v>371.05</v>
      </c>
      <c r="M148" s="665">
        <v>3</v>
      </c>
      <c r="N148" s="666">
        <v>1113.1500000000001</v>
      </c>
    </row>
    <row r="149" spans="1:14" ht="14.4" customHeight="1" x14ac:dyDescent="0.3">
      <c r="A149" s="661" t="s">
        <v>524</v>
      </c>
      <c r="B149" s="662" t="s">
        <v>525</v>
      </c>
      <c r="C149" s="663" t="s">
        <v>534</v>
      </c>
      <c r="D149" s="664" t="s">
        <v>2037</v>
      </c>
      <c r="E149" s="663" t="s">
        <v>540</v>
      </c>
      <c r="F149" s="664" t="s">
        <v>2040</v>
      </c>
      <c r="G149" s="663" t="s">
        <v>556</v>
      </c>
      <c r="H149" s="663" t="s">
        <v>1067</v>
      </c>
      <c r="I149" s="663" t="s">
        <v>1067</v>
      </c>
      <c r="J149" s="663" t="s">
        <v>789</v>
      </c>
      <c r="K149" s="663" t="s">
        <v>1068</v>
      </c>
      <c r="L149" s="665">
        <v>39.6</v>
      </c>
      <c r="M149" s="665">
        <v>1</v>
      </c>
      <c r="N149" s="666">
        <v>39.6</v>
      </c>
    </row>
    <row r="150" spans="1:14" ht="14.4" customHeight="1" x14ac:dyDescent="0.3">
      <c r="A150" s="661" t="s">
        <v>524</v>
      </c>
      <c r="B150" s="662" t="s">
        <v>525</v>
      </c>
      <c r="C150" s="663" t="s">
        <v>534</v>
      </c>
      <c r="D150" s="664" t="s">
        <v>2037</v>
      </c>
      <c r="E150" s="663" t="s">
        <v>540</v>
      </c>
      <c r="F150" s="664" t="s">
        <v>2040</v>
      </c>
      <c r="G150" s="663" t="s">
        <v>556</v>
      </c>
      <c r="H150" s="663" t="s">
        <v>1069</v>
      </c>
      <c r="I150" s="663" t="s">
        <v>1070</v>
      </c>
      <c r="J150" s="663" t="s">
        <v>1071</v>
      </c>
      <c r="K150" s="663" t="s">
        <v>1072</v>
      </c>
      <c r="L150" s="665">
        <v>74.939558677516558</v>
      </c>
      <c r="M150" s="665">
        <v>1</v>
      </c>
      <c r="N150" s="666">
        <v>74.939558677516558</v>
      </c>
    </row>
    <row r="151" spans="1:14" ht="14.4" customHeight="1" x14ac:dyDescent="0.3">
      <c r="A151" s="661" t="s">
        <v>524</v>
      </c>
      <c r="B151" s="662" t="s">
        <v>525</v>
      </c>
      <c r="C151" s="663" t="s">
        <v>534</v>
      </c>
      <c r="D151" s="664" t="s">
        <v>2037</v>
      </c>
      <c r="E151" s="663" t="s">
        <v>540</v>
      </c>
      <c r="F151" s="664" t="s">
        <v>2040</v>
      </c>
      <c r="G151" s="663" t="s">
        <v>556</v>
      </c>
      <c r="H151" s="663" t="s">
        <v>1073</v>
      </c>
      <c r="I151" s="663" t="s">
        <v>1074</v>
      </c>
      <c r="J151" s="663" t="s">
        <v>1075</v>
      </c>
      <c r="K151" s="663" t="s">
        <v>1076</v>
      </c>
      <c r="L151" s="665">
        <v>97.410160873907088</v>
      </c>
      <c r="M151" s="665">
        <v>17</v>
      </c>
      <c r="N151" s="666">
        <v>1655.9727348564204</v>
      </c>
    </row>
    <row r="152" spans="1:14" ht="14.4" customHeight="1" x14ac:dyDescent="0.3">
      <c r="A152" s="661" t="s">
        <v>524</v>
      </c>
      <c r="B152" s="662" t="s">
        <v>525</v>
      </c>
      <c r="C152" s="663" t="s">
        <v>534</v>
      </c>
      <c r="D152" s="664" t="s">
        <v>2037</v>
      </c>
      <c r="E152" s="663" t="s">
        <v>540</v>
      </c>
      <c r="F152" s="664" t="s">
        <v>2040</v>
      </c>
      <c r="G152" s="663" t="s">
        <v>556</v>
      </c>
      <c r="H152" s="663" t="s">
        <v>1077</v>
      </c>
      <c r="I152" s="663" t="s">
        <v>1078</v>
      </c>
      <c r="J152" s="663" t="s">
        <v>1079</v>
      </c>
      <c r="K152" s="663" t="s">
        <v>1080</v>
      </c>
      <c r="L152" s="665">
        <v>63.765999999999984</v>
      </c>
      <c r="M152" s="665">
        <v>5</v>
      </c>
      <c r="N152" s="666">
        <v>318.82999999999993</v>
      </c>
    </row>
    <row r="153" spans="1:14" ht="14.4" customHeight="1" x14ac:dyDescent="0.3">
      <c r="A153" s="661" t="s">
        <v>524</v>
      </c>
      <c r="B153" s="662" t="s">
        <v>525</v>
      </c>
      <c r="C153" s="663" t="s">
        <v>534</v>
      </c>
      <c r="D153" s="664" t="s">
        <v>2037</v>
      </c>
      <c r="E153" s="663" t="s">
        <v>540</v>
      </c>
      <c r="F153" s="664" t="s">
        <v>2040</v>
      </c>
      <c r="G153" s="663" t="s">
        <v>556</v>
      </c>
      <c r="H153" s="663" t="s">
        <v>1081</v>
      </c>
      <c r="I153" s="663" t="s">
        <v>1082</v>
      </c>
      <c r="J153" s="663" t="s">
        <v>1083</v>
      </c>
      <c r="K153" s="663" t="s">
        <v>1084</v>
      </c>
      <c r="L153" s="665">
        <v>68.939246418864855</v>
      </c>
      <c r="M153" s="665">
        <v>1</v>
      </c>
      <c r="N153" s="666">
        <v>68.939246418864855</v>
      </c>
    </row>
    <row r="154" spans="1:14" ht="14.4" customHeight="1" x14ac:dyDescent="0.3">
      <c r="A154" s="661" t="s">
        <v>524</v>
      </c>
      <c r="B154" s="662" t="s">
        <v>525</v>
      </c>
      <c r="C154" s="663" t="s">
        <v>534</v>
      </c>
      <c r="D154" s="664" t="s">
        <v>2037</v>
      </c>
      <c r="E154" s="663" t="s">
        <v>540</v>
      </c>
      <c r="F154" s="664" t="s">
        <v>2040</v>
      </c>
      <c r="G154" s="663" t="s">
        <v>556</v>
      </c>
      <c r="H154" s="663" t="s">
        <v>1085</v>
      </c>
      <c r="I154" s="663" t="s">
        <v>1086</v>
      </c>
      <c r="J154" s="663" t="s">
        <v>1087</v>
      </c>
      <c r="K154" s="663" t="s">
        <v>1088</v>
      </c>
      <c r="L154" s="665">
        <v>26.039789506207914</v>
      </c>
      <c r="M154" s="665">
        <v>2</v>
      </c>
      <c r="N154" s="666">
        <v>52.079579012415827</v>
      </c>
    </row>
    <row r="155" spans="1:14" ht="14.4" customHeight="1" x14ac:dyDescent="0.3">
      <c r="A155" s="661" t="s">
        <v>524</v>
      </c>
      <c r="B155" s="662" t="s">
        <v>525</v>
      </c>
      <c r="C155" s="663" t="s">
        <v>534</v>
      </c>
      <c r="D155" s="664" t="s">
        <v>2037</v>
      </c>
      <c r="E155" s="663" t="s">
        <v>540</v>
      </c>
      <c r="F155" s="664" t="s">
        <v>2040</v>
      </c>
      <c r="G155" s="663" t="s">
        <v>556</v>
      </c>
      <c r="H155" s="663" t="s">
        <v>1089</v>
      </c>
      <c r="I155" s="663" t="s">
        <v>1090</v>
      </c>
      <c r="J155" s="663" t="s">
        <v>1091</v>
      </c>
      <c r="K155" s="663" t="s">
        <v>1092</v>
      </c>
      <c r="L155" s="665">
        <v>148.52999999999997</v>
      </c>
      <c r="M155" s="665">
        <v>4</v>
      </c>
      <c r="N155" s="666">
        <v>594.11999999999989</v>
      </c>
    </row>
    <row r="156" spans="1:14" ht="14.4" customHeight="1" x14ac:dyDescent="0.3">
      <c r="A156" s="661" t="s">
        <v>524</v>
      </c>
      <c r="B156" s="662" t="s">
        <v>525</v>
      </c>
      <c r="C156" s="663" t="s">
        <v>534</v>
      </c>
      <c r="D156" s="664" t="s">
        <v>2037</v>
      </c>
      <c r="E156" s="663" t="s">
        <v>540</v>
      </c>
      <c r="F156" s="664" t="s">
        <v>2040</v>
      </c>
      <c r="G156" s="663" t="s">
        <v>556</v>
      </c>
      <c r="H156" s="663" t="s">
        <v>1093</v>
      </c>
      <c r="I156" s="663" t="s">
        <v>1094</v>
      </c>
      <c r="J156" s="663" t="s">
        <v>1095</v>
      </c>
      <c r="K156" s="663" t="s">
        <v>1096</v>
      </c>
      <c r="L156" s="665">
        <v>117.74249999999999</v>
      </c>
      <c r="M156" s="665">
        <v>4</v>
      </c>
      <c r="N156" s="666">
        <v>470.96999999999997</v>
      </c>
    </row>
    <row r="157" spans="1:14" ht="14.4" customHeight="1" x14ac:dyDescent="0.3">
      <c r="A157" s="661" t="s">
        <v>524</v>
      </c>
      <c r="B157" s="662" t="s">
        <v>525</v>
      </c>
      <c r="C157" s="663" t="s">
        <v>534</v>
      </c>
      <c r="D157" s="664" t="s">
        <v>2037</v>
      </c>
      <c r="E157" s="663" t="s">
        <v>540</v>
      </c>
      <c r="F157" s="664" t="s">
        <v>2040</v>
      </c>
      <c r="G157" s="663" t="s">
        <v>556</v>
      </c>
      <c r="H157" s="663" t="s">
        <v>1097</v>
      </c>
      <c r="I157" s="663" t="s">
        <v>1098</v>
      </c>
      <c r="J157" s="663" t="s">
        <v>1099</v>
      </c>
      <c r="K157" s="663" t="s">
        <v>1100</v>
      </c>
      <c r="L157" s="665">
        <v>105.86899283777254</v>
      </c>
      <c r="M157" s="665">
        <v>40</v>
      </c>
      <c r="N157" s="666">
        <v>4234.7597135109017</v>
      </c>
    </row>
    <row r="158" spans="1:14" ht="14.4" customHeight="1" x14ac:dyDescent="0.3">
      <c r="A158" s="661" t="s">
        <v>524</v>
      </c>
      <c r="B158" s="662" t="s">
        <v>525</v>
      </c>
      <c r="C158" s="663" t="s">
        <v>534</v>
      </c>
      <c r="D158" s="664" t="s">
        <v>2037</v>
      </c>
      <c r="E158" s="663" t="s">
        <v>540</v>
      </c>
      <c r="F158" s="664" t="s">
        <v>2040</v>
      </c>
      <c r="G158" s="663" t="s">
        <v>556</v>
      </c>
      <c r="H158" s="663" t="s">
        <v>1101</v>
      </c>
      <c r="I158" s="663" t="s">
        <v>1102</v>
      </c>
      <c r="J158" s="663" t="s">
        <v>1103</v>
      </c>
      <c r="K158" s="663" t="s">
        <v>1104</v>
      </c>
      <c r="L158" s="665">
        <v>101.745</v>
      </c>
      <c r="M158" s="665">
        <v>8</v>
      </c>
      <c r="N158" s="666">
        <v>813.96</v>
      </c>
    </row>
    <row r="159" spans="1:14" ht="14.4" customHeight="1" x14ac:dyDescent="0.3">
      <c r="A159" s="661" t="s">
        <v>524</v>
      </c>
      <c r="B159" s="662" t="s">
        <v>525</v>
      </c>
      <c r="C159" s="663" t="s">
        <v>534</v>
      </c>
      <c r="D159" s="664" t="s">
        <v>2037</v>
      </c>
      <c r="E159" s="663" t="s">
        <v>540</v>
      </c>
      <c r="F159" s="664" t="s">
        <v>2040</v>
      </c>
      <c r="G159" s="663" t="s">
        <v>556</v>
      </c>
      <c r="H159" s="663" t="s">
        <v>1105</v>
      </c>
      <c r="I159" s="663" t="s">
        <v>1106</v>
      </c>
      <c r="J159" s="663" t="s">
        <v>1107</v>
      </c>
      <c r="K159" s="663" t="s">
        <v>1108</v>
      </c>
      <c r="L159" s="665">
        <v>174.60499939705005</v>
      </c>
      <c r="M159" s="665">
        <v>6</v>
      </c>
      <c r="N159" s="666">
        <v>1047.6299963823003</v>
      </c>
    </row>
    <row r="160" spans="1:14" ht="14.4" customHeight="1" x14ac:dyDescent="0.3">
      <c r="A160" s="661" t="s">
        <v>524</v>
      </c>
      <c r="B160" s="662" t="s">
        <v>525</v>
      </c>
      <c r="C160" s="663" t="s">
        <v>534</v>
      </c>
      <c r="D160" s="664" t="s">
        <v>2037</v>
      </c>
      <c r="E160" s="663" t="s">
        <v>540</v>
      </c>
      <c r="F160" s="664" t="s">
        <v>2040</v>
      </c>
      <c r="G160" s="663" t="s">
        <v>556</v>
      </c>
      <c r="H160" s="663" t="s">
        <v>1109</v>
      </c>
      <c r="I160" s="663" t="s">
        <v>1110</v>
      </c>
      <c r="J160" s="663" t="s">
        <v>1099</v>
      </c>
      <c r="K160" s="663" t="s">
        <v>1111</v>
      </c>
      <c r="L160" s="665">
        <v>67.830000000000013</v>
      </c>
      <c r="M160" s="665">
        <v>7</v>
      </c>
      <c r="N160" s="666">
        <v>474.81000000000006</v>
      </c>
    </row>
    <row r="161" spans="1:14" ht="14.4" customHeight="1" x14ac:dyDescent="0.3">
      <c r="A161" s="661" t="s">
        <v>524</v>
      </c>
      <c r="B161" s="662" t="s">
        <v>525</v>
      </c>
      <c r="C161" s="663" t="s">
        <v>534</v>
      </c>
      <c r="D161" s="664" t="s">
        <v>2037</v>
      </c>
      <c r="E161" s="663" t="s">
        <v>540</v>
      </c>
      <c r="F161" s="664" t="s">
        <v>2040</v>
      </c>
      <c r="G161" s="663" t="s">
        <v>556</v>
      </c>
      <c r="H161" s="663" t="s">
        <v>1112</v>
      </c>
      <c r="I161" s="663" t="s">
        <v>1113</v>
      </c>
      <c r="J161" s="663" t="s">
        <v>1114</v>
      </c>
      <c r="K161" s="663" t="s">
        <v>1115</v>
      </c>
      <c r="L161" s="665">
        <v>56.55285714285715</v>
      </c>
      <c r="M161" s="665">
        <v>7</v>
      </c>
      <c r="N161" s="666">
        <v>395.87000000000006</v>
      </c>
    </row>
    <row r="162" spans="1:14" ht="14.4" customHeight="1" x14ac:dyDescent="0.3">
      <c r="A162" s="661" t="s">
        <v>524</v>
      </c>
      <c r="B162" s="662" t="s">
        <v>525</v>
      </c>
      <c r="C162" s="663" t="s">
        <v>534</v>
      </c>
      <c r="D162" s="664" t="s">
        <v>2037</v>
      </c>
      <c r="E162" s="663" t="s">
        <v>540</v>
      </c>
      <c r="F162" s="664" t="s">
        <v>2040</v>
      </c>
      <c r="G162" s="663" t="s">
        <v>556</v>
      </c>
      <c r="H162" s="663" t="s">
        <v>1116</v>
      </c>
      <c r="I162" s="663" t="s">
        <v>1117</v>
      </c>
      <c r="J162" s="663" t="s">
        <v>1118</v>
      </c>
      <c r="K162" s="663" t="s">
        <v>1119</v>
      </c>
      <c r="L162" s="665">
        <v>33.11999999999999</v>
      </c>
      <c r="M162" s="665">
        <v>1</v>
      </c>
      <c r="N162" s="666">
        <v>33.11999999999999</v>
      </c>
    </row>
    <row r="163" spans="1:14" ht="14.4" customHeight="1" x14ac:dyDescent="0.3">
      <c r="A163" s="661" t="s">
        <v>524</v>
      </c>
      <c r="B163" s="662" t="s">
        <v>525</v>
      </c>
      <c r="C163" s="663" t="s">
        <v>534</v>
      </c>
      <c r="D163" s="664" t="s">
        <v>2037</v>
      </c>
      <c r="E163" s="663" t="s">
        <v>540</v>
      </c>
      <c r="F163" s="664" t="s">
        <v>2040</v>
      </c>
      <c r="G163" s="663" t="s">
        <v>556</v>
      </c>
      <c r="H163" s="663" t="s">
        <v>1120</v>
      </c>
      <c r="I163" s="663" t="s">
        <v>1121</v>
      </c>
      <c r="J163" s="663" t="s">
        <v>588</v>
      </c>
      <c r="K163" s="663" t="s">
        <v>1122</v>
      </c>
      <c r="L163" s="665">
        <v>50.43989257073283</v>
      </c>
      <c r="M163" s="665">
        <v>7</v>
      </c>
      <c r="N163" s="666">
        <v>353.07924799512983</v>
      </c>
    </row>
    <row r="164" spans="1:14" ht="14.4" customHeight="1" x14ac:dyDescent="0.3">
      <c r="A164" s="661" t="s">
        <v>524</v>
      </c>
      <c r="B164" s="662" t="s">
        <v>525</v>
      </c>
      <c r="C164" s="663" t="s">
        <v>534</v>
      </c>
      <c r="D164" s="664" t="s">
        <v>2037</v>
      </c>
      <c r="E164" s="663" t="s">
        <v>540</v>
      </c>
      <c r="F164" s="664" t="s">
        <v>2040</v>
      </c>
      <c r="G164" s="663" t="s">
        <v>556</v>
      </c>
      <c r="H164" s="663" t="s">
        <v>1123</v>
      </c>
      <c r="I164" s="663" t="s">
        <v>1124</v>
      </c>
      <c r="J164" s="663" t="s">
        <v>1125</v>
      </c>
      <c r="K164" s="663" t="s">
        <v>1126</v>
      </c>
      <c r="L164" s="665">
        <v>141.49023869201804</v>
      </c>
      <c r="M164" s="665">
        <v>1</v>
      </c>
      <c r="N164" s="666">
        <v>141.49023869201804</v>
      </c>
    </row>
    <row r="165" spans="1:14" ht="14.4" customHeight="1" x14ac:dyDescent="0.3">
      <c r="A165" s="661" t="s">
        <v>524</v>
      </c>
      <c r="B165" s="662" t="s">
        <v>525</v>
      </c>
      <c r="C165" s="663" t="s">
        <v>534</v>
      </c>
      <c r="D165" s="664" t="s">
        <v>2037</v>
      </c>
      <c r="E165" s="663" t="s">
        <v>540</v>
      </c>
      <c r="F165" s="664" t="s">
        <v>2040</v>
      </c>
      <c r="G165" s="663" t="s">
        <v>556</v>
      </c>
      <c r="H165" s="663" t="s">
        <v>1127</v>
      </c>
      <c r="I165" s="663" t="s">
        <v>1127</v>
      </c>
      <c r="J165" s="663" t="s">
        <v>1128</v>
      </c>
      <c r="K165" s="663" t="s">
        <v>1129</v>
      </c>
      <c r="L165" s="665">
        <v>255.1044559738383</v>
      </c>
      <c r="M165" s="665">
        <v>2</v>
      </c>
      <c r="N165" s="666">
        <v>510.2089119476766</v>
      </c>
    </row>
    <row r="166" spans="1:14" ht="14.4" customHeight="1" x14ac:dyDescent="0.3">
      <c r="A166" s="661" t="s">
        <v>524</v>
      </c>
      <c r="B166" s="662" t="s">
        <v>525</v>
      </c>
      <c r="C166" s="663" t="s">
        <v>534</v>
      </c>
      <c r="D166" s="664" t="s">
        <v>2037</v>
      </c>
      <c r="E166" s="663" t="s">
        <v>540</v>
      </c>
      <c r="F166" s="664" t="s">
        <v>2040</v>
      </c>
      <c r="G166" s="663" t="s">
        <v>556</v>
      </c>
      <c r="H166" s="663" t="s">
        <v>1130</v>
      </c>
      <c r="I166" s="663" t="s">
        <v>1131</v>
      </c>
      <c r="J166" s="663" t="s">
        <v>1132</v>
      </c>
      <c r="K166" s="663" t="s">
        <v>1133</v>
      </c>
      <c r="L166" s="665">
        <v>61.38593919597821</v>
      </c>
      <c r="M166" s="665">
        <v>3</v>
      </c>
      <c r="N166" s="666">
        <v>184.15781758793463</v>
      </c>
    </row>
    <row r="167" spans="1:14" ht="14.4" customHeight="1" x14ac:dyDescent="0.3">
      <c r="A167" s="661" t="s">
        <v>524</v>
      </c>
      <c r="B167" s="662" t="s">
        <v>525</v>
      </c>
      <c r="C167" s="663" t="s">
        <v>534</v>
      </c>
      <c r="D167" s="664" t="s">
        <v>2037</v>
      </c>
      <c r="E167" s="663" t="s">
        <v>540</v>
      </c>
      <c r="F167" s="664" t="s">
        <v>2040</v>
      </c>
      <c r="G167" s="663" t="s">
        <v>556</v>
      </c>
      <c r="H167" s="663" t="s">
        <v>1134</v>
      </c>
      <c r="I167" s="663" t="s">
        <v>1135</v>
      </c>
      <c r="J167" s="663" t="s">
        <v>1136</v>
      </c>
      <c r="K167" s="663" t="s">
        <v>1137</v>
      </c>
      <c r="L167" s="665">
        <v>254.97999999999996</v>
      </c>
      <c r="M167" s="665">
        <v>7</v>
      </c>
      <c r="N167" s="666">
        <v>1784.8599999999997</v>
      </c>
    </row>
    <row r="168" spans="1:14" ht="14.4" customHeight="1" x14ac:dyDescent="0.3">
      <c r="A168" s="661" t="s">
        <v>524</v>
      </c>
      <c r="B168" s="662" t="s">
        <v>525</v>
      </c>
      <c r="C168" s="663" t="s">
        <v>534</v>
      </c>
      <c r="D168" s="664" t="s">
        <v>2037</v>
      </c>
      <c r="E168" s="663" t="s">
        <v>540</v>
      </c>
      <c r="F168" s="664" t="s">
        <v>2040</v>
      </c>
      <c r="G168" s="663" t="s">
        <v>556</v>
      </c>
      <c r="H168" s="663" t="s">
        <v>1138</v>
      </c>
      <c r="I168" s="663" t="s">
        <v>1138</v>
      </c>
      <c r="J168" s="663" t="s">
        <v>1139</v>
      </c>
      <c r="K168" s="663" t="s">
        <v>886</v>
      </c>
      <c r="L168" s="665">
        <v>162.03</v>
      </c>
      <c r="M168" s="665">
        <v>1</v>
      </c>
      <c r="N168" s="666">
        <v>162.03</v>
      </c>
    </row>
    <row r="169" spans="1:14" ht="14.4" customHeight="1" x14ac:dyDescent="0.3">
      <c r="A169" s="661" t="s">
        <v>524</v>
      </c>
      <c r="B169" s="662" t="s">
        <v>525</v>
      </c>
      <c r="C169" s="663" t="s">
        <v>534</v>
      </c>
      <c r="D169" s="664" t="s">
        <v>2037</v>
      </c>
      <c r="E169" s="663" t="s">
        <v>540</v>
      </c>
      <c r="F169" s="664" t="s">
        <v>2040</v>
      </c>
      <c r="G169" s="663" t="s">
        <v>556</v>
      </c>
      <c r="H169" s="663" t="s">
        <v>1140</v>
      </c>
      <c r="I169" s="663" t="s">
        <v>1141</v>
      </c>
      <c r="J169" s="663" t="s">
        <v>1142</v>
      </c>
      <c r="K169" s="663" t="s">
        <v>1143</v>
      </c>
      <c r="L169" s="665">
        <v>67.44</v>
      </c>
      <c r="M169" s="665">
        <v>3</v>
      </c>
      <c r="N169" s="666">
        <v>202.32</v>
      </c>
    </row>
    <row r="170" spans="1:14" ht="14.4" customHeight="1" x14ac:dyDescent="0.3">
      <c r="A170" s="661" t="s">
        <v>524</v>
      </c>
      <c r="B170" s="662" t="s">
        <v>525</v>
      </c>
      <c r="C170" s="663" t="s">
        <v>534</v>
      </c>
      <c r="D170" s="664" t="s">
        <v>2037</v>
      </c>
      <c r="E170" s="663" t="s">
        <v>540</v>
      </c>
      <c r="F170" s="664" t="s">
        <v>2040</v>
      </c>
      <c r="G170" s="663" t="s">
        <v>556</v>
      </c>
      <c r="H170" s="663" t="s">
        <v>1144</v>
      </c>
      <c r="I170" s="663" t="s">
        <v>216</v>
      </c>
      <c r="J170" s="663" t="s">
        <v>1145</v>
      </c>
      <c r="K170" s="663"/>
      <c r="L170" s="665">
        <v>65.089999999999989</v>
      </c>
      <c r="M170" s="665">
        <v>1</v>
      </c>
      <c r="N170" s="666">
        <v>65.089999999999989</v>
      </c>
    </row>
    <row r="171" spans="1:14" ht="14.4" customHeight="1" x14ac:dyDescent="0.3">
      <c r="A171" s="661" t="s">
        <v>524</v>
      </c>
      <c r="B171" s="662" t="s">
        <v>525</v>
      </c>
      <c r="C171" s="663" t="s">
        <v>534</v>
      </c>
      <c r="D171" s="664" t="s">
        <v>2037</v>
      </c>
      <c r="E171" s="663" t="s">
        <v>540</v>
      </c>
      <c r="F171" s="664" t="s">
        <v>2040</v>
      </c>
      <c r="G171" s="663" t="s">
        <v>556</v>
      </c>
      <c r="H171" s="663" t="s">
        <v>1146</v>
      </c>
      <c r="I171" s="663" t="s">
        <v>1147</v>
      </c>
      <c r="J171" s="663" t="s">
        <v>1148</v>
      </c>
      <c r="K171" s="663" t="s">
        <v>1149</v>
      </c>
      <c r="L171" s="665">
        <v>51.26962042078376</v>
      </c>
      <c r="M171" s="665">
        <v>2</v>
      </c>
      <c r="N171" s="666">
        <v>102.53924084156752</v>
      </c>
    </row>
    <row r="172" spans="1:14" ht="14.4" customHeight="1" x14ac:dyDescent="0.3">
      <c r="A172" s="661" t="s">
        <v>524</v>
      </c>
      <c r="B172" s="662" t="s">
        <v>525</v>
      </c>
      <c r="C172" s="663" t="s">
        <v>534</v>
      </c>
      <c r="D172" s="664" t="s">
        <v>2037</v>
      </c>
      <c r="E172" s="663" t="s">
        <v>540</v>
      </c>
      <c r="F172" s="664" t="s">
        <v>2040</v>
      </c>
      <c r="G172" s="663" t="s">
        <v>556</v>
      </c>
      <c r="H172" s="663" t="s">
        <v>1150</v>
      </c>
      <c r="I172" s="663" t="s">
        <v>1151</v>
      </c>
      <c r="J172" s="663" t="s">
        <v>1152</v>
      </c>
      <c r="K172" s="663" t="s">
        <v>1153</v>
      </c>
      <c r="L172" s="665">
        <v>28.610000000000017</v>
      </c>
      <c r="M172" s="665">
        <v>3</v>
      </c>
      <c r="N172" s="666">
        <v>85.830000000000055</v>
      </c>
    </row>
    <row r="173" spans="1:14" ht="14.4" customHeight="1" x14ac:dyDescent="0.3">
      <c r="A173" s="661" t="s">
        <v>524</v>
      </c>
      <c r="B173" s="662" t="s">
        <v>525</v>
      </c>
      <c r="C173" s="663" t="s">
        <v>534</v>
      </c>
      <c r="D173" s="664" t="s">
        <v>2037</v>
      </c>
      <c r="E173" s="663" t="s">
        <v>540</v>
      </c>
      <c r="F173" s="664" t="s">
        <v>2040</v>
      </c>
      <c r="G173" s="663" t="s">
        <v>556</v>
      </c>
      <c r="H173" s="663" t="s">
        <v>1154</v>
      </c>
      <c r="I173" s="663" t="s">
        <v>1155</v>
      </c>
      <c r="J173" s="663" t="s">
        <v>1156</v>
      </c>
      <c r="K173" s="663" t="s">
        <v>1157</v>
      </c>
      <c r="L173" s="665">
        <v>122.968</v>
      </c>
      <c r="M173" s="665">
        <v>5</v>
      </c>
      <c r="N173" s="666">
        <v>614.84</v>
      </c>
    </row>
    <row r="174" spans="1:14" ht="14.4" customHeight="1" x14ac:dyDescent="0.3">
      <c r="A174" s="661" t="s">
        <v>524</v>
      </c>
      <c r="B174" s="662" t="s">
        <v>525</v>
      </c>
      <c r="C174" s="663" t="s">
        <v>534</v>
      </c>
      <c r="D174" s="664" t="s">
        <v>2037</v>
      </c>
      <c r="E174" s="663" t="s">
        <v>540</v>
      </c>
      <c r="F174" s="664" t="s">
        <v>2040</v>
      </c>
      <c r="G174" s="663" t="s">
        <v>556</v>
      </c>
      <c r="H174" s="663" t="s">
        <v>1158</v>
      </c>
      <c r="I174" s="663" t="s">
        <v>216</v>
      </c>
      <c r="J174" s="663" t="s">
        <v>1159</v>
      </c>
      <c r="K174" s="663"/>
      <c r="L174" s="665">
        <v>322.71797617190953</v>
      </c>
      <c r="M174" s="665">
        <v>2</v>
      </c>
      <c r="N174" s="666">
        <v>645.43595234381905</v>
      </c>
    </row>
    <row r="175" spans="1:14" ht="14.4" customHeight="1" x14ac:dyDescent="0.3">
      <c r="A175" s="661" t="s">
        <v>524</v>
      </c>
      <c r="B175" s="662" t="s">
        <v>525</v>
      </c>
      <c r="C175" s="663" t="s">
        <v>534</v>
      </c>
      <c r="D175" s="664" t="s">
        <v>2037</v>
      </c>
      <c r="E175" s="663" t="s">
        <v>540</v>
      </c>
      <c r="F175" s="664" t="s">
        <v>2040</v>
      </c>
      <c r="G175" s="663" t="s">
        <v>556</v>
      </c>
      <c r="H175" s="663" t="s">
        <v>1160</v>
      </c>
      <c r="I175" s="663" t="s">
        <v>1161</v>
      </c>
      <c r="J175" s="663" t="s">
        <v>1162</v>
      </c>
      <c r="K175" s="663" t="s">
        <v>1163</v>
      </c>
      <c r="L175" s="665">
        <v>56.749430257227822</v>
      </c>
      <c r="M175" s="665">
        <v>3</v>
      </c>
      <c r="N175" s="666">
        <v>170.24829077168346</v>
      </c>
    </row>
    <row r="176" spans="1:14" ht="14.4" customHeight="1" x14ac:dyDescent="0.3">
      <c r="A176" s="661" t="s">
        <v>524</v>
      </c>
      <c r="B176" s="662" t="s">
        <v>525</v>
      </c>
      <c r="C176" s="663" t="s">
        <v>534</v>
      </c>
      <c r="D176" s="664" t="s">
        <v>2037</v>
      </c>
      <c r="E176" s="663" t="s">
        <v>540</v>
      </c>
      <c r="F176" s="664" t="s">
        <v>2040</v>
      </c>
      <c r="G176" s="663" t="s">
        <v>556</v>
      </c>
      <c r="H176" s="663" t="s">
        <v>1164</v>
      </c>
      <c r="I176" s="663" t="s">
        <v>1165</v>
      </c>
      <c r="J176" s="663" t="s">
        <v>1166</v>
      </c>
      <c r="K176" s="663" t="s">
        <v>1167</v>
      </c>
      <c r="L176" s="665">
        <v>24.514934146591411</v>
      </c>
      <c r="M176" s="665">
        <v>6</v>
      </c>
      <c r="N176" s="666">
        <v>147.08960487954846</v>
      </c>
    </row>
    <row r="177" spans="1:14" ht="14.4" customHeight="1" x14ac:dyDescent="0.3">
      <c r="A177" s="661" t="s">
        <v>524</v>
      </c>
      <c r="B177" s="662" t="s">
        <v>525</v>
      </c>
      <c r="C177" s="663" t="s">
        <v>534</v>
      </c>
      <c r="D177" s="664" t="s">
        <v>2037</v>
      </c>
      <c r="E177" s="663" t="s">
        <v>540</v>
      </c>
      <c r="F177" s="664" t="s">
        <v>2040</v>
      </c>
      <c r="G177" s="663" t="s">
        <v>556</v>
      </c>
      <c r="H177" s="663" t="s">
        <v>1168</v>
      </c>
      <c r="I177" s="663" t="s">
        <v>1169</v>
      </c>
      <c r="J177" s="663" t="s">
        <v>1170</v>
      </c>
      <c r="K177" s="663" t="s">
        <v>632</v>
      </c>
      <c r="L177" s="665">
        <v>128.16999999999987</v>
      </c>
      <c r="M177" s="665">
        <v>2</v>
      </c>
      <c r="N177" s="666">
        <v>256.33999999999975</v>
      </c>
    </row>
    <row r="178" spans="1:14" ht="14.4" customHeight="1" x14ac:dyDescent="0.3">
      <c r="A178" s="661" t="s">
        <v>524</v>
      </c>
      <c r="B178" s="662" t="s">
        <v>525</v>
      </c>
      <c r="C178" s="663" t="s">
        <v>534</v>
      </c>
      <c r="D178" s="664" t="s">
        <v>2037</v>
      </c>
      <c r="E178" s="663" t="s">
        <v>540</v>
      </c>
      <c r="F178" s="664" t="s">
        <v>2040</v>
      </c>
      <c r="G178" s="663" t="s">
        <v>556</v>
      </c>
      <c r="H178" s="663" t="s">
        <v>1171</v>
      </c>
      <c r="I178" s="663" t="s">
        <v>1172</v>
      </c>
      <c r="J178" s="663" t="s">
        <v>1173</v>
      </c>
      <c r="K178" s="663" t="s">
        <v>1174</v>
      </c>
      <c r="L178" s="665">
        <v>88.389999999999986</v>
      </c>
      <c r="M178" s="665">
        <v>1</v>
      </c>
      <c r="N178" s="666">
        <v>88.389999999999986</v>
      </c>
    </row>
    <row r="179" spans="1:14" ht="14.4" customHeight="1" x14ac:dyDescent="0.3">
      <c r="A179" s="661" t="s">
        <v>524</v>
      </c>
      <c r="B179" s="662" t="s">
        <v>525</v>
      </c>
      <c r="C179" s="663" t="s">
        <v>534</v>
      </c>
      <c r="D179" s="664" t="s">
        <v>2037</v>
      </c>
      <c r="E179" s="663" t="s">
        <v>540</v>
      </c>
      <c r="F179" s="664" t="s">
        <v>2040</v>
      </c>
      <c r="G179" s="663" t="s">
        <v>556</v>
      </c>
      <c r="H179" s="663" t="s">
        <v>1175</v>
      </c>
      <c r="I179" s="663" t="s">
        <v>1176</v>
      </c>
      <c r="J179" s="663" t="s">
        <v>1177</v>
      </c>
      <c r="K179" s="663" t="s">
        <v>1178</v>
      </c>
      <c r="L179" s="665">
        <v>292.99928260682145</v>
      </c>
      <c r="M179" s="665">
        <v>1</v>
      </c>
      <c r="N179" s="666">
        <v>292.99928260682145</v>
      </c>
    </row>
    <row r="180" spans="1:14" ht="14.4" customHeight="1" x14ac:dyDescent="0.3">
      <c r="A180" s="661" t="s">
        <v>524</v>
      </c>
      <c r="B180" s="662" t="s">
        <v>525</v>
      </c>
      <c r="C180" s="663" t="s">
        <v>534</v>
      </c>
      <c r="D180" s="664" t="s">
        <v>2037</v>
      </c>
      <c r="E180" s="663" t="s">
        <v>540</v>
      </c>
      <c r="F180" s="664" t="s">
        <v>2040</v>
      </c>
      <c r="G180" s="663" t="s">
        <v>556</v>
      </c>
      <c r="H180" s="663" t="s">
        <v>1179</v>
      </c>
      <c r="I180" s="663" t="s">
        <v>1180</v>
      </c>
      <c r="J180" s="663" t="s">
        <v>1181</v>
      </c>
      <c r="K180" s="663" t="s">
        <v>1182</v>
      </c>
      <c r="L180" s="665">
        <v>3615.0400671292809</v>
      </c>
      <c r="M180" s="665">
        <v>1</v>
      </c>
      <c r="N180" s="666">
        <v>3615.0400671292809</v>
      </c>
    </row>
    <row r="181" spans="1:14" ht="14.4" customHeight="1" x14ac:dyDescent="0.3">
      <c r="A181" s="661" t="s">
        <v>524</v>
      </c>
      <c r="B181" s="662" t="s">
        <v>525</v>
      </c>
      <c r="C181" s="663" t="s">
        <v>534</v>
      </c>
      <c r="D181" s="664" t="s">
        <v>2037</v>
      </c>
      <c r="E181" s="663" t="s">
        <v>540</v>
      </c>
      <c r="F181" s="664" t="s">
        <v>2040</v>
      </c>
      <c r="G181" s="663" t="s">
        <v>556</v>
      </c>
      <c r="H181" s="663" t="s">
        <v>1183</v>
      </c>
      <c r="I181" s="663" t="s">
        <v>1184</v>
      </c>
      <c r="J181" s="663" t="s">
        <v>1185</v>
      </c>
      <c r="K181" s="663" t="s">
        <v>1186</v>
      </c>
      <c r="L181" s="665">
        <v>779.06</v>
      </c>
      <c r="M181" s="665">
        <v>2</v>
      </c>
      <c r="N181" s="666">
        <v>1558.12</v>
      </c>
    </row>
    <row r="182" spans="1:14" ht="14.4" customHeight="1" x14ac:dyDescent="0.3">
      <c r="A182" s="661" t="s">
        <v>524</v>
      </c>
      <c r="B182" s="662" t="s">
        <v>525</v>
      </c>
      <c r="C182" s="663" t="s">
        <v>534</v>
      </c>
      <c r="D182" s="664" t="s">
        <v>2037</v>
      </c>
      <c r="E182" s="663" t="s">
        <v>540</v>
      </c>
      <c r="F182" s="664" t="s">
        <v>2040</v>
      </c>
      <c r="G182" s="663" t="s">
        <v>556</v>
      </c>
      <c r="H182" s="663" t="s">
        <v>1187</v>
      </c>
      <c r="I182" s="663" t="s">
        <v>1188</v>
      </c>
      <c r="J182" s="663" t="s">
        <v>1189</v>
      </c>
      <c r="K182" s="663" t="s">
        <v>1190</v>
      </c>
      <c r="L182" s="665">
        <v>49.68</v>
      </c>
      <c r="M182" s="665">
        <v>1</v>
      </c>
      <c r="N182" s="666">
        <v>49.68</v>
      </c>
    </row>
    <row r="183" spans="1:14" ht="14.4" customHeight="1" x14ac:dyDescent="0.3">
      <c r="A183" s="661" t="s">
        <v>524</v>
      </c>
      <c r="B183" s="662" t="s">
        <v>525</v>
      </c>
      <c r="C183" s="663" t="s">
        <v>534</v>
      </c>
      <c r="D183" s="664" t="s">
        <v>2037</v>
      </c>
      <c r="E183" s="663" t="s">
        <v>540</v>
      </c>
      <c r="F183" s="664" t="s">
        <v>2040</v>
      </c>
      <c r="G183" s="663" t="s">
        <v>556</v>
      </c>
      <c r="H183" s="663" t="s">
        <v>1191</v>
      </c>
      <c r="I183" s="663" t="s">
        <v>1192</v>
      </c>
      <c r="J183" s="663" t="s">
        <v>1193</v>
      </c>
      <c r="K183" s="663" t="s">
        <v>1194</v>
      </c>
      <c r="L183" s="665">
        <v>54.299849800432774</v>
      </c>
      <c r="M183" s="665">
        <v>6</v>
      </c>
      <c r="N183" s="666">
        <v>325.79909880259663</v>
      </c>
    </row>
    <row r="184" spans="1:14" ht="14.4" customHeight="1" x14ac:dyDescent="0.3">
      <c r="A184" s="661" t="s">
        <v>524</v>
      </c>
      <c r="B184" s="662" t="s">
        <v>525</v>
      </c>
      <c r="C184" s="663" t="s">
        <v>534</v>
      </c>
      <c r="D184" s="664" t="s">
        <v>2037</v>
      </c>
      <c r="E184" s="663" t="s">
        <v>540</v>
      </c>
      <c r="F184" s="664" t="s">
        <v>2040</v>
      </c>
      <c r="G184" s="663" t="s">
        <v>556</v>
      </c>
      <c r="H184" s="663" t="s">
        <v>1195</v>
      </c>
      <c r="I184" s="663" t="s">
        <v>1195</v>
      </c>
      <c r="J184" s="663" t="s">
        <v>1196</v>
      </c>
      <c r="K184" s="663" t="s">
        <v>1197</v>
      </c>
      <c r="L184" s="665">
        <v>1033.1366988946886</v>
      </c>
      <c r="M184" s="665">
        <v>3</v>
      </c>
      <c r="N184" s="666">
        <v>3099.410096684066</v>
      </c>
    </row>
    <row r="185" spans="1:14" ht="14.4" customHeight="1" x14ac:dyDescent="0.3">
      <c r="A185" s="661" t="s">
        <v>524</v>
      </c>
      <c r="B185" s="662" t="s">
        <v>525</v>
      </c>
      <c r="C185" s="663" t="s">
        <v>534</v>
      </c>
      <c r="D185" s="664" t="s">
        <v>2037</v>
      </c>
      <c r="E185" s="663" t="s">
        <v>540</v>
      </c>
      <c r="F185" s="664" t="s">
        <v>2040</v>
      </c>
      <c r="G185" s="663" t="s">
        <v>556</v>
      </c>
      <c r="H185" s="663" t="s">
        <v>1198</v>
      </c>
      <c r="I185" s="663" t="s">
        <v>1199</v>
      </c>
      <c r="J185" s="663" t="s">
        <v>866</v>
      </c>
      <c r="K185" s="663" t="s">
        <v>1200</v>
      </c>
      <c r="L185" s="665">
        <v>106.29000000000003</v>
      </c>
      <c r="M185" s="665">
        <v>3</v>
      </c>
      <c r="N185" s="666">
        <v>318.87000000000012</v>
      </c>
    </row>
    <row r="186" spans="1:14" ht="14.4" customHeight="1" x14ac:dyDescent="0.3">
      <c r="A186" s="661" t="s">
        <v>524</v>
      </c>
      <c r="B186" s="662" t="s">
        <v>525</v>
      </c>
      <c r="C186" s="663" t="s">
        <v>534</v>
      </c>
      <c r="D186" s="664" t="s">
        <v>2037</v>
      </c>
      <c r="E186" s="663" t="s">
        <v>540</v>
      </c>
      <c r="F186" s="664" t="s">
        <v>2040</v>
      </c>
      <c r="G186" s="663" t="s">
        <v>556</v>
      </c>
      <c r="H186" s="663" t="s">
        <v>1201</v>
      </c>
      <c r="I186" s="663" t="s">
        <v>1202</v>
      </c>
      <c r="J186" s="663" t="s">
        <v>1203</v>
      </c>
      <c r="K186" s="663" t="s">
        <v>1204</v>
      </c>
      <c r="L186" s="665">
        <v>110.50000000000003</v>
      </c>
      <c r="M186" s="665">
        <v>2</v>
      </c>
      <c r="N186" s="666">
        <v>221.00000000000006</v>
      </c>
    </row>
    <row r="187" spans="1:14" ht="14.4" customHeight="1" x14ac:dyDescent="0.3">
      <c r="A187" s="661" t="s">
        <v>524</v>
      </c>
      <c r="B187" s="662" t="s">
        <v>525</v>
      </c>
      <c r="C187" s="663" t="s">
        <v>534</v>
      </c>
      <c r="D187" s="664" t="s">
        <v>2037</v>
      </c>
      <c r="E187" s="663" t="s">
        <v>540</v>
      </c>
      <c r="F187" s="664" t="s">
        <v>2040</v>
      </c>
      <c r="G187" s="663" t="s">
        <v>556</v>
      </c>
      <c r="H187" s="663" t="s">
        <v>1205</v>
      </c>
      <c r="I187" s="663" t="s">
        <v>1206</v>
      </c>
      <c r="J187" s="663" t="s">
        <v>668</v>
      </c>
      <c r="K187" s="663" t="s">
        <v>1207</v>
      </c>
      <c r="L187" s="665">
        <v>693.09999999999991</v>
      </c>
      <c r="M187" s="665">
        <v>2</v>
      </c>
      <c r="N187" s="666">
        <v>1386.1999999999998</v>
      </c>
    </row>
    <row r="188" spans="1:14" ht="14.4" customHeight="1" x14ac:dyDescent="0.3">
      <c r="A188" s="661" t="s">
        <v>524</v>
      </c>
      <c r="B188" s="662" t="s">
        <v>525</v>
      </c>
      <c r="C188" s="663" t="s">
        <v>534</v>
      </c>
      <c r="D188" s="664" t="s">
        <v>2037</v>
      </c>
      <c r="E188" s="663" t="s">
        <v>540</v>
      </c>
      <c r="F188" s="664" t="s">
        <v>2040</v>
      </c>
      <c r="G188" s="663" t="s">
        <v>556</v>
      </c>
      <c r="H188" s="663" t="s">
        <v>1208</v>
      </c>
      <c r="I188" s="663" t="s">
        <v>216</v>
      </c>
      <c r="J188" s="663" t="s">
        <v>1209</v>
      </c>
      <c r="K188" s="663"/>
      <c r="L188" s="665">
        <v>57.902432180556701</v>
      </c>
      <c r="M188" s="665">
        <v>1</v>
      </c>
      <c r="N188" s="666">
        <v>57.902432180556701</v>
      </c>
    </row>
    <row r="189" spans="1:14" ht="14.4" customHeight="1" x14ac:dyDescent="0.3">
      <c r="A189" s="661" t="s">
        <v>524</v>
      </c>
      <c r="B189" s="662" t="s">
        <v>525</v>
      </c>
      <c r="C189" s="663" t="s">
        <v>534</v>
      </c>
      <c r="D189" s="664" t="s">
        <v>2037</v>
      </c>
      <c r="E189" s="663" t="s">
        <v>540</v>
      </c>
      <c r="F189" s="664" t="s">
        <v>2040</v>
      </c>
      <c r="G189" s="663" t="s">
        <v>556</v>
      </c>
      <c r="H189" s="663" t="s">
        <v>1210</v>
      </c>
      <c r="I189" s="663" t="s">
        <v>1211</v>
      </c>
      <c r="J189" s="663" t="s">
        <v>1212</v>
      </c>
      <c r="K189" s="663" t="s">
        <v>1080</v>
      </c>
      <c r="L189" s="665">
        <v>43.789816631893451</v>
      </c>
      <c r="M189" s="665">
        <v>3</v>
      </c>
      <c r="N189" s="666">
        <v>131.36944989568036</v>
      </c>
    </row>
    <row r="190" spans="1:14" ht="14.4" customHeight="1" x14ac:dyDescent="0.3">
      <c r="A190" s="661" t="s">
        <v>524</v>
      </c>
      <c r="B190" s="662" t="s">
        <v>525</v>
      </c>
      <c r="C190" s="663" t="s">
        <v>534</v>
      </c>
      <c r="D190" s="664" t="s">
        <v>2037</v>
      </c>
      <c r="E190" s="663" t="s">
        <v>540</v>
      </c>
      <c r="F190" s="664" t="s">
        <v>2040</v>
      </c>
      <c r="G190" s="663" t="s">
        <v>556</v>
      </c>
      <c r="H190" s="663" t="s">
        <v>1213</v>
      </c>
      <c r="I190" s="663" t="s">
        <v>1214</v>
      </c>
      <c r="J190" s="663" t="s">
        <v>1215</v>
      </c>
      <c r="K190" s="663" t="s">
        <v>1216</v>
      </c>
      <c r="L190" s="665">
        <v>80.436666666666653</v>
      </c>
      <c r="M190" s="665">
        <v>3</v>
      </c>
      <c r="N190" s="666">
        <v>241.30999999999995</v>
      </c>
    </row>
    <row r="191" spans="1:14" ht="14.4" customHeight="1" x14ac:dyDescent="0.3">
      <c r="A191" s="661" t="s">
        <v>524</v>
      </c>
      <c r="B191" s="662" t="s">
        <v>525</v>
      </c>
      <c r="C191" s="663" t="s">
        <v>534</v>
      </c>
      <c r="D191" s="664" t="s">
        <v>2037</v>
      </c>
      <c r="E191" s="663" t="s">
        <v>540</v>
      </c>
      <c r="F191" s="664" t="s">
        <v>2040</v>
      </c>
      <c r="G191" s="663" t="s">
        <v>556</v>
      </c>
      <c r="H191" s="663" t="s">
        <v>1217</v>
      </c>
      <c r="I191" s="663" t="s">
        <v>1218</v>
      </c>
      <c r="J191" s="663" t="s">
        <v>1219</v>
      </c>
      <c r="K191" s="663" t="s">
        <v>1220</v>
      </c>
      <c r="L191" s="665">
        <v>94.401463836275582</v>
      </c>
      <c r="M191" s="665">
        <v>8</v>
      </c>
      <c r="N191" s="666">
        <v>755.21171069020465</v>
      </c>
    </row>
    <row r="192" spans="1:14" ht="14.4" customHeight="1" x14ac:dyDescent="0.3">
      <c r="A192" s="661" t="s">
        <v>524</v>
      </c>
      <c r="B192" s="662" t="s">
        <v>525</v>
      </c>
      <c r="C192" s="663" t="s">
        <v>534</v>
      </c>
      <c r="D192" s="664" t="s">
        <v>2037</v>
      </c>
      <c r="E192" s="663" t="s">
        <v>540</v>
      </c>
      <c r="F192" s="664" t="s">
        <v>2040</v>
      </c>
      <c r="G192" s="663" t="s">
        <v>556</v>
      </c>
      <c r="H192" s="663" t="s">
        <v>1221</v>
      </c>
      <c r="I192" s="663" t="s">
        <v>1222</v>
      </c>
      <c r="J192" s="663" t="s">
        <v>1223</v>
      </c>
      <c r="K192" s="663" t="s">
        <v>1224</v>
      </c>
      <c r="L192" s="665">
        <v>70.090000000000018</v>
      </c>
      <c r="M192" s="665">
        <v>1</v>
      </c>
      <c r="N192" s="666">
        <v>70.090000000000018</v>
      </c>
    </row>
    <row r="193" spans="1:14" ht="14.4" customHeight="1" x14ac:dyDescent="0.3">
      <c r="A193" s="661" t="s">
        <v>524</v>
      </c>
      <c r="B193" s="662" t="s">
        <v>525</v>
      </c>
      <c r="C193" s="663" t="s">
        <v>534</v>
      </c>
      <c r="D193" s="664" t="s">
        <v>2037</v>
      </c>
      <c r="E193" s="663" t="s">
        <v>540</v>
      </c>
      <c r="F193" s="664" t="s">
        <v>2040</v>
      </c>
      <c r="G193" s="663" t="s">
        <v>556</v>
      </c>
      <c r="H193" s="663" t="s">
        <v>1225</v>
      </c>
      <c r="I193" s="663" t="s">
        <v>1225</v>
      </c>
      <c r="J193" s="663" t="s">
        <v>1226</v>
      </c>
      <c r="K193" s="663" t="s">
        <v>1227</v>
      </c>
      <c r="L193" s="665">
        <v>96.190000000000069</v>
      </c>
      <c r="M193" s="665">
        <v>3</v>
      </c>
      <c r="N193" s="666">
        <v>288.57000000000022</v>
      </c>
    </row>
    <row r="194" spans="1:14" ht="14.4" customHeight="1" x14ac:dyDescent="0.3">
      <c r="A194" s="661" t="s">
        <v>524</v>
      </c>
      <c r="B194" s="662" t="s">
        <v>525</v>
      </c>
      <c r="C194" s="663" t="s">
        <v>534</v>
      </c>
      <c r="D194" s="664" t="s">
        <v>2037</v>
      </c>
      <c r="E194" s="663" t="s">
        <v>540</v>
      </c>
      <c r="F194" s="664" t="s">
        <v>2040</v>
      </c>
      <c r="G194" s="663" t="s">
        <v>556</v>
      </c>
      <c r="H194" s="663" t="s">
        <v>1228</v>
      </c>
      <c r="I194" s="663" t="s">
        <v>1229</v>
      </c>
      <c r="J194" s="663" t="s">
        <v>1230</v>
      </c>
      <c r="K194" s="663" t="s">
        <v>1231</v>
      </c>
      <c r="L194" s="665">
        <v>86.82217265119877</v>
      </c>
      <c r="M194" s="665">
        <v>7</v>
      </c>
      <c r="N194" s="666">
        <v>607.75520855839136</v>
      </c>
    </row>
    <row r="195" spans="1:14" ht="14.4" customHeight="1" x14ac:dyDescent="0.3">
      <c r="A195" s="661" t="s">
        <v>524</v>
      </c>
      <c r="B195" s="662" t="s">
        <v>525</v>
      </c>
      <c r="C195" s="663" t="s">
        <v>534</v>
      </c>
      <c r="D195" s="664" t="s">
        <v>2037</v>
      </c>
      <c r="E195" s="663" t="s">
        <v>540</v>
      </c>
      <c r="F195" s="664" t="s">
        <v>2040</v>
      </c>
      <c r="G195" s="663" t="s">
        <v>556</v>
      </c>
      <c r="H195" s="663" t="s">
        <v>1232</v>
      </c>
      <c r="I195" s="663" t="s">
        <v>216</v>
      </c>
      <c r="J195" s="663" t="s">
        <v>1233</v>
      </c>
      <c r="K195" s="663"/>
      <c r="L195" s="665">
        <v>83.353753663062932</v>
      </c>
      <c r="M195" s="665">
        <v>3</v>
      </c>
      <c r="N195" s="666">
        <v>250.06126098918878</v>
      </c>
    </row>
    <row r="196" spans="1:14" ht="14.4" customHeight="1" x14ac:dyDescent="0.3">
      <c r="A196" s="661" t="s">
        <v>524</v>
      </c>
      <c r="B196" s="662" t="s">
        <v>525</v>
      </c>
      <c r="C196" s="663" t="s">
        <v>534</v>
      </c>
      <c r="D196" s="664" t="s">
        <v>2037</v>
      </c>
      <c r="E196" s="663" t="s">
        <v>540</v>
      </c>
      <c r="F196" s="664" t="s">
        <v>2040</v>
      </c>
      <c r="G196" s="663" t="s">
        <v>556</v>
      </c>
      <c r="H196" s="663" t="s">
        <v>1234</v>
      </c>
      <c r="I196" s="663" t="s">
        <v>1235</v>
      </c>
      <c r="J196" s="663" t="s">
        <v>1236</v>
      </c>
      <c r="K196" s="663" t="s">
        <v>1237</v>
      </c>
      <c r="L196" s="665">
        <v>37.77992081546256</v>
      </c>
      <c r="M196" s="665">
        <v>2</v>
      </c>
      <c r="N196" s="666">
        <v>75.559841630925121</v>
      </c>
    </row>
    <row r="197" spans="1:14" ht="14.4" customHeight="1" x14ac:dyDescent="0.3">
      <c r="A197" s="661" t="s">
        <v>524</v>
      </c>
      <c r="B197" s="662" t="s">
        <v>525</v>
      </c>
      <c r="C197" s="663" t="s">
        <v>534</v>
      </c>
      <c r="D197" s="664" t="s">
        <v>2037</v>
      </c>
      <c r="E197" s="663" t="s">
        <v>540</v>
      </c>
      <c r="F197" s="664" t="s">
        <v>2040</v>
      </c>
      <c r="G197" s="663" t="s">
        <v>556</v>
      </c>
      <c r="H197" s="663" t="s">
        <v>1238</v>
      </c>
      <c r="I197" s="663" t="s">
        <v>1238</v>
      </c>
      <c r="J197" s="663" t="s">
        <v>1239</v>
      </c>
      <c r="K197" s="663" t="s">
        <v>1240</v>
      </c>
      <c r="L197" s="665">
        <v>71.209645330176102</v>
      </c>
      <c r="M197" s="665">
        <v>3</v>
      </c>
      <c r="N197" s="666">
        <v>213.6289359905283</v>
      </c>
    </row>
    <row r="198" spans="1:14" ht="14.4" customHeight="1" x14ac:dyDescent="0.3">
      <c r="A198" s="661" t="s">
        <v>524</v>
      </c>
      <c r="B198" s="662" t="s">
        <v>525</v>
      </c>
      <c r="C198" s="663" t="s">
        <v>534</v>
      </c>
      <c r="D198" s="664" t="s">
        <v>2037</v>
      </c>
      <c r="E198" s="663" t="s">
        <v>540</v>
      </c>
      <c r="F198" s="664" t="s">
        <v>2040</v>
      </c>
      <c r="G198" s="663" t="s">
        <v>556</v>
      </c>
      <c r="H198" s="663" t="s">
        <v>1241</v>
      </c>
      <c r="I198" s="663" t="s">
        <v>1242</v>
      </c>
      <c r="J198" s="663" t="s">
        <v>1243</v>
      </c>
      <c r="K198" s="663" t="s">
        <v>1244</v>
      </c>
      <c r="L198" s="665">
        <v>367.42499999999995</v>
      </c>
      <c r="M198" s="665">
        <v>2</v>
      </c>
      <c r="N198" s="666">
        <v>734.84999999999991</v>
      </c>
    </row>
    <row r="199" spans="1:14" ht="14.4" customHeight="1" x14ac:dyDescent="0.3">
      <c r="A199" s="661" t="s">
        <v>524</v>
      </c>
      <c r="B199" s="662" t="s">
        <v>525</v>
      </c>
      <c r="C199" s="663" t="s">
        <v>534</v>
      </c>
      <c r="D199" s="664" t="s">
        <v>2037</v>
      </c>
      <c r="E199" s="663" t="s">
        <v>540</v>
      </c>
      <c r="F199" s="664" t="s">
        <v>2040</v>
      </c>
      <c r="G199" s="663" t="s">
        <v>556</v>
      </c>
      <c r="H199" s="663" t="s">
        <v>1245</v>
      </c>
      <c r="I199" s="663" t="s">
        <v>1246</v>
      </c>
      <c r="J199" s="663" t="s">
        <v>1247</v>
      </c>
      <c r="K199" s="663" t="s">
        <v>1248</v>
      </c>
      <c r="L199" s="665">
        <v>237.98976308319314</v>
      </c>
      <c r="M199" s="665">
        <v>2</v>
      </c>
      <c r="N199" s="666">
        <v>475.97952616638628</v>
      </c>
    </row>
    <row r="200" spans="1:14" ht="14.4" customHeight="1" x14ac:dyDescent="0.3">
      <c r="A200" s="661" t="s">
        <v>524</v>
      </c>
      <c r="B200" s="662" t="s">
        <v>525</v>
      </c>
      <c r="C200" s="663" t="s">
        <v>534</v>
      </c>
      <c r="D200" s="664" t="s">
        <v>2037</v>
      </c>
      <c r="E200" s="663" t="s">
        <v>540</v>
      </c>
      <c r="F200" s="664" t="s">
        <v>2040</v>
      </c>
      <c r="G200" s="663" t="s">
        <v>556</v>
      </c>
      <c r="H200" s="663" t="s">
        <v>1249</v>
      </c>
      <c r="I200" s="663" t="s">
        <v>1250</v>
      </c>
      <c r="J200" s="663" t="s">
        <v>1251</v>
      </c>
      <c r="K200" s="663" t="s">
        <v>1252</v>
      </c>
      <c r="L200" s="665">
        <v>72.417324824090926</v>
      </c>
      <c r="M200" s="665">
        <v>12</v>
      </c>
      <c r="N200" s="666">
        <v>869.00789788909105</v>
      </c>
    </row>
    <row r="201" spans="1:14" ht="14.4" customHeight="1" x14ac:dyDescent="0.3">
      <c r="A201" s="661" t="s">
        <v>524</v>
      </c>
      <c r="B201" s="662" t="s">
        <v>525</v>
      </c>
      <c r="C201" s="663" t="s">
        <v>534</v>
      </c>
      <c r="D201" s="664" t="s">
        <v>2037</v>
      </c>
      <c r="E201" s="663" t="s">
        <v>540</v>
      </c>
      <c r="F201" s="664" t="s">
        <v>2040</v>
      </c>
      <c r="G201" s="663" t="s">
        <v>556</v>
      </c>
      <c r="H201" s="663" t="s">
        <v>1253</v>
      </c>
      <c r="I201" s="663" t="s">
        <v>1254</v>
      </c>
      <c r="J201" s="663" t="s">
        <v>1255</v>
      </c>
      <c r="K201" s="663" t="s">
        <v>1256</v>
      </c>
      <c r="L201" s="665">
        <v>183.93999999999997</v>
      </c>
      <c r="M201" s="665">
        <v>3</v>
      </c>
      <c r="N201" s="666">
        <v>551.81999999999994</v>
      </c>
    </row>
    <row r="202" spans="1:14" ht="14.4" customHeight="1" x14ac:dyDescent="0.3">
      <c r="A202" s="661" t="s">
        <v>524</v>
      </c>
      <c r="B202" s="662" t="s">
        <v>525</v>
      </c>
      <c r="C202" s="663" t="s">
        <v>534</v>
      </c>
      <c r="D202" s="664" t="s">
        <v>2037</v>
      </c>
      <c r="E202" s="663" t="s">
        <v>540</v>
      </c>
      <c r="F202" s="664" t="s">
        <v>2040</v>
      </c>
      <c r="G202" s="663" t="s">
        <v>556</v>
      </c>
      <c r="H202" s="663" t="s">
        <v>1257</v>
      </c>
      <c r="I202" s="663" t="s">
        <v>1258</v>
      </c>
      <c r="J202" s="663" t="s">
        <v>1259</v>
      </c>
      <c r="K202" s="663" t="s">
        <v>1260</v>
      </c>
      <c r="L202" s="665">
        <v>129.3866406073314</v>
      </c>
      <c r="M202" s="665">
        <v>3</v>
      </c>
      <c r="N202" s="666">
        <v>388.1599218219942</v>
      </c>
    </row>
    <row r="203" spans="1:14" ht="14.4" customHeight="1" x14ac:dyDescent="0.3">
      <c r="A203" s="661" t="s">
        <v>524</v>
      </c>
      <c r="B203" s="662" t="s">
        <v>525</v>
      </c>
      <c r="C203" s="663" t="s">
        <v>534</v>
      </c>
      <c r="D203" s="664" t="s">
        <v>2037</v>
      </c>
      <c r="E203" s="663" t="s">
        <v>540</v>
      </c>
      <c r="F203" s="664" t="s">
        <v>2040</v>
      </c>
      <c r="G203" s="663" t="s">
        <v>556</v>
      </c>
      <c r="H203" s="663" t="s">
        <v>1261</v>
      </c>
      <c r="I203" s="663" t="s">
        <v>1262</v>
      </c>
      <c r="J203" s="663" t="s">
        <v>1263</v>
      </c>
      <c r="K203" s="663" t="s">
        <v>1264</v>
      </c>
      <c r="L203" s="665">
        <v>21.710000000000004</v>
      </c>
      <c r="M203" s="665">
        <v>1</v>
      </c>
      <c r="N203" s="666">
        <v>21.710000000000004</v>
      </c>
    </row>
    <row r="204" spans="1:14" ht="14.4" customHeight="1" x14ac:dyDescent="0.3">
      <c r="A204" s="661" t="s">
        <v>524</v>
      </c>
      <c r="B204" s="662" t="s">
        <v>525</v>
      </c>
      <c r="C204" s="663" t="s">
        <v>534</v>
      </c>
      <c r="D204" s="664" t="s">
        <v>2037</v>
      </c>
      <c r="E204" s="663" t="s">
        <v>540</v>
      </c>
      <c r="F204" s="664" t="s">
        <v>2040</v>
      </c>
      <c r="G204" s="663" t="s">
        <v>556</v>
      </c>
      <c r="H204" s="663" t="s">
        <v>1265</v>
      </c>
      <c r="I204" s="663" t="s">
        <v>1266</v>
      </c>
      <c r="J204" s="663" t="s">
        <v>1267</v>
      </c>
      <c r="K204" s="663" t="s">
        <v>1268</v>
      </c>
      <c r="L204" s="665">
        <v>51.289816183263987</v>
      </c>
      <c r="M204" s="665">
        <v>3</v>
      </c>
      <c r="N204" s="666">
        <v>153.86944854979197</v>
      </c>
    </row>
    <row r="205" spans="1:14" ht="14.4" customHeight="1" x14ac:dyDescent="0.3">
      <c r="A205" s="661" t="s">
        <v>524</v>
      </c>
      <c r="B205" s="662" t="s">
        <v>525</v>
      </c>
      <c r="C205" s="663" t="s">
        <v>534</v>
      </c>
      <c r="D205" s="664" t="s">
        <v>2037</v>
      </c>
      <c r="E205" s="663" t="s">
        <v>540</v>
      </c>
      <c r="F205" s="664" t="s">
        <v>2040</v>
      </c>
      <c r="G205" s="663" t="s">
        <v>556</v>
      </c>
      <c r="H205" s="663" t="s">
        <v>1269</v>
      </c>
      <c r="I205" s="663" t="s">
        <v>1270</v>
      </c>
      <c r="J205" s="663" t="s">
        <v>1271</v>
      </c>
      <c r="K205" s="663" t="s">
        <v>1272</v>
      </c>
      <c r="L205" s="665">
        <v>194.49499999999998</v>
      </c>
      <c r="M205" s="665">
        <v>2</v>
      </c>
      <c r="N205" s="666">
        <v>388.98999999999995</v>
      </c>
    </row>
    <row r="206" spans="1:14" ht="14.4" customHeight="1" x14ac:dyDescent="0.3">
      <c r="A206" s="661" t="s">
        <v>524</v>
      </c>
      <c r="B206" s="662" t="s">
        <v>525</v>
      </c>
      <c r="C206" s="663" t="s">
        <v>534</v>
      </c>
      <c r="D206" s="664" t="s">
        <v>2037</v>
      </c>
      <c r="E206" s="663" t="s">
        <v>540</v>
      </c>
      <c r="F206" s="664" t="s">
        <v>2040</v>
      </c>
      <c r="G206" s="663" t="s">
        <v>556</v>
      </c>
      <c r="H206" s="663" t="s">
        <v>1273</v>
      </c>
      <c r="I206" s="663" t="s">
        <v>1274</v>
      </c>
      <c r="J206" s="663" t="s">
        <v>1075</v>
      </c>
      <c r="K206" s="663" t="s">
        <v>1275</v>
      </c>
      <c r="L206" s="665">
        <v>74.900000000000006</v>
      </c>
      <c r="M206" s="665">
        <v>4</v>
      </c>
      <c r="N206" s="666">
        <v>299.60000000000002</v>
      </c>
    </row>
    <row r="207" spans="1:14" ht="14.4" customHeight="1" x14ac:dyDescent="0.3">
      <c r="A207" s="661" t="s">
        <v>524</v>
      </c>
      <c r="B207" s="662" t="s">
        <v>525</v>
      </c>
      <c r="C207" s="663" t="s">
        <v>534</v>
      </c>
      <c r="D207" s="664" t="s">
        <v>2037</v>
      </c>
      <c r="E207" s="663" t="s">
        <v>540</v>
      </c>
      <c r="F207" s="664" t="s">
        <v>2040</v>
      </c>
      <c r="G207" s="663" t="s">
        <v>556</v>
      </c>
      <c r="H207" s="663" t="s">
        <v>1276</v>
      </c>
      <c r="I207" s="663" t="s">
        <v>216</v>
      </c>
      <c r="J207" s="663" t="s">
        <v>1277</v>
      </c>
      <c r="K207" s="663"/>
      <c r="L207" s="665">
        <v>149.50467630618846</v>
      </c>
      <c r="M207" s="665">
        <v>1</v>
      </c>
      <c r="N207" s="666">
        <v>149.50467630618846</v>
      </c>
    </row>
    <row r="208" spans="1:14" ht="14.4" customHeight="1" x14ac:dyDescent="0.3">
      <c r="A208" s="661" t="s">
        <v>524</v>
      </c>
      <c r="B208" s="662" t="s">
        <v>525</v>
      </c>
      <c r="C208" s="663" t="s">
        <v>534</v>
      </c>
      <c r="D208" s="664" t="s">
        <v>2037</v>
      </c>
      <c r="E208" s="663" t="s">
        <v>540</v>
      </c>
      <c r="F208" s="664" t="s">
        <v>2040</v>
      </c>
      <c r="G208" s="663" t="s">
        <v>556</v>
      </c>
      <c r="H208" s="663" t="s">
        <v>1278</v>
      </c>
      <c r="I208" s="663" t="s">
        <v>216</v>
      </c>
      <c r="J208" s="663" t="s">
        <v>1279</v>
      </c>
      <c r="K208" s="663"/>
      <c r="L208" s="665">
        <v>96.617000000000004</v>
      </c>
      <c r="M208" s="665">
        <v>2</v>
      </c>
      <c r="N208" s="666">
        <v>193.23400000000001</v>
      </c>
    </row>
    <row r="209" spans="1:14" ht="14.4" customHeight="1" x14ac:dyDescent="0.3">
      <c r="A209" s="661" t="s">
        <v>524</v>
      </c>
      <c r="B209" s="662" t="s">
        <v>525</v>
      </c>
      <c r="C209" s="663" t="s">
        <v>534</v>
      </c>
      <c r="D209" s="664" t="s">
        <v>2037</v>
      </c>
      <c r="E209" s="663" t="s">
        <v>540</v>
      </c>
      <c r="F209" s="664" t="s">
        <v>2040</v>
      </c>
      <c r="G209" s="663" t="s">
        <v>556</v>
      </c>
      <c r="H209" s="663" t="s">
        <v>1280</v>
      </c>
      <c r="I209" s="663" t="s">
        <v>216</v>
      </c>
      <c r="J209" s="663" t="s">
        <v>1281</v>
      </c>
      <c r="K209" s="663"/>
      <c r="L209" s="665">
        <v>240.57903143545528</v>
      </c>
      <c r="M209" s="665">
        <v>3</v>
      </c>
      <c r="N209" s="666">
        <v>721.73709430636586</v>
      </c>
    </row>
    <row r="210" spans="1:14" ht="14.4" customHeight="1" x14ac:dyDescent="0.3">
      <c r="A210" s="661" t="s">
        <v>524</v>
      </c>
      <c r="B210" s="662" t="s">
        <v>525</v>
      </c>
      <c r="C210" s="663" t="s">
        <v>534</v>
      </c>
      <c r="D210" s="664" t="s">
        <v>2037</v>
      </c>
      <c r="E210" s="663" t="s">
        <v>540</v>
      </c>
      <c r="F210" s="664" t="s">
        <v>2040</v>
      </c>
      <c r="G210" s="663" t="s">
        <v>556</v>
      </c>
      <c r="H210" s="663" t="s">
        <v>1282</v>
      </c>
      <c r="I210" s="663" t="s">
        <v>216</v>
      </c>
      <c r="J210" s="663" t="s">
        <v>1283</v>
      </c>
      <c r="K210" s="663"/>
      <c r="L210" s="665">
        <v>219.94740490380397</v>
      </c>
      <c r="M210" s="665">
        <v>2</v>
      </c>
      <c r="N210" s="666">
        <v>439.89480980760794</v>
      </c>
    </row>
    <row r="211" spans="1:14" ht="14.4" customHeight="1" x14ac:dyDescent="0.3">
      <c r="A211" s="661" t="s">
        <v>524</v>
      </c>
      <c r="B211" s="662" t="s">
        <v>525</v>
      </c>
      <c r="C211" s="663" t="s">
        <v>534</v>
      </c>
      <c r="D211" s="664" t="s">
        <v>2037</v>
      </c>
      <c r="E211" s="663" t="s">
        <v>540</v>
      </c>
      <c r="F211" s="664" t="s">
        <v>2040</v>
      </c>
      <c r="G211" s="663" t="s">
        <v>556</v>
      </c>
      <c r="H211" s="663" t="s">
        <v>1284</v>
      </c>
      <c r="I211" s="663" t="s">
        <v>216</v>
      </c>
      <c r="J211" s="663" t="s">
        <v>1285</v>
      </c>
      <c r="K211" s="663"/>
      <c r="L211" s="665">
        <v>286.16006762857774</v>
      </c>
      <c r="M211" s="665">
        <v>2</v>
      </c>
      <c r="N211" s="666">
        <v>572.32013525715547</v>
      </c>
    </row>
    <row r="212" spans="1:14" ht="14.4" customHeight="1" x14ac:dyDescent="0.3">
      <c r="A212" s="661" t="s">
        <v>524</v>
      </c>
      <c r="B212" s="662" t="s">
        <v>525</v>
      </c>
      <c r="C212" s="663" t="s">
        <v>534</v>
      </c>
      <c r="D212" s="664" t="s">
        <v>2037</v>
      </c>
      <c r="E212" s="663" t="s">
        <v>540</v>
      </c>
      <c r="F212" s="664" t="s">
        <v>2040</v>
      </c>
      <c r="G212" s="663" t="s">
        <v>556</v>
      </c>
      <c r="H212" s="663" t="s">
        <v>1286</v>
      </c>
      <c r="I212" s="663" t="s">
        <v>1286</v>
      </c>
      <c r="J212" s="663" t="s">
        <v>1287</v>
      </c>
      <c r="K212" s="663" t="s">
        <v>1288</v>
      </c>
      <c r="L212" s="665">
        <v>323.13200000000001</v>
      </c>
      <c r="M212" s="665">
        <v>5</v>
      </c>
      <c r="N212" s="666">
        <v>1615.66</v>
      </c>
    </row>
    <row r="213" spans="1:14" ht="14.4" customHeight="1" x14ac:dyDescent="0.3">
      <c r="A213" s="661" t="s">
        <v>524</v>
      </c>
      <c r="B213" s="662" t="s">
        <v>525</v>
      </c>
      <c r="C213" s="663" t="s">
        <v>534</v>
      </c>
      <c r="D213" s="664" t="s">
        <v>2037</v>
      </c>
      <c r="E213" s="663" t="s">
        <v>540</v>
      </c>
      <c r="F213" s="664" t="s">
        <v>2040</v>
      </c>
      <c r="G213" s="663" t="s">
        <v>556</v>
      </c>
      <c r="H213" s="663" t="s">
        <v>1289</v>
      </c>
      <c r="I213" s="663" t="s">
        <v>1290</v>
      </c>
      <c r="J213" s="663" t="s">
        <v>1291</v>
      </c>
      <c r="K213" s="663" t="s">
        <v>1292</v>
      </c>
      <c r="L213" s="665">
        <v>46.699858119840464</v>
      </c>
      <c r="M213" s="665">
        <v>3</v>
      </c>
      <c r="N213" s="666">
        <v>140.0995743595214</v>
      </c>
    </row>
    <row r="214" spans="1:14" ht="14.4" customHeight="1" x14ac:dyDescent="0.3">
      <c r="A214" s="661" t="s">
        <v>524</v>
      </c>
      <c r="B214" s="662" t="s">
        <v>525</v>
      </c>
      <c r="C214" s="663" t="s">
        <v>534</v>
      </c>
      <c r="D214" s="664" t="s">
        <v>2037</v>
      </c>
      <c r="E214" s="663" t="s">
        <v>540</v>
      </c>
      <c r="F214" s="664" t="s">
        <v>2040</v>
      </c>
      <c r="G214" s="663" t="s">
        <v>556</v>
      </c>
      <c r="H214" s="663" t="s">
        <v>1293</v>
      </c>
      <c r="I214" s="663" t="s">
        <v>1294</v>
      </c>
      <c r="J214" s="663" t="s">
        <v>1295</v>
      </c>
      <c r="K214" s="663" t="s">
        <v>1296</v>
      </c>
      <c r="L214" s="665">
        <v>801.37</v>
      </c>
      <c r="M214" s="665">
        <v>3</v>
      </c>
      <c r="N214" s="666">
        <v>2404.11</v>
      </c>
    </row>
    <row r="215" spans="1:14" ht="14.4" customHeight="1" x14ac:dyDescent="0.3">
      <c r="A215" s="661" t="s">
        <v>524</v>
      </c>
      <c r="B215" s="662" t="s">
        <v>525</v>
      </c>
      <c r="C215" s="663" t="s">
        <v>534</v>
      </c>
      <c r="D215" s="664" t="s">
        <v>2037</v>
      </c>
      <c r="E215" s="663" t="s">
        <v>540</v>
      </c>
      <c r="F215" s="664" t="s">
        <v>2040</v>
      </c>
      <c r="G215" s="663" t="s">
        <v>556</v>
      </c>
      <c r="H215" s="663" t="s">
        <v>1297</v>
      </c>
      <c r="I215" s="663" t="s">
        <v>1298</v>
      </c>
      <c r="J215" s="663" t="s">
        <v>1299</v>
      </c>
      <c r="K215" s="663" t="s">
        <v>1300</v>
      </c>
      <c r="L215" s="665">
        <v>138.94999999999996</v>
      </c>
      <c r="M215" s="665">
        <v>2</v>
      </c>
      <c r="N215" s="666">
        <v>277.89999999999992</v>
      </c>
    </row>
    <row r="216" spans="1:14" ht="14.4" customHeight="1" x14ac:dyDescent="0.3">
      <c r="A216" s="661" t="s">
        <v>524</v>
      </c>
      <c r="B216" s="662" t="s">
        <v>525</v>
      </c>
      <c r="C216" s="663" t="s">
        <v>534</v>
      </c>
      <c r="D216" s="664" t="s">
        <v>2037</v>
      </c>
      <c r="E216" s="663" t="s">
        <v>540</v>
      </c>
      <c r="F216" s="664" t="s">
        <v>2040</v>
      </c>
      <c r="G216" s="663" t="s">
        <v>556</v>
      </c>
      <c r="H216" s="663" t="s">
        <v>1301</v>
      </c>
      <c r="I216" s="663" t="s">
        <v>1302</v>
      </c>
      <c r="J216" s="663" t="s">
        <v>1303</v>
      </c>
      <c r="K216" s="663" t="s">
        <v>681</v>
      </c>
      <c r="L216" s="665">
        <v>119.08499999999999</v>
      </c>
      <c r="M216" s="665">
        <v>2</v>
      </c>
      <c r="N216" s="666">
        <v>238.17</v>
      </c>
    </row>
    <row r="217" spans="1:14" ht="14.4" customHeight="1" x14ac:dyDescent="0.3">
      <c r="A217" s="661" t="s">
        <v>524</v>
      </c>
      <c r="B217" s="662" t="s">
        <v>525</v>
      </c>
      <c r="C217" s="663" t="s">
        <v>534</v>
      </c>
      <c r="D217" s="664" t="s">
        <v>2037</v>
      </c>
      <c r="E217" s="663" t="s">
        <v>540</v>
      </c>
      <c r="F217" s="664" t="s">
        <v>2040</v>
      </c>
      <c r="G217" s="663" t="s">
        <v>556</v>
      </c>
      <c r="H217" s="663" t="s">
        <v>1304</v>
      </c>
      <c r="I217" s="663" t="s">
        <v>1305</v>
      </c>
      <c r="J217" s="663" t="s">
        <v>1306</v>
      </c>
      <c r="K217" s="663" t="s">
        <v>1307</v>
      </c>
      <c r="L217" s="665">
        <v>49.76</v>
      </c>
      <c r="M217" s="665">
        <v>1</v>
      </c>
      <c r="N217" s="666">
        <v>49.76</v>
      </c>
    </row>
    <row r="218" spans="1:14" ht="14.4" customHeight="1" x14ac:dyDescent="0.3">
      <c r="A218" s="661" t="s">
        <v>524</v>
      </c>
      <c r="B218" s="662" t="s">
        <v>525</v>
      </c>
      <c r="C218" s="663" t="s">
        <v>534</v>
      </c>
      <c r="D218" s="664" t="s">
        <v>2037</v>
      </c>
      <c r="E218" s="663" t="s">
        <v>540</v>
      </c>
      <c r="F218" s="664" t="s">
        <v>2040</v>
      </c>
      <c r="G218" s="663" t="s">
        <v>556</v>
      </c>
      <c r="H218" s="663" t="s">
        <v>1308</v>
      </c>
      <c r="I218" s="663" t="s">
        <v>216</v>
      </c>
      <c r="J218" s="663" t="s">
        <v>1309</v>
      </c>
      <c r="K218" s="663"/>
      <c r="L218" s="665">
        <v>149.99992551721431</v>
      </c>
      <c r="M218" s="665">
        <v>11</v>
      </c>
      <c r="N218" s="666">
        <v>1649.9991806893574</v>
      </c>
    </row>
    <row r="219" spans="1:14" ht="14.4" customHeight="1" x14ac:dyDescent="0.3">
      <c r="A219" s="661" t="s">
        <v>524</v>
      </c>
      <c r="B219" s="662" t="s">
        <v>525</v>
      </c>
      <c r="C219" s="663" t="s">
        <v>534</v>
      </c>
      <c r="D219" s="664" t="s">
        <v>2037</v>
      </c>
      <c r="E219" s="663" t="s">
        <v>540</v>
      </c>
      <c r="F219" s="664" t="s">
        <v>2040</v>
      </c>
      <c r="G219" s="663" t="s">
        <v>556</v>
      </c>
      <c r="H219" s="663" t="s">
        <v>1310</v>
      </c>
      <c r="I219" s="663" t="s">
        <v>1311</v>
      </c>
      <c r="J219" s="663" t="s">
        <v>1312</v>
      </c>
      <c r="K219" s="663" t="s">
        <v>1313</v>
      </c>
      <c r="L219" s="665">
        <v>54.599999999999973</v>
      </c>
      <c r="M219" s="665">
        <v>2</v>
      </c>
      <c r="N219" s="666">
        <v>109.19999999999995</v>
      </c>
    </row>
    <row r="220" spans="1:14" ht="14.4" customHeight="1" x14ac:dyDescent="0.3">
      <c r="A220" s="661" t="s">
        <v>524</v>
      </c>
      <c r="B220" s="662" t="s">
        <v>525</v>
      </c>
      <c r="C220" s="663" t="s">
        <v>534</v>
      </c>
      <c r="D220" s="664" t="s">
        <v>2037</v>
      </c>
      <c r="E220" s="663" t="s">
        <v>540</v>
      </c>
      <c r="F220" s="664" t="s">
        <v>2040</v>
      </c>
      <c r="G220" s="663" t="s">
        <v>556</v>
      </c>
      <c r="H220" s="663" t="s">
        <v>1314</v>
      </c>
      <c r="I220" s="663" t="s">
        <v>1315</v>
      </c>
      <c r="J220" s="663" t="s">
        <v>1316</v>
      </c>
      <c r="K220" s="663" t="s">
        <v>1317</v>
      </c>
      <c r="L220" s="665">
        <v>59.65</v>
      </c>
      <c r="M220" s="665">
        <v>3</v>
      </c>
      <c r="N220" s="666">
        <v>178.95</v>
      </c>
    </row>
    <row r="221" spans="1:14" ht="14.4" customHeight="1" x14ac:dyDescent="0.3">
      <c r="A221" s="661" t="s">
        <v>524</v>
      </c>
      <c r="B221" s="662" t="s">
        <v>525</v>
      </c>
      <c r="C221" s="663" t="s">
        <v>534</v>
      </c>
      <c r="D221" s="664" t="s">
        <v>2037</v>
      </c>
      <c r="E221" s="663" t="s">
        <v>540</v>
      </c>
      <c r="F221" s="664" t="s">
        <v>2040</v>
      </c>
      <c r="G221" s="663" t="s">
        <v>556</v>
      </c>
      <c r="H221" s="663" t="s">
        <v>1318</v>
      </c>
      <c r="I221" s="663" t="s">
        <v>1319</v>
      </c>
      <c r="J221" s="663" t="s">
        <v>1320</v>
      </c>
      <c r="K221" s="663" t="s">
        <v>1321</v>
      </c>
      <c r="L221" s="665">
        <v>85.698379152304696</v>
      </c>
      <c r="M221" s="665">
        <v>20</v>
      </c>
      <c r="N221" s="666">
        <v>1713.967583046094</v>
      </c>
    </row>
    <row r="222" spans="1:14" ht="14.4" customHeight="1" x14ac:dyDescent="0.3">
      <c r="A222" s="661" t="s">
        <v>524</v>
      </c>
      <c r="B222" s="662" t="s">
        <v>525</v>
      </c>
      <c r="C222" s="663" t="s">
        <v>534</v>
      </c>
      <c r="D222" s="664" t="s">
        <v>2037</v>
      </c>
      <c r="E222" s="663" t="s">
        <v>540</v>
      </c>
      <c r="F222" s="664" t="s">
        <v>2040</v>
      </c>
      <c r="G222" s="663" t="s">
        <v>556</v>
      </c>
      <c r="H222" s="663" t="s">
        <v>1322</v>
      </c>
      <c r="I222" s="663" t="s">
        <v>1323</v>
      </c>
      <c r="J222" s="663" t="s">
        <v>1324</v>
      </c>
      <c r="K222" s="663" t="s">
        <v>1325</v>
      </c>
      <c r="L222" s="665">
        <v>325.15920386496265</v>
      </c>
      <c r="M222" s="665">
        <v>1</v>
      </c>
      <c r="N222" s="666">
        <v>325.15920386496265</v>
      </c>
    </row>
    <row r="223" spans="1:14" ht="14.4" customHeight="1" x14ac:dyDescent="0.3">
      <c r="A223" s="661" t="s">
        <v>524</v>
      </c>
      <c r="B223" s="662" t="s">
        <v>525</v>
      </c>
      <c r="C223" s="663" t="s">
        <v>534</v>
      </c>
      <c r="D223" s="664" t="s">
        <v>2037</v>
      </c>
      <c r="E223" s="663" t="s">
        <v>540</v>
      </c>
      <c r="F223" s="664" t="s">
        <v>2040</v>
      </c>
      <c r="G223" s="663" t="s">
        <v>556</v>
      </c>
      <c r="H223" s="663" t="s">
        <v>1326</v>
      </c>
      <c r="I223" s="663" t="s">
        <v>216</v>
      </c>
      <c r="J223" s="663" t="s">
        <v>1327</v>
      </c>
      <c r="K223" s="663"/>
      <c r="L223" s="665">
        <v>436.27388280940039</v>
      </c>
      <c r="M223" s="665">
        <v>3</v>
      </c>
      <c r="N223" s="666">
        <v>1308.8216484282011</v>
      </c>
    </row>
    <row r="224" spans="1:14" ht="14.4" customHeight="1" x14ac:dyDescent="0.3">
      <c r="A224" s="661" t="s">
        <v>524</v>
      </c>
      <c r="B224" s="662" t="s">
        <v>525</v>
      </c>
      <c r="C224" s="663" t="s">
        <v>534</v>
      </c>
      <c r="D224" s="664" t="s">
        <v>2037</v>
      </c>
      <c r="E224" s="663" t="s">
        <v>540</v>
      </c>
      <c r="F224" s="664" t="s">
        <v>2040</v>
      </c>
      <c r="G224" s="663" t="s">
        <v>556</v>
      </c>
      <c r="H224" s="663" t="s">
        <v>1328</v>
      </c>
      <c r="I224" s="663" t="s">
        <v>216</v>
      </c>
      <c r="J224" s="663" t="s">
        <v>1329</v>
      </c>
      <c r="K224" s="663"/>
      <c r="L224" s="665">
        <v>798.80758222896236</v>
      </c>
      <c r="M224" s="665">
        <v>1</v>
      </c>
      <c r="N224" s="666">
        <v>798.80758222896236</v>
      </c>
    </row>
    <row r="225" spans="1:14" ht="14.4" customHeight="1" x14ac:dyDescent="0.3">
      <c r="A225" s="661" t="s">
        <v>524</v>
      </c>
      <c r="B225" s="662" t="s">
        <v>525</v>
      </c>
      <c r="C225" s="663" t="s">
        <v>534</v>
      </c>
      <c r="D225" s="664" t="s">
        <v>2037</v>
      </c>
      <c r="E225" s="663" t="s">
        <v>540</v>
      </c>
      <c r="F225" s="664" t="s">
        <v>2040</v>
      </c>
      <c r="G225" s="663" t="s">
        <v>556</v>
      </c>
      <c r="H225" s="663" t="s">
        <v>1330</v>
      </c>
      <c r="I225" s="663" t="s">
        <v>1331</v>
      </c>
      <c r="J225" s="663" t="s">
        <v>1332</v>
      </c>
      <c r="K225" s="663" t="s">
        <v>1005</v>
      </c>
      <c r="L225" s="665">
        <v>70.719999999999985</v>
      </c>
      <c r="M225" s="665">
        <v>1</v>
      </c>
      <c r="N225" s="666">
        <v>70.719999999999985</v>
      </c>
    </row>
    <row r="226" spans="1:14" ht="14.4" customHeight="1" x14ac:dyDescent="0.3">
      <c r="A226" s="661" t="s">
        <v>524</v>
      </c>
      <c r="B226" s="662" t="s">
        <v>525</v>
      </c>
      <c r="C226" s="663" t="s">
        <v>534</v>
      </c>
      <c r="D226" s="664" t="s">
        <v>2037</v>
      </c>
      <c r="E226" s="663" t="s">
        <v>540</v>
      </c>
      <c r="F226" s="664" t="s">
        <v>2040</v>
      </c>
      <c r="G226" s="663" t="s">
        <v>556</v>
      </c>
      <c r="H226" s="663" t="s">
        <v>1333</v>
      </c>
      <c r="I226" s="663" t="s">
        <v>1334</v>
      </c>
      <c r="J226" s="663" t="s">
        <v>1335</v>
      </c>
      <c r="K226" s="663" t="s">
        <v>1336</v>
      </c>
      <c r="L226" s="665">
        <v>35.42</v>
      </c>
      <c r="M226" s="665">
        <v>1</v>
      </c>
      <c r="N226" s="666">
        <v>35.42</v>
      </c>
    </row>
    <row r="227" spans="1:14" ht="14.4" customHeight="1" x14ac:dyDescent="0.3">
      <c r="A227" s="661" t="s">
        <v>524</v>
      </c>
      <c r="B227" s="662" t="s">
        <v>525</v>
      </c>
      <c r="C227" s="663" t="s">
        <v>534</v>
      </c>
      <c r="D227" s="664" t="s">
        <v>2037</v>
      </c>
      <c r="E227" s="663" t="s">
        <v>540</v>
      </c>
      <c r="F227" s="664" t="s">
        <v>2040</v>
      </c>
      <c r="G227" s="663" t="s">
        <v>556</v>
      </c>
      <c r="H227" s="663" t="s">
        <v>1337</v>
      </c>
      <c r="I227" s="663" t="s">
        <v>1338</v>
      </c>
      <c r="J227" s="663" t="s">
        <v>1339</v>
      </c>
      <c r="K227" s="663" t="s">
        <v>1340</v>
      </c>
      <c r="L227" s="665">
        <v>32.796666666666667</v>
      </c>
      <c r="M227" s="665">
        <v>3</v>
      </c>
      <c r="N227" s="666">
        <v>98.39</v>
      </c>
    </row>
    <row r="228" spans="1:14" ht="14.4" customHeight="1" x14ac:dyDescent="0.3">
      <c r="A228" s="661" t="s">
        <v>524</v>
      </c>
      <c r="B228" s="662" t="s">
        <v>525</v>
      </c>
      <c r="C228" s="663" t="s">
        <v>534</v>
      </c>
      <c r="D228" s="664" t="s">
        <v>2037</v>
      </c>
      <c r="E228" s="663" t="s">
        <v>540</v>
      </c>
      <c r="F228" s="664" t="s">
        <v>2040</v>
      </c>
      <c r="G228" s="663" t="s">
        <v>556</v>
      </c>
      <c r="H228" s="663" t="s">
        <v>1341</v>
      </c>
      <c r="I228" s="663" t="s">
        <v>1342</v>
      </c>
      <c r="J228" s="663" t="s">
        <v>1343</v>
      </c>
      <c r="K228" s="663" t="s">
        <v>1344</v>
      </c>
      <c r="L228" s="665">
        <v>1378.7</v>
      </c>
      <c r="M228" s="665">
        <v>1</v>
      </c>
      <c r="N228" s="666">
        <v>1378.7</v>
      </c>
    </row>
    <row r="229" spans="1:14" ht="14.4" customHeight="1" x14ac:dyDescent="0.3">
      <c r="A229" s="661" t="s">
        <v>524</v>
      </c>
      <c r="B229" s="662" t="s">
        <v>525</v>
      </c>
      <c r="C229" s="663" t="s">
        <v>534</v>
      </c>
      <c r="D229" s="664" t="s">
        <v>2037</v>
      </c>
      <c r="E229" s="663" t="s">
        <v>540</v>
      </c>
      <c r="F229" s="664" t="s">
        <v>2040</v>
      </c>
      <c r="G229" s="663" t="s">
        <v>556</v>
      </c>
      <c r="H229" s="663" t="s">
        <v>1345</v>
      </c>
      <c r="I229" s="663" t="s">
        <v>1346</v>
      </c>
      <c r="J229" s="663" t="s">
        <v>1347</v>
      </c>
      <c r="K229" s="663" t="s">
        <v>1348</v>
      </c>
      <c r="L229" s="665">
        <v>4332.33</v>
      </c>
      <c r="M229" s="665">
        <v>2</v>
      </c>
      <c r="N229" s="666">
        <v>8664.66</v>
      </c>
    </row>
    <row r="230" spans="1:14" ht="14.4" customHeight="1" x14ac:dyDescent="0.3">
      <c r="A230" s="661" t="s">
        <v>524</v>
      </c>
      <c r="B230" s="662" t="s">
        <v>525</v>
      </c>
      <c r="C230" s="663" t="s">
        <v>534</v>
      </c>
      <c r="D230" s="664" t="s">
        <v>2037</v>
      </c>
      <c r="E230" s="663" t="s">
        <v>540</v>
      </c>
      <c r="F230" s="664" t="s">
        <v>2040</v>
      </c>
      <c r="G230" s="663" t="s">
        <v>556</v>
      </c>
      <c r="H230" s="663" t="s">
        <v>1349</v>
      </c>
      <c r="I230" s="663" t="s">
        <v>1349</v>
      </c>
      <c r="J230" s="663" t="s">
        <v>1350</v>
      </c>
      <c r="K230" s="663" t="s">
        <v>1351</v>
      </c>
      <c r="L230" s="665">
        <v>76.929999999999978</v>
      </c>
      <c r="M230" s="665">
        <v>1</v>
      </c>
      <c r="N230" s="666">
        <v>76.929999999999978</v>
      </c>
    </row>
    <row r="231" spans="1:14" ht="14.4" customHeight="1" x14ac:dyDescent="0.3">
      <c r="A231" s="661" t="s">
        <v>524</v>
      </c>
      <c r="B231" s="662" t="s">
        <v>525</v>
      </c>
      <c r="C231" s="663" t="s">
        <v>534</v>
      </c>
      <c r="D231" s="664" t="s">
        <v>2037</v>
      </c>
      <c r="E231" s="663" t="s">
        <v>540</v>
      </c>
      <c r="F231" s="664" t="s">
        <v>2040</v>
      </c>
      <c r="G231" s="663" t="s">
        <v>556</v>
      </c>
      <c r="H231" s="663" t="s">
        <v>1352</v>
      </c>
      <c r="I231" s="663" t="s">
        <v>1353</v>
      </c>
      <c r="J231" s="663" t="s">
        <v>1354</v>
      </c>
      <c r="K231" s="663" t="s">
        <v>1355</v>
      </c>
      <c r="L231" s="665">
        <v>62.579999999999977</v>
      </c>
      <c r="M231" s="665">
        <v>1</v>
      </c>
      <c r="N231" s="666">
        <v>62.579999999999977</v>
      </c>
    </row>
    <row r="232" spans="1:14" ht="14.4" customHeight="1" x14ac:dyDescent="0.3">
      <c r="A232" s="661" t="s">
        <v>524</v>
      </c>
      <c r="B232" s="662" t="s">
        <v>525</v>
      </c>
      <c r="C232" s="663" t="s">
        <v>534</v>
      </c>
      <c r="D232" s="664" t="s">
        <v>2037</v>
      </c>
      <c r="E232" s="663" t="s">
        <v>540</v>
      </c>
      <c r="F232" s="664" t="s">
        <v>2040</v>
      </c>
      <c r="G232" s="663" t="s">
        <v>556</v>
      </c>
      <c r="H232" s="663" t="s">
        <v>1356</v>
      </c>
      <c r="I232" s="663" t="s">
        <v>1357</v>
      </c>
      <c r="J232" s="663" t="s">
        <v>1358</v>
      </c>
      <c r="K232" s="663" t="s">
        <v>1359</v>
      </c>
      <c r="L232" s="665">
        <v>78.680180825109048</v>
      </c>
      <c r="M232" s="665">
        <v>2</v>
      </c>
      <c r="N232" s="666">
        <v>157.3603616502181</v>
      </c>
    </row>
    <row r="233" spans="1:14" ht="14.4" customHeight="1" x14ac:dyDescent="0.3">
      <c r="A233" s="661" t="s">
        <v>524</v>
      </c>
      <c r="B233" s="662" t="s">
        <v>525</v>
      </c>
      <c r="C233" s="663" t="s">
        <v>534</v>
      </c>
      <c r="D233" s="664" t="s">
        <v>2037</v>
      </c>
      <c r="E233" s="663" t="s">
        <v>540</v>
      </c>
      <c r="F233" s="664" t="s">
        <v>2040</v>
      </c>
      <c r="G233" s="663" t="s">
        <v>556</v>
      </c>
      <c r="H233" s="663" t="s">
        <v>1360</v>
      </c>
      <c r="I233" s="663" t="s">
        <v>216</v>
      </c>
      <c r="J233" s="663" t="s">
        <v>1361</v>
      </c>
      <c r="K233" s="663"/>
      <c r="L233" s="665">
        <v>585.73005474374133</v>
      </c>
      <c r="M233" s="665">
        <v>1</v>
      </c>
      <c r="N233" s="666">
        <v>585.73005474374133</v>
      </c>
    </row>
    <row r="234" spans="1:14" ht="14.4" customHeight="1" x14ac:dyDescent="0.3">
      <c r="A234" s="661" t="s">
        <v>524</v>
      </c>
      <c r="B234" s="662" t="s">
        <v>525</v>
      </c>
      <c r="C234" s="663" t="s">
        <v>534</v>
      </c>
      <c r="D234" s="664" t="s">
        <v>2037</v>
      </c>
      <c r="E234" s="663" t="s">
        <v>540</v>
      </c>
      <c r="F234" s="664" t="s">
        <v>2040</v>
      </c>
      <c r="G234" s="663" t="s">
        <v>556</v>
      </c>
      <c r="H234" s="663" t="s">
        <v>1362</v>
      </c>
      <c r="I234" s="663" t="s">
        <v>1363</v>
      </c>
      <c r="J234" s="663" t="s">
        <v>1364</v>
      </c>
      <c r="K234" s="663" t="s">
        <v>1365</v>
      </c>
      <c r="L234" s="665">
        <v>84.55</v>
      </c>
      <c r="M234" s="665">
        <v>1</v>
      </c>
      <c r="N234" s="666">
        <v>84.55</v>
      </c>
    </row>
    <row r="235" spans="1:14" ht="14.4" customHeight="1" x14ac:dyDescent="0.3">
      <c r="A235" s="661" t="s">
        <v>524</v>
      </c>
      <c r="B235" s="662" t="s">
        <v>525</v>
      </c>
      <c r="C235" s="663" t="s">
        <v>534</v>
      </c>
      <c r="D235" s="664" t="s">
        <v>2037</v>
      </c>
      <c r="E235" s="663" t="s">
        <v>540</v>
      </c>
      <c r="F235" s="664" t="s">
        <v>2040</v>
      </c>
      <c r="G235" s="663" t="s">
        <v>556</v>
      </c>
      <c r="H235" s="663" t="s">
        <v>1366</v>
      </c>
      <c r="I235" s="663" t="s">
        <v>1367</v>
      </c>
      <c r="J235" s="663" t="s">
        <v>1368</v>
      </c>
      <c r="K235" s="663" t="s">
        <v>1369</v>
      </c>
      <c r="L235" s="665">
        <v>140.09999900302975</v>
      </c>
      <c r="M235" s="665">
        <v>1</v>
      </c>
      <c r="N235" s="666">
        <v>140.09999900302975</v>
      </c>
    </row>
    <row r="236" spans="1:14" ht="14.4" customHeight="1" x14ac:dyDescent="0.3">
      <c r="A236" s="661" t="s">
        <v>524</v>
      </c>
      <c r="B236" s="662" t="s">
        <v>525</v>
      </c>
      <c r="C236" s="663" t="s">
        <v>534</v>
      </c>
      <c r="D236" s="664" t="s">
        <v>2037</v>
      </c>
      <c r="E236" s="663" t="s">
        <v>540</v>
      </c>
      <c r="F236" s="664" t="s">
        <v>2040</v>
      </c>
      <c r="G236" s="663" t="s">
        <v>556</v>
      </c>
      <c r="H236" s="663" t="s">
        <v>1370</v>
      </c>
      <c r="I236" s="663" t="s">
        <v>1371</v>
      </c>
      <c r="J236" s="663" t="s">
        <v>1372</v>
      </c>
      <c r="K236" s="663" t="s">
        <v>1373</v>
      </c>
      <c r="L236" s="665">
        <v>117.22701421962614</v>
      </c>
      <c r="M236" s="665">
        <v>1</v>
      </c>
      <c r="N236" s="666">
        <v>117.22701421962614</v>
      </c>
    </row>
    <row r="237" spans="1:14" ht="14.4" customHeight="1" x14ac:dyDescent="0.3">
      <c r="A237" s="661" t="s">
        <v>524</v>
      </c>
      <c r="B237" s="662" t="s">
        <v>525</v>
      </c>
      <c r="C237" s="663" t="s">
        <v>534</v>
      </c>
      <c r="D237" s="664" t="s">
        <v>2037</v>
      </c>
      <c r="E237" s="663" t="s">
        <v>540</v>
      </c>
      <c r="F237" s="664" t="s">
        <v>2040</v>
      </c>
      <c r="G237" s="663" t="s">
        <v>556</v>
      </c>
      <c r="H237" s="663" t="s">
        <v>1374</v>
      </c>
      <c r="I237" s="663" t="s">
        <v>216</v>
      </c>
      <c r="J237" s="663" t="s">
        <v>1375</v>
      </c>
      <c r="K237" s="663"/>
      <c r="L237" s="665">
        <v>408.10000000000008</v>
      </c>
      <c r="M237" s="665">
        <v>1</v>
      </c>
      <c r="N237" s="666">
        <v>408.10000000000008</v>
      </c>
    </row>
    <row r="238" spans="1:14" ht="14.4" customHeight="1" x14ac:dyDescent="0.3">
      <c r="A238" s="661" t="s">
        <v>524</v>
      </c>
      <c r="B238" s="662" t="s">
        <v>525</v>
      </c>
      <c r="C238" s="663" t="s">
        <v>534</v>
      </c>
      <c r="D238" s="664" t="s">
        <v>2037</v>
      </c>
      <c r="E238" s="663" t="s">
        <v>540</v>
      </c>
      <c r="F238" s="664" t="s">
        <v>2040</v>
      </c>
      <c r="G238" s="663" t="s">
        <v>556</v>
      </c>
      <c r="H238" s="663" t="s">
        <v>1376</v>
      </c>
      <c r="I238" s="663" t="s">
        <v>1377</v>
      </c>
      <c r="J238" s="663" t="s">
        <v>1378</v>
      </c>
      <c r="K238" s="663" t="s">
        <v>1379</v>
      </c>
      <c r="L238" s="665">
        <v>52.910000000000011</v>
      </c>
      <c r="M238" s="665">
        <v>1</v>
      </c>
      <c r="N238" s="666">
        <v>52.910000000000011</v>
      </c>
    </row>
    <row r="239" spans="1:14" ht="14.4" customHeight="1" x14ac:dyDescent="0.3">
      <c r="A239" s="661" t="s">
        <v>524</v>
      </c>
      <c r="B239" s="662" t="s">
        <v>525</v>
      </c>
      <c r="C239" s="663" t="s">
        <v>534</v>
      </c>
      <c r="D239" s="664" t="s">
        <v>2037</v>
      </c>
      <c r="E239" s="663" t="s">
        <v>540</v>
      </c>
      <c r="F239" s="664" t="s">
        <v>2040</v>
      </c>
      <c r="G239" s="663" t="s">
        <v>556</v>
      </c>
      <c r="H239" s="663" t="s">
        <v>1380</v>
      </c>
      <c r="I239" s="663" t="s">
        <v>1381</v>
      </c>
      <c r="J239" s="663" t="s">
        <v>1382</v>
      </c>
      <c r="K239" s="663" t="s">
        <v>1383</v>
      </c>
      <c r="L239" s="665">
        <v>178.37</v>
      </c>
      <c r="M239" s="665">
        <v>2</v>
      </c>
      <c r="N239" s="666">
        <v>356.74</v>
      </c>
    </row>
    <row r="240" spans="1:14" ht="14.4" customHeight="1" x14ac:dyDescent="0.3">
      <c r="A240" s="661" t="s">
        <v>524</v>
      </c>
      <c r="B240" s="662" t="s">
        <v>525</v>
      </c>
      <c r="C240" s="663" t="s">
        <v>534</v>
      </c>
      <c r="D240" s="664" t="s">
        <v>2037</v>
      </c>
      <c r="E240" s="663" t="s">
        <v>540</v>
      </c>
      <c r="F240" s="664" t="s">
        <v>2040</v>
      </c>
      <c r="G240" s="663" t="s">
        <v>556</v>
      </c>
      <c r="H240" s="663" t="s">
        <v>1384</v>
      </c>
      <c r="I240" s="663" t="s">
        <v>1385</v>
      </c>
      <c r="J240" s="663" t="s">
        <v>1386</v>
      </c>
      <c r="K240" s="663" t="s">
        <v>1387</v>
      </c>
      <c r="L240" s="665">
        <v>307.37002872754306</v>
      </c>
      <c r="M240" s="665">
        <v>2</v>
      </c>
      <c r="N240" s="666">
        <v>614.74005745508612</v>
      </c>
    </row>
    <row r="241" spans="1:14" ht="14.4" customHeight="1" x14ac:dyDescent="0.3">
      <c r="A241" s="661" t="s">
        <v>524</v>
      </c>
      <c r="B241" s="662" t="s">
        <v>525</v>
      </c>
      <c r="C241" s="663" t="s">
        <v>534</v>
      </c>
      <c r="D241" s="664" t="s">
        <v>2037</v>
      </c>
      <c r="E241" s="663" t="s">
        <v>540</v>
      </c>
      <c r="F241" s="664" t="s">
        <v>2040</v>
      </c>
      <c r="G241" s="663" t="s">
        <v>556</v>
      </c>
      <c r="H241" s="663" t="s">
        <v>1388</v>
      </c>
      <c r="I241" s="663" t="s">
        <v>1389</v>
      </c>
      <c r="J241" s="663" t="s">
        <v>1390</v>
      </c>
      <c r="K241" s="663" t="s">
        <v>1391</v>
      </c>
      <c r="L241" s="665">
        <v>96.259999999999991</v>
      </c>
      <c r="M241" s="665">
        <v>1</v>
      </c>
      <c r="N241" s="666">
        <v>96.259999999999991</v>
      </c>
    </row>
    <row r="242" spans="1:14" ht="14.4" customHeight="1" x14ac:dyDescent="0.3">
      <c r="A242" s="661" t="s">
        <v>524</v>
      </c>
      <c r="B242" s="662" t="s">
        <v>525</v>
      </c>
      <c r="C242" s="663" t="s">
        <v>534</v>
      </c>
      <c r="D242" s="664" t="s">
        <v>2037</v>
      </c>
      <c r="E242" s="663" t="s">
        <v>540</v>
      </c>
      <c r="F242" s="664" t="s">
        <v>2040</v>
      </c>
      <c r="G242" s="663" t="s">
        <v>556</v>
      </c>
      <c r="H242" s="663" t="s">
        <v>1392</v>
      </c>
      <c r="I242" s="663" t="s">
        <v>216</v>
      </c>
      <c r="J242" s="663" t="s">
        <v>1393</v>
      </c>
      <c r="K242" s="663"/>
      <c r="L242" s="665">
        <v>63.230928207532223</v>
      </c>
      <c r="M242" s="665">
        <v>1</v>
      </c>
      <c r="N242" s="666">
        <v>63.230928207532223</v>
      </c>
    </row>
    <row r="243" spans="1:14" ht="14.4" customHeight="1" x14ac:dyDescent="0.3">
      <c r="A243" s="661" t="s">
        <v>524</v>
      </c>
      <c r="B243" s="662" t="s">
        <v>525</v>
      </c>
      <c r="C243" s="663" t="s">
        <v>534</v>
      </c>
      <c r="D243" s="664" t="s">
        <v>2037</v>
      </c>
      <c r="E243" s="663" t="s">
        <v>540</v>
      </c>
      <c r="F243" s="664" t="s">
        <v>2040</v>
      </c>
      <c r="G243" s="663" t="s">
        <v>556</v>
      </c>
      <c r="H243" s="663" t="s">
        <v>1394</v>
      </c>
      <c r="I243" s="663" t="s">
        <v>1395</v>
      </c>
      <c r="J243" s="663" t="s">
        <v>1396</v>
      </c>
      <c r="K243" s="663" t="s">
        <v>1397</v>
      </c>
      <c r="L243" s="665">
        <v>107.3292408203728</v>
      </c>
      <c r="M243" s="665">
        <v>1</v>
      </c>
      <c r="N243" s="666">
        <v>107.3292408203728</v>
      </c>
    </row>
    <row r="244" spans="1:14" ht="14.4" customHeight="1" x14ac:dyDescent="0.3">
      <c r="A244" s="661" t="s">
        <v>524</v>
      </c>
      <c r="B244" s="662" t="s">
        <v>525</v>
      </c>
      <c r="C244" s="663" t="s">
        <v>534</v>
      </c>
      <c r="D244" s="664" t="s">
        <v>2037</v>
      </c>
      <c r="E244" s="663" t="s">
        <v>540</v>
      </c>
      <c r="F244" s="664" t="s">
        <v>2040</v>
      </c>
      <c r="G244" s="663" t="s">
        <v>556</v>
      </c>
      <c r="H244" s="663" t="s">
        <v>1398</v>
      </c>
      <c r="I244" s="663" t="s">
        <v>1399</v>
      </c>
      <c r="J244" s="663" t="s">
        <v>1400</v>
      </c>
      <c r="K244" s="663" t="s">
        <v>1401</v>
      </c>
      <c r="L244" s="665">
        <v>107.2945653513364</v>
      </c>
      <c r="M244" s="665">
        <v>6</v>
      </c>
      <c r="N244" s="666">
        <v>643.76739210801838</v>
      </c>
    </row>
    <row r="245" spans="1:14" ht="14.4" customHeight="1" x14ac:dyDescent="0.3">
      <c r="A245" s="661" t="s">
        <v>524</v>
      </c>
      <c r="B245" s="662" t="s">
        <v>525</v>
      </c>
      <c r="C245" s="663" t="s">
        <v>534</v>
      </c>
      <c r="D245" s="664" t="s">
        <v>2037</v>
      </c>
      <c r="E245" s="663" t="s">
        <v>540</v>
      </c>
      <c r="F245" s="664" t="s">
        <v>2040</v>
      </c>
      <c r="G245" s="663" t="s">
        <v>556</v>
      </c>
      <c r="H245" s="663" t="s">
        <v>1402</v>
      </c>
      <c r="I245" s="663" t="s">
        <v>1403</v>
      </c>
      <c r="J245" s="663" t="s">
        <v>1230</v>
      </c>
      <c r="K245" s="663" t="s">
        <v>1404</v>
      </c>
      <c r="L245" s="665">
        <v>150.51025130656294</v>
      </c>
      <c r="M245" s="665">
        <v>7</v>
      </c>
      <c r="N245" s="666">
        <v>1053.5717591459406</v>
      </c>
    </row>
    <row r="246" spans="1:14" ht="14.4" customHeight="1" x14ac:dyDescent="0.3">
      <c r="A246" s="661" t="s">
        <v>524</v>
      </c>
      <c r="B246" s="662" t="s">
        <v>525</v>
      </c>
      <c r="C246" s="663" t="s">
        <v>534</v>
      </c>
      <c r="D246" s="664" t="s">
        <v>2037</v>
      </c>
      <c r="E246" s="663" t="s">
        <v>540</v>
      </c>
      <c r="F246" s="664" t="s">
        <v>2040</v>
      </c>
      <c r="G246" s="663" t="s">
        <v>556</v>
      </c>
      <c r="H246" s="663" t="s">
        <v>1405</v>
      </c>
      <c r="I246" s="663" t="s">
        <v>1406</v>
      </c>
      <c r="J246" s="663" t="s">
        <v>1407</v>
      </c>
      <c r="K246" s="663" t="s">
        <v>1408</v>
      </c>
      <c r="L246" s="665">
        <v>76.269690142618899</v>
      </c>
      <c r="M246" s="665">
        <v>1</v>
      </c>
      <c r="N246" s="666">
        <v>76.269690142618899</v>
      </c>
    </row>
    <row r="247" spans="1:14" ht="14.4" customHeight="1" x14ac:dyDescent="0.3">
      <c r="A247" s="661" t="s">
        <v>524</v>
      </c>
      <c r="B247" s="662" t="s">
        <v>525</v>
      </c>
      <c r="C247" s="663" t="s">
        <v>534</v>
      </c>
      <c r="D247" s="664" t="s">
        <v>2037</v>
      </c>
      <c r="E247" s="663" t="s">
        <v>540</v>
      </c>
      <c r="F247" s="664" t="s">
        <v>2040</v>
      </c>
      <c r="G247" s="663" t="s">
        <v>556</v>
      </c>
      <c r="H247" s="663" t="s">
        <v>1409</v>
      </c>
      <c r="I247" s="663" t="s">
        <v>1410</v>
      </c>
      <c r="J247" s="663" t="s">
        <v>1411</v>
      </c>
      <c r="K247" s="663" t="s">
        <v>1412</v>
      </c>
      <c r="L247" s="665">
        <v>407.59</v>
      </c>
      <c r="M247" s="665">
        <v>1</v>
      </c>
      <c r="N247" s="666">
        <v>407.59</v>
      </c>
    </row>
    <row r="248" spans="1:14" ht="14.4" customHeight="1" x14ac:dyDescent="0.3">
      <c r="A248" s="661" t="s">
        <v>524</v>
      </c>
      <c r="B248" s="662" t="s">
        <v>525</v>
      </c>
      <c r="C248" s="663" t="s">
        <v>534</v>
      </c>
      <c r="D248" s="664" t="s">
        <v>2037</v>
      </c>
      <c r="E248" s="663" t="s">
        <v>540</v>
      </c>
      <c r="F248" s="664" t="s">
        <v>2040</v>
      </c>
      <c r="G248" s="663" t="s">
        <v>556</v>
      </c>
      <c r="H248" s="663" t="s">
        <v>1413</v>
      </c>
      <c r="I248" s="663" t="s">
        <v>1413</v>
      </c>
      <c r="J248" s="663" t="s">
        <v>1414</v>
      </c>
      <c r="K248" s="663" t="s">
        <v>1415</v>
      </c>
      <c r="L248" s="665">
        <v>98.129014821881327</v>
      </c>
      <c r="M248" s="665">
        <v>1</v>
      </c>
      <c r="N248" s="666">
        <v>98.129014821881327</v>
      </c>
    </row>
    <row r="249" spans="1:14" ht="14.4" customHeight="1" x14ac:dyDescent="0.3">
      <c r="A249" s="661" t="s">
        <v>524</v>
      </c>
      <c r="B249" s="662" t="s">
        <v>525</v>
      </c>
      <c r="C249" s="663" t="s">
        <v>534</v>
      </c>
      <c r="D249" s="664" t="s">
        <v>2037</v>
      </c>
      <c r="E249" s="663" t="s">
        <v>540</v>
      </c>
      <c r="F249" s="664" t="s">
        <v>2040</v>
      </c>
      <c r="G249" s="663" t="s">
        <v>556</v>
      </c>
      <c r="H249" s="663" t="s">
        <v>1416</v>
      </c>
      <c r="I249" s="663" t="s">
        <v>1416</v>
      </c>
      <c r="J249" s="663" t="s">
        <v>1417</v>
      </c>
      <c r="K249" s="663" t="s">
        <v>1418</v>
      </c>
      <c r="L249" s="665">
        <v>38.47</v>
      </c>
      <c r="M249" s="665">
        <v>1</v>
      </c>
      <c r="N249" s="666">
        <v>38.47</v>
      </c>
    </row>
    <row r="250" spans="1:14" ht="14.4" customHeight="1" x14ac:dyDescent="0.3">
      <c r="A250" s="661" t="s">
        <v>524</v>
      </c>
      <c r="B250" s="662" t="s">
        <v>525</v>
      </c>
      <c r="C250" s="663" t="s">
        <v>534</v>
      </c>
      <c r="D250" s="664" t="s">
        <v>2037</v>
      </c>
      <c r="E250" s="663" t="s">
        <v>540</v>
      </c>
      <c r="F250" s="664" t="s">
        <v>2040</v>
      </c>
      <c r="G250" s="663" t="s">
        <v>556</v>
      </c>
      <c r="H250" s="663" t="s">
        <v>1419</v>
      </c>
      <c r="I250" s="663" t="s">
        <v>1420</v>
      </c>
      <c r="J250" s="663" t="s">
        <v>1421</v>
      </c>
      <c r="K250" s="663" t="s">
        <v>1100</v>
      </c>
      <c r="L250" s="665">
        <v>59.169999999999973</v>
      </c>
      <c r="M250" s="665">
        <v>1</v>
      </c>
      <c r="N250" s="666">
        <v>59.169999999999973</v>
      </c>
    </row>
    <row r="251" spans="1:14" ht="14.4" customHeight="1" x14ac:dyDescent="0.3">
      <c r="A251" s="661" t="s">
        <v>524</v>
      </c>
      <c r="B251" s="662" t="s">
        <v>525</v>
      </c>
      <c r="C251" s="663" t="s">
        <v>534</v>
      </c>
      <c r="D251" s="664" t="s">
        <v>2037</v>
      </c>
      <c r="E251" s="663" t="s">
        <v>540</v>
      </c>
      <c r="F251" s="664" t="s">
        <v>2040</v>
      </c>
      <c r="G251" s="663" t="s">
        <v>556</v>
      </c>
      <c r="H251" s="663" t="s">
        <v>1422</v>
      </c>
      <c r="I251" s="663" t="s">
        <v>1423</v>
      </c>
      <c r="J251" s="663" t="s">
        <v>1424</v>
      </c>
      <c r="K251" s="663" t="s">
        <v>1425</v>
      </c>
      <c r="L251" s="665">
        <v>67.669999999999945</v>
      </c>
      <c r="M251" s="665">
        <v>2</v>
      </c>
      <c r="N251" s="666">
        <v>135.33999999999989</v>
      </c>
    </row>
    <row r="252" spans="1:14" ht="14.4" customHeight="1" x14ac:dyDescent="0.3">
      <c r="A252" s="661" t="s">
        <v>524</v>
      </c>
      <c r="B252" s="662" t="s">
        <v>525</v>
      </c>
      <c r="C252" s="663" t="s">
        <v>534</v>
      </c>
      <c r="D252" s="664" t="s">
        <v>2037</v>
      </c>
      <c r="E252" s="663" t="s">
        <v>540</v>
      </c>
      <c r="F252" s="664" t="s">
        <v>2040</v>
      </c>
      <c r="G252" s="663" t="s">
        <v>556</v>
      </c>
      <c r="H252" s="663" t="s">
        <v>1426</v>
      </c>
      <c r="I252" s="663" t="s">
        <v>1426</v>
      </c>
      <c r="J252" s="663" t="s">
        <v>800</v>
      </c>
      <c r="K252" s="663" t="s">
        <v>1427</v>
      </c>
      <c r="L252" s="665">
        <v>1539.66</v>
      </c>
      <c r="M252" s="665">
        <v>1</v>
      </c>
      <c r="N252" s="666">
        <v>1539.66</v>
      </c>
    </row>
    <row r="253" spans="1:14" ht="14.4" customHeight="1" x14ac:dyDescent="0.3">
      <c r="A253" s="661" t="s">
        <v>524</v>
      </c>
      <c r="B253" s="662" t="s">
        <v>525</v>
      </c>
      <c r="C253" s="663" t="s">
        <v>534</v>
      </c>
      <c r="D253" s="664" t="s">
        <v>2037</v>
      </c>
      <c r="E253" s="663" t="s">
        <v>540</v>
      </c>
      <c r="F253" s="664" t="s">
        <v>2040</v>
      </c>
      <c r="G253" s="663" t="s">
        <v>556</v>
      </c>
      <c r="H253" s="663" t="s">
        <v>1428</v>
      </c>
      <c r="I253" s="663" t="s">
        <v>216</v>
      </c>
      <c r="J253" s="663" t="s">
        <v>1429</v>
      </c>
      <c r="K253" s="663"/>
      <c r="L253" s="665">
        <v>678.21240823311814</v>
      </c>
      <c r="M253" s="665">
        <v>1</v>
      </c>
      <c r="N253" s="666">
        <v>678.21240823311814</v>
      </c>
    </row>
    <row r="254" spans="1:14" ht="14.4" customHeight="1" x14ac:dyDescent="0.3">
      <c r="A254" s="661" t="s">
        <v>524</v>
      </c>
      <c r="B254" s="662" t="s">
        <v>525</v>
      </c>
      <c r="C254" s="663" t="s">
        <v>534</v>
      </c>
      <c r="D254" s="664" t="s">
        <v>2037</v>
      </c>
      <c r="E254" s="663" t="s">
        <v>540</v>
      </c>
      <c r="F254" s="664" t="s">
        <v>2040</v>
      </c>
      <c r="G254" s="663" t="s">
        <v>556</v>
      </c>
      <c r="H254" s="663" t="s">
        <v>1430</v>
      </c>
      <c r="I254" s="663" t="s">
        <v>1431</v>
      </c>
      <c r="J254" s="663" t="s">
        <v>1432</v>
      </c>
      <c r="K254" s="663" t="s">
        <v>1433</v>
      </c>
      <c r="L254" s="665">
        <v>228.92932808548579</v>
      </c>
      <c r="M254" s="665">
        <v>1</v>
      </c>
      <c r="N254" s="666">
        <v>228.92932808548579</v>
      </c>
    </row>
    <row r="255" spans="1:14" ht="14.4" customHeight="1" x14ac:dyDescent="0.3">
      <c r="A255" s="661" t="s">
        <v>524</v>
      </c>
      <c r="B255" s="662" t="s">
        <v>525</v>
      </c>
      <c r="C255" s="663" t="s">
        <v>534</v>
      </c>
      <c r="D255" s="664" t="s">
        <v>2037</v>
      </c>
      <c r="E255" s="663" t="s">
        <v>540</v>
      </c>
      <c r="F255" s="664" t="s">
        <v>2040</v>
      </c>
      <c r="G255" s="663" t="s">
        <v>556</v>
      </c>
      <c r="H255" s="663" t="s">
        <v>1434</v>
      </c>
      <c r="I255" s="663" t="s">
        <v>216</v>
      </c>
      <c r="J255" s="663" t="s">
        <v>1435</v>
      </c>
      <c r="K255" s="663"/>
      <c r="L255" s="665">
        <v>253.34526212033609</v>
      </c>
      <c r="M255" s="665">
        <v>2</v>
      </c>
      <c r="N255" s="666">
        <v>506.69052424067218</v>
      </c>
    </row>
    <row r="256" spans="1:14" ht="14.4" customHeight="1" x14ac:dyDescent="0.3">
      <c r="A256" s="661" t="s">
        <v>524</v>
      </c>
      <c r="B256" s="662" t="s">
        <v>525</v>
      </c>
      <c r="C256" s="663" t="s">
        <v>534</v>
      </c>
      <c r="D256" s="664" t="s">
        <v>2037</v>
      </c>
      <c r="E256" s="663" t="s">
        <v>540</v>
      </c>
      <c r="F256" s="664" t="s">
        <v>2040</v>
      </c>
      <c r="G256" s="663" t="s">
        <v>556</v>
      </c>
      <c r="H256" s="663" t="s">
        <v>1436</v>
      </c>
      <c r="I256" s="663" t="s">
        <v>1437</v>
      </c>
      <c r="J256" s="663" t="s">
        <v>1438</v>
      </c>
      <c r="K256" s="663" t="s">
        <v>1439</v>
      </c>
      <c r="L256" s="665">
        <v>407.58711698477362</v>
      </c>
      <c r="M256" s="665">
        <v>1</v>
      </c>
      <c r="N256" s="666">
        <v>407.58711698477362</v>
      </c>
    </row>
    <row r="257" spans="1:14" ht="14.4" customHeight="1" x14ac:dyDescent="0.3">
      <c r="A257" s="661" t="s">
        <v>524</v>
      </c>
      <c r="B257" s="662" t="s">
        <v>525</v>
      </c>
      <c r="C257" s="663" t="s">
        <v>534</v>
      </c>
      <c r="D257" s="664" t="s">
        <v>2037</v>
      </c>
      <c r="E257" s="663" t="s">
        <v>540</v>
      </c>
      <c r="F257" s="664" t="s">
        <v>2040</v>
      </c>
      <c r="G257" s="663" t="s">
        <v>556</v>
      </c>
      <c r="H257" s="663" t="s">
        <v>1440</v>
      </c>
      <c r="I257" s="663" t="s">
        <v>1441</v>
      </c>
      <c r="J257" s="663" t="s">
        <v>1442</v>
      </c>
      <c r="K257" s="663" t="s">
        <v>1443</v>
      </c>
      <c r="L257" s="665">
        <v>117.70499999999998</v>
      </c>
      <c r="M257" s="665">
        <v>2</v>
      </c>
      <c r="N257" s="666">
        <v>235.40999999999997</v>
      </c>
    </row>
    <row r="258" spans="1:14" ht="14.4" customHeight="1" x14ac:dyDescent="0.3">
      <c r="A258" s="661" t="s">
        <v>524</v>
      </c>
      <c r="B258" s="662" t="s">
        <v>525</v>
      </c>
      <c r="C258" s="663" t="s">
        <v>534</v>
      </c>
      <c r="D258" s="664" t="s">
        <v>2037</v>
      </c>
      <c r="E258" s="663" t="s">
        <v>540</v>
      </c>
      <c r="F258" s="664" t="s">
        <v>2040</v>
      </c>
      <c r="G258" s="663" t="s">
        <v>556</v>
      </c>
      <c r="H258" s="663" t="s">
        <v>1444</v>
      </c>
      <c r="I258" s="663" t="s">
        <v>1445</v>
      </c>
      <c r="J258" s="663" t="s">
        <v>1114</v>
      </c>
      <c r="K258" s="663" t="s">
        <v>1446</v>
      </c>
      <c r="L258" s="665">
        <v>13.130000000000006</v>
      </c>
      <c r="M258" s="665">
        <v>4</v>
      </c>
      <c r="N258" s="666">
        <v>52.520000000000024</v>
      </c>
    </row>
    <row r="259" spans="1:14" ht="14.4" customHeight="1" x14ac:dyDescent="0.3">
      <c r="A259" s="661" t="s">
        <v>524</v>
      </c>
      <c r="B259" s="662" t="s">
        <v>525</v>
      </c>
      <c r="C259" s="663" t="s">
        <v>534</v>
      </c>
      <c r="D259" s="664" t="s">
        <v>2037</v>
      </c>
      <c r="E259" s="663" t="s">
        <v>540</v>
      </c>
      <c r="F259" s="664" t="s">
        <v>2040</v>
      </c>
      <c r="G259" s="663" t="s">
        <v>556</v>
      </c>
      <c r="H259" s="663" t="s">
        <v>1447</v>
      </c>
      <c r="I259" s="663" t="s">
        <v>1447</v>
      </c>
      <c r="J259" s="663" t="s">
        <v>1448</v>
      </c>
      <c r="K259" s="663" t="s">
        <v>1449</v>
      </c>
      <c r="L259" s="665">
        <v>118.63965178902737</v>
      </c>
      <c r="M259" s="665">
        <v>2</v>
      </c>
      <c r="N259" s="666">
        <v>237.27930357805474</v>
      </c>
    </row>
    <row r="260" spans="1:14" ht="14.4" customHeight="1" x14ac:dyDescent="0.3">
      <c r="A260" s="661" t="s">
        <v>524</v>
      </c>
      <c r="B260" s="662" t="s">
        <v>525</v>
      </c>
      <c r="C260" s="663" t="s">
        <v>534</v>
      </c>
      <c r="D260" s="664" t="s">
        <v>2037</v>
      </c>
      <c r="E260" s="663" t="s">
        <v>540</v>
      </c>
      <c r="F260" s="664" t="s">
        <v>2040</v>
      </c>
      <c r="G260" s="663" t="s">
        <v>556</v>
      </c>
      <c r="H260" s="663" t="s">
        <v>1450</v>
      </c>
      <c r="I260" s="663" t="s">
        <v>1451</v>
      </c>
      <c r="J260" s="663" t="s">
        <v>1452</v>
      </c>
      <c r="K260" s="663" t="s">
        <v>1453</v>
      </c>
      <c r="L260" s="665">
        <v>291.97000000000003</v>
      </c>
      <c r="M260" s="665">
        <v>1</v>
      </c>
      <c r="N260" s="666">
        <v>291.97000000000003</v>
      </c>
    </row>
    <row r="261" spans="1:14" ht="14.4" customHeight="1" x14ac:dyDescent="0.3">
      <c r="A261" s="661" t="s">
        <v>524</v>
      </c>
      <c r="B261" s="662" t="s">
        <v>525</v>
      </c>
      <c r="C261" s="663" t="s">
        <v>534</v>
      </c>
      <c r="D261" s="664" t="s">
        <v>2037</v>
      </c>
      <c r="E261" s="663" t="s">
        <v>540</v>
      </c>
      <c r="F261" s="664" t="s">
        <v>2040</v>
      </c>
      <c r="G261" s="663" t="s">
        <v>556</v>
      </c>
      <c r="H261" s="663" t="s">
        <v>1454</v>
      </c>
      <c r="I261" s="663" t="s">
        <v>1455</v>
      </c>
      <c r="J261" s="663" t="s">
        <v>1456</v>
      </c>
      <c r="K261" s="663" t="s">
        <v>1457</v>
      </c>
      <c r="L261" s="665">
        <v>689.78</v>
      </c>
      <c r="M261" s="665">
        <v>1</v>
      </c>
      <c r="N261" s="666">
        <v>689.78</v>
      </c>
    </row>
    <row r="262" spans="1:14" ht="14.4" customHeight="1" x14ac:dyDescent="0.3">
      <c r="A262" s="661" t="s">
        <v>524</v>
      </c>
      <c r="B262" s="662" t="s">
        <v>525</v>
      </c>
      <c r="C262" s="663" t="s">
        <v>534</v>
      </c>
      <c r="D262" s="664" t="s">
        <v>2037</v>
      </c>
      <c r="E262" s="663" t="s">
        <v>540</v>
      </c>
      <c r="F262" s="664" t="s">
        <v>2040</v>
      </c>
      <c r="G262" s="663" t="s">
        <v>556</v>
      </c>
      <c r="H262" s="663" t="s">
        <v>1458</v>
      </c>
      <c r="I262" s="663" t="s">
        <v>216</v>
      </c>
      <c r="J262" s="663" t="s">
        <v>1459</v>
      </c>
      <c r="K262" s="663"/>
      <c r="L262" s="665">
        <v>308.89999999999998</v>
      </c>
      <c r="M262" s="665">
        <v>1</v>
      </c>
      <c r="N262" s="666">
        <v>308.89999999999998</v>
      </c>
    </row>
    <row r="263" spans="1:14" ht="14.4" customHeight="1" x14ac:dyDescent="0.3">
      <c r="A263" s="661" t="s">
        <v>524</v>
      </c>
      <c r="B263" s="662" t="s">
        <v>525</v>
      </c>
      <c r="C263" s="663" t="s">
        <v>534</v>
      </c>
      <c r="D263" s="664" t="s">
        <v>2037</v>
      </c>
      <c r="E263" s="663" t="s">
        <v>540</v>
      </c>
      <c r="F263" s="664" t="s">
        <v>2040</v>
      </c>
      <c r="G263" s="663" t="s">
        <v>556</v>
      </c>
      <c r="H263" s="663" t="s">
        <v>1460</v>
      </c>
      <c r="I263" s="663" t="s">
        <v>216</v>
      </c>
      <c r="J263" s="663" t="s">
        <v>1461</v>
      </c>
      <c r="K263" s="663"/>
      <c r="L263" s="665">
        <v>179.05497077759173</v>
      </c>
      <c r="M263" s="665">
        <v>3</v>
      </c>
      <c r="N263" s="666">
        <v>537.1649123327752</v>
      </c>
    </row>
    <row r="264" spans="1:14" ht="14.4" customHeight="1" x14ac:dyDescent="0.3">
      <c r="A264" s="661" t="s">
        <v>524</v>
      </c>
      <c r="B264" s="662" t="s">
        <v>525</v>
      </c>
      <c r="C264" s="663" t="s">
        <v>534</v>
      </c>
      <c r="D264" s="664" t="s">
        <v>2037</v>
      </c>
      <c r="E264" s="663" t="s">
        <v>540</v>
      </c>
      <c r="F264" s="664" t="s">
        <v>2040</v>
      </c>
      <c r="G264" s="663" t="s">
        <v>556</v>
      </c>
      <c r="H264" s="663" t="s">
        <v>1462</v>
      </c>
      <c r="I264" s="663" t="s">
        <v>216</v>
      </c>
      <c r="J264" s="663" t="s">
        <v>1463</v>
      </c>
      <c r="K264" s="663"/>
      <c r="L264" s="665">
        <v>346.95455897196121</v>
      </c>
      <c r="M264" s="665">
        <v>2</v>
      </c>
      <c r="N264" s="666">
        <v>693.90911794392241</v>
      </c>
    </row>
    <row r="265" spans="1:14" ht="14.4" customHeight="1" x14ac:dyDescent="0.3">
      <c r="A265" s="661" t="s">
        <v>524</v>
      </c>
      <c r="B265" s="662" t="s">
        <v>525</v>
      </c>
      <c r="C265" s="663" t="s">
        <v>534</v>
      </c>
      <c r="D265" s="664" t="s">
        <v>2037</v>
      </c>
      <c r="E265" s="663" t="s">
        <v>540</v>
      </c>
      <c r="F265" s="664" t="s">
        <v>2040</v>
      </c>
      <c r="G265" s="663" t="s">
        <v>556</v>
      </c>
      <c r="H265" s="663" t="s">
        <v>1464</v>
      </c>
      <c r="I265" s="663" t="s">
        <v>216</v>
      </c>
      <c r="J265" s="663" t="s">
        <v>1465</v>
      </c>
      <c r="K265" s="663"/>
      <c r="L265" s="665">
        <v>283.81986268619499</v>
      </c>
      <c r="M265" s="665">
        <v>3</v>
      </c>
      <c r="N265" s="666">
        <v>851.45958805858493</v>
      </c>
    </row>
    <row r="266" spans="1:14" ht="14.4" customHeight="1" x14ac:dyDescent="0.3">
      <c r="A266" s="661" t="s">
        <v>524</v>
      </c>
      <c r="B266" s="662" t="s">
        <v>525</v>
      </c>
      <c r="C266" s="663" t="s">
        <v>534</v>
      </c>
      <c r="D266" s="664" t="s">
        <v>2037</v>
      </c>
      <c r="E266" s="663" t="s">
        <v>540</v>
      </c>
      <c r="F266" s="664" t="s">
        <v>2040</v>
      </c>
      <c r="G266" s="663" t="s">
        <v>556</v>
      </c>
      <c r="H266" s="663" t="s">
        <v>1466</v>
      </c>
      <c r="I266" s="663" t="s">
        <v>216</v>
      </c>
      <c r="J266" s="663" t="s">
        <v>1467</v>
      </c>
      <c r="K266" s="663" t="s">
        <v>1468</v>
      </c>
      <c r="L266" s="665">
        <v>414.57831571164212</v>
      </c>
      <c r="M266" s="665">
        <v>1</v>
      </c>
      <c r="N266" s="666">
        <v>414.57831571164212</v>
      </c>
    </row>
    <row r="267" spans="1:14" ht="14.4" customHeight="1" x14ac:dyDescent="0.3">
      <c r="A267" s="661" t="s">
        <v>524</v>
      </c>
      <c r="B267" s="662" t="s">
        <v>525</v>
      </c>
      <c r="C267" s="663" t="s">
        <v>534</v>
      </c>
      <c r="D267" s="664" t="s">
        <v>2037</v>
      </c>
      <c r="E267" s="663" t="s">
        <v>540</v>
      </c>
      <c r="F267" s="664" t="s">
        <v>2040</v>
      </c>
      <c r="G267" s="663" t="s">
        <v>556</v>
      </c>
      <c r="H267" s="663" t="s">
        <v>1469</v>
      </c>
      <c r="I267" s="663" t="s">
        <v>1470</v>
      </c>
      <c r="J267" s="663" t="s">
        <v>1471</v>
      </c>
      <c r="K267" s="663" t="s">
        <v>1472</v>
      </c>
      <c r="L267" s="665">
        <v>61.120000000000012</v>
      </c>
      <c r="M267" s="665">
        <v>1</v>
      </c>
      <c r="N267" s="666">
        <v>61.120000000000012</v>
      </c>
    </row>
    <row r="268" spans="1:14" ht="14.4" customHeight="1" x14ac:dyDescent="0.3">
      <c r="A268" s="661" t="s">
        <v>524</v>
      </c>
      <c r="B268" s="662" t="s">
        <v>525</v>
      </c>
      <c r="C268" s="663" t="s">
        <v>534</v>
      </c>
      <c r="D268" s="664" t="s">
        <v>2037</v>
      </c>
      <c r="E268" s="663" t="s">
        <v>540</v>
      </c>
      <c r="F268" s="664" t="s">
        <v>2040</v>
      </c>
      <c r="G268" s="663" t="s">
        <v>556</v>
      </c>
      <c r="H268" s="663" t="s">
        <v>1473</v>
      </c>
      <c r="I268" s="663" t="s">
        <v>1473</v>
      </c>
      <c r="J268" s="663" t="s">
        <v>1474</v>
      </c>
      <c r="K268" s="663" t="s">
        <v>1475</v>
      </c>
      <c r="L268" s="665">
        <v>25.33001659756475</v>
      </c>
      <c r="M268" s="665">
        <v>1</v>
      </c>
      <c r="N268" s="666">
        <v>25.33001659756475</v>
      </c>
    </row>
    <row r="269" spans="1:14" ht="14.4" customHeight="1" x14ac:dyDescent="0.3">
      <c r="A269" s="661" t="s">
        <v>524</v>
      </c>
      <c r="B269" s="662" t="s">
        <v>525</v>
      </c>
      <c r="C269" s="663" t="s">
        <v>534</v>
      </c>
      <c r="D269" s="664" t="s">
        <v>2037</v>
      </c>
      <c r="E269" s="663" t="s">
        <v>540</v>
      </c>
      <c r="F269" s="664" t="s">
        <v>2040</v>
      </c>
      <c r="G269" s="663" t="s">
        <v>556</v>
      </c>
      <c r="H269" s="663" t="s">
        <v>1476</v>
      </c>
      <c r="I269" s="663" t="s">
        <v>1476</v>
      </c>
      <c r="J269" s="663" t="s">
        <v>1477</v>
      </c>
      <c r="K269" s="663" t="s">
        <v>1478</v>
      </c>
      <c r="L269" s="665">
        <v>247.49999999999991</v>
      </c>
      <c r="M269" s="665">
        <v>3</v>
      </c>
      <c r="N269" s="666">
        <v>742.49999999999977</v>
      </c>
    </row>
    <row r="270" spans="1:14" ht="14.4" customHeight="1" x14ac:dyDescent="0.3">
      <c r="A270" s="661" t="s">
        <v>524</v>
      </c>
      <c r="B270" s="662" t="s">
        <v>525</v>
      </c>
      <c r="C270" s="663" t="s">
        <v>534</v>
      </c>
      <c r="D270" s="664" t="s">
        <v>2037</v>
      </c>
      <c r="E270" s="663" t="s">
        <v>540</v>
      </c>
      <c r="F270" s="664" t="s">
        <v>2040</v>
      </c>
      <c r="G270" s="663" t="s">
        <v>556</v>
      </c>
      <c r="H270" s="663" t="s">
        <v>1479</v>
      </c>
      <c r="I270" s="663" t="s">
        <v>1479</v>
      </c>
      <c r="J270" s="663" t="s">
        <v>1480</v>
      </c>
      <c r="K270" s="663" t="s">
        <v>1024</v>
      </c>
      <c r="L270" s="665">
        <v>57.777142857142863</v>
      </c>
      <c r="M270" s="665">
        <v>7</v>
      </c>
      <c r="N270" s="666">
        <v>404.44000000000005</v>
      </c>
    </row>
    <row r="271" spans="1:14" ht="14.4" customHeight="1" x14ac:dyDescent="0.3">
      <c r="A271" s="661" t="s">
        <v>524</v>
      </c>
      <c r="B271" s="662" t="s">
        <v>525</v>
      </c>
      <c r="C271" s="663" t="s">
        <v>534</v>
      </c>
      <c r="D271" s="664" t="s">
        <v>2037</v>
      </c>
      <c r="E271" s="663" t="s">
        <v>540</v>
      </c>
      <c r="F271" s="664" t="s">
        <v>2040</v>
      </c>
      <c r="G271" s="663" t="s">
        <v>556</v>
      </c>
      <c r="H271" s="663" t="s">
        <v>1481</v>
      </c>
      <c r="I271" s="663" t="s">
        <v>1482</v>
      </c>
      <c r="J271" s="663" t="s">
        <v>1483</v>
      </c>
      <c r="K271" s="663" t="s">
        <v>1062</v>
      </c>
      <c r="L271" s="665">
        <v>160.67740964541477</v>
      </c>
      <c r="M271" s="665">
        <v>2</v>
      </c>
      <c r="N271" s="666">
        <v>321.35481929082954</v>
      </c>
    </row>
    <row r="272" spans="1:14" ht="14.4" customHeight="1" x14ac:dyDescent="0.3">
      <c r="A272" s="661" t="s">
        <v>524</v>
      </c>
      <c r="B272" s="662" t="s">
        <v>525</v>
      </c>
      <c r="C272" s="663" t="s">
        <v>534</v>
      </c>
      <c r="D272" s="664" t="s">
        <v>2037</v>
      </c>
      <c r="E272" s="663" t="s">
        <v>540</v>
      </c>
      <c r="F272" s="664" t="s">
        <v>2040</v>
      </c>
      <c r="G272" s="663" t="s">
        <v>556</v>
      </c>
      <c r="H272" s="663" t="s">
        <v>1484</v>
      </c>
      <c r="I272" s="663" t="s">
        <v>1485</v>
      </c>
      <c r="J272" s="663" t="s">
        <v>1486</v>
      </c>
      <c r="K272" s="663" t="s">
        <v>913</v>
      </c>
      <c r="L272" s="665">
        <v>110.21</v>
      </c>
      <c r="M272" s="665">
        <v>1</v>
      </c>
      <c r="N272" s="666">
        <v>110.21</v>
      </c>
    </row>
    <row r="273" spans="1:14" ht="14.4" customHeight="1" x14ac:dyDescent="0.3">
      <c r="A273" s="661" t="s">
        <v>524</v>
      </c>
      <c r="B273" s="662" t="s">
        <v>525</v>
      </c>
      <c r="C273" s="663" t="s">
        <v>534</v>
      </c>
      <c r="D273" s="664" t="s">
        <v>2037</v>
      </c>
      <c r="E273" s="663" t="s">
        <v>540</v>
      </c>
      <c r="F273" s="664" t="s">
        <v>2040</v>
      </c>
      <c r="G273" s="663" t="s">
        <v>556</v>
      </c>
      <c r="H273" s="663" t="s">
        <v>1487</v>
      </c>
      <c r="I273" s="663" t="s">
        <v>1488</v>
      </c>
      <c r="J273" s="663" t="s">
        <v>1489</v>
      </c>
      <c r="K273" s="663" t="s">
        <v>1490</v>
      </c>
      <c r="L273" s="665">
        <v>163.25665141139734</v>
      </c>
      <c r="M273" s="665">
        <v>3</v>
      </c>
      <c r="N273" s="666">
        <v>489.76995423419203</v>
      </c>
    </row>
    <row r="274" spans="1:14" ht="14.4" customHeight="1" x14ac:dyDescent="0.3">
      <c r="A274" s="661" t="s">
        <v>524</v>
      </c>
      <c r="B274" s="662" t="s">
        <v>525</v>
      </c>
      <c r="C274" s="663" t="s">
        <v>534</v>
      </c>
      <c r="D274" s="664" t="s">
        <v>2037</v>
      </c>
      <c r="E274" s="663" t="s">
        <v>540</v>
      </c>
      <c r="F274" s="664" t="s">
        <v>2040</v>
      </c>
      <c r="G274" s="663" t="s">
        <v>556</v>
      </c>
      <c r="H274" s="663" t="s">
        <v>1491</v>
      </c>
      <c r="I274" s="663" t="s">
        <v>216</v>
      </c>
      <c r="J274" s="663" t="s">
        <v>1492</v>
      </c>
      <c r="K274" s="663"/>
      <c r="L274" s="665">
        <v>56.349547418428735</v>
      </c>
      <c r="M274" s="665">
        <v>5</v>
      </c>
      <c r="N274" s="666">
        <v>281.74773709214367</v>
      </c>
    </row>
    <row r="275" spans="1:14" ht="14.4" customHeight="1" x14ac:dyDescent="0.3">
      <c r="A275" s="661" t="s">
        <v>524</v>
      </c>
      <c r="B275" s="662" t="s">
        <v>525</v>
      </c>
      <c r="C275" s="663" t="s">
        <v>534</v>
      </c>
      <c r="D275" s="664" t="s">
        <v>2037</v>
      </c>
      <c r="E275" s="663" t="s">
        <v>540</v>
      </c>
      <c r="F275" s="664" t="s">
        <v>2040</v>
      </c>
      <c r="G275" s="663" t="s">
        <v>556</v>
      </c>
      <c r="H275" s="663" t="s">
        <v>1493</v>
      </c>
      <c r="I275" s="663" t="s">
        <v>1493</v>
      </c>
      <c r="J275" s="663" t="s">
        <v>1494</v>
      </c>
      <c r="K275" s="663" t="s">
        <v>1076</v>
      </c>
      <c r="L275" s="665">
        <v>96.099306856209878</v>
      </c>
      <c r="M275" s="665">
        <v>13</v>
      </c>
      <c r="N275" s="666">
        <v>1249.2909891307283</v>
      </c>
    </row>
    <row r="276" spans="1:14" ht="14.4" customHeight="1" x14ac:dyDescent="0.3">
      <c r="A276" s="661" t="s">
        <v>524</v>
      </c>
      <c r="B276" s="662" t="s">
        <v>525</v>
      </c>
      <c r="C276" s="663" t="s">
        <v>534</v>
      </c>
      <c r="D276" s="664" t="s">
        <v>2037</v>
      </c>
      <c r="E276" s="663" t="s">
        <v>540</v>
      </c>
      <c r="F276" s="664" t="s">
        <v>2040</v>
      </c>
      <c r="G276" s="663" t="s">
        <v>556</v>
      </c>
      <c r="H276" s="663" t="s">
        <v>1495</v>
      </c>
      <c r="I276" s="663" t="s">
        <v>1495</v>
      </c>
      <c r="J276" s="663" t="s">
        <v>604</v>
      </c>
      <c r="K276" s="663" t="s">
        <v>1496</v>
      </c>
      <c r="L276" s="665">
        <v>58.509902599488576</v>
      </c>
      <c r="M276" s="665">
        <v>12</v>
      </c>
      <c r="N276" s="666">
        <v>702.11883119386289</v>
      </c>
    </row>
    <row r="277" spans="1:14" ht="14.4" customHeight="1" x14ac:dyDescent="0.3">
      <c r="A277" s="661" t="s">
        <v>524</v>
      </c>
      <c r="B277" s="662" t="s">
        <v>525</v>
      </c>
      <c r="C277" s="663" t="s">
        <v>534</v>
      </c>
      <c r="D277" s="664" t="s">
        <v>2037</v>
      </c>
      <c r="E277" s="663" t="s">
        <v>540</v>
      </c>
      <c r="F277" s="664" t="s">
        <v>2040</v>
      </c>
      <c r="G277" s="663" t="s">
        <v>556</v>
      </c>
      <c r="H277" s="663" t="s">
        <v>1497</v>
      </c>
      <c r="I277" s="663" t="s">
        <v>216</v>
      </c>
      <c r="J277" s="663" t="s">
        <v>1498</v>
      </c>
      <c r="K277" s="663"/>
      <c r="L277" s="665">
        <v>313.60500000000008</v>
      </c>
      <c r="M277" s="665">
        <v>1</v>
      </c>
      <c r="N277" s="666">
        <v>313.60500000000008</v>
      </c>
    </row>
    <row r="278" spans="1:14" ht="14.4" customHeight="1" x14ac:dyDescent="0.3">
      <c r="A278" s="661" t="s">
        <v>524</v>
      </c>
      <c r="B278" s="662" t="s">
        <v>525</v>
      </c>
      <c r="C278" s="663" t="s">
        <v>534</v>
      </c>
      <c r="D278" s="664" t="s">
        <v>2037</v>
      </c>
      <c r="E278" s="663" t="s">
        <v>540</v>
      </c>
      <c r="F278" s="664" t="s">
        <v>2040</v>
      </c>
      <c r="G278" s="663" t="s">
        <v>556</v>
      </c>
      <c r="H278" s="663" t="s">
        <v>1499</v>
      </c>
      <c r="I278" s="663" t="s">
        <v>216</v>
      </c>
      <c r="J278" s="663" t="s">
        <v>1500</v>
      </c>
      <c r="K278" s="663"/>
      <c r="L278" s="665">
        <v>37.200000000000003</v>
      </c>
      <c r="M278" s="665">
        <v>2</v>
      </c>
      <c r="N278" s="666">
        <v>74.400000000000006</v>
      </c>
    </row>
    <row r="279" spans="1:14" ht="14.4" customHeight="1" x14ac:dyDescent="0.3">
      <c r="A279" s="661" t="s">
        <v>524</v>
      </c>
      <c r="B279" s="662" t="s">
        <v>525</v>
      </c>
      <c r="C279" s="663" t="s">
        <v>534</v>
      </c>
      <c r="D279" s="664" t="s">
        <v>2037</v>
      </c>
      <c r="E279" s="663" t="s">
        <v>540</v>
      </c>
      <c r="F279" s="664" t="s">
        <v>2040</v>
      </c>
      <c r="G279" s="663" t="s">
        <v>556</v>
      </c>
      <c r="H279" s="663" t="s">
        <v>1501</v>
      </c>
      <c r="I279" s="663" t="s">
        <v>216</v>
      </c>
      <c r="J279" s="663" t="s">
        <v>1502</v>
      </c>
      <c r="K279" s="663"/>
      <c r="L279" s="665">
        <v>230.98</v>
      </c>
      <c r="M279" s="665">
        <v>1</v>
      </c>
      <c r="N279" s="666">
        <v>230.98</v>
      </c>
    </row>
    <row r="280" spans="1:14" ht="14.4" customHeight="1" x14ac:dyDescent="0.3">
      <c r="A280" s="661" t="s">
        <v>524</v>
      </c>
      <c r="B280" s="662" t="s">
        <v>525</v>
      </c>
      <c r="C280" s="663" t="s">
        <v>534</v>
      </c>
      <c r="D280" s="664" t="s">
        <v>2037</v>
      </c>
      <c r="E280" s="663" t="s">
        <v>540</v>
      </c>
      <c r="F280" s="664" t="s">
        <v>2040</v>
      </c>
      <c r="G280" s="663" t="s">
        <v>556</v>
      </c>
      <c r="H280" s="663" t="s">
        <v>1503</v>
      </c>
      <c r="I280" s="663" t="s">
        <v>216</v>
      </c>
      <c r="J280" s="663" t="s">
        <v>1504</v>
      </c>
      <c r="K280" s="663"/>
      <c r="L280" s="665">
        <v>37.059909260780906</v>
      </c>
      <c r="M280" s="665">
        <v>4</v>
      </c>
      <c r="N280" s="666">
        <v>148.23963704312362</v>
      </c>
    </row>
    <row r="281" spans="1:14" ht="14.4" customHeight="1" x14ac:dyDescent="0.3">
      <c r="A281" s="661" t="s">
        <v>524</v>
      </c>
      <c r="B281" s="662" t="s">
        <v>525</v>
      </c>
      <c r="C281" s="663" t="s">
        <v>534</v>
      </c>
      <c r="D281" s="664" t="s">
        <v>2037</v>
      </c>
      <c r="E281" s="663" t="s">
        <v>540</v>
      </c>
      <c r="F281" s="664" t="s">
        <v>2040</v>
      </c>
      <c r="G281" s="663" t="s">
        <v>556</v>
      </c>
      <c r="H281" s="663" t="s">
        <v>1505</v>
      </c>
      <c r="I281" s="663" t="s">
        <v>1505</v>
      </c>
      <c r="J281" s="663" t="s">
        <v>676</v>
      </c>
      <c r="K281" s="663" t="s">
        <v>1506</v>
      </c>
      <c r="L281" s="665">
        <v>546.77999999999986</v>
      </c>
      <c r="M281" s="665">
        <v>3</v>
      </c>
      <c r="N281" s="666">
        <v>1640.3399999999997</v>
      </c>
    </row>
    <row r="282" spans="1:14" ht="14.4" customHeight="1" x14ac:dyDescent="0.3">
      <c r="A282" s="661" t="s">
        <v>524</v>
      </c>
      <c r="B282" s="662" t="s">
        <v>525</v>
      </c>
      <c r="C282" s="663" t="s">
        <v>534</v>
      </c>
      <c r="D282" s="664" t="s">
        <v>2037</v>
      </c>
      <c r="E282" s="663" t="s">
        <v>540</v>
      </c>
      <c r="F282" s="664" t="s">
        <v>2040</v>
      </c>
      <c r="G282" s="663" t="s">
        <v>556</v>
      </c>
      <c r="H282" s="663" t="s">
        <v>1507</v>
      </c>
      <c r="I282" s="663" t="s">
        <v>216</v>
      </c>
      <c r="J282" s="663" t="s">
        <v>1508</v>
      </c>
      <c r="K282" s="663"/>
      <c r="L282" s="665">
        <v>26.97</v>
      </c>
      <c r="M282" s="665">
        <v>3</v>
      </c>
      <c r="N282" s="666">
        <v>80.91</v>
      </c>
    </row>
    <row r="283" spans="1:14" ht="14.4" customHeight="1" x14ac:dyDescent="0.3">
      <c r="A283" s="661" t="s">
        <v>524</v>
      </c>
      <c r="B283" s="662" t="s">
        <v>525</v>
      </c>
      <c r="C283" s="663" t="s">
        <v>534</v>
      </c>
      <c r="D283" s="664" t="s">
        <v>2037</v>
      </c>
      <c r="E283" s="663" t="s">
        <v>540</v>
      </c>
      <c r="F283" s="664" t="s">
        <v>2040</v>
      </c>
      <c r="G283" s="663" t="s">
        <v>556</v>
      </c>
      <c r="H283" s="663" t="s">
        <v>1509</v>
      </c>
      <c r="I283" s="663" t="s">
        <v>1510</v>
      </c>
      <c r="J283" s="663" t="s">
        <v>1511</v>
      </c>
      <c r="K283" s="663"/>
      <c r="L283" s="665">
        <v>103.05</v>
      </c>
      <c r="M283" s="665">
        <v>1</v>
      </c>
      <c r="N283" s="666">
        <v>103.05</v>
      </c>
    </row>
    <row r="284" spans="1:14" ht="14.4" customHeight="1" x14ac:dyDescent="0.3">
      <c r="A284" s="661" t="s">
        <v>524</v>
      </c>
      <c r="B284" s="662" t="s">
        <v>525</v>
      </c>
      <c r="C284" s="663" t="s">
        <v>534</v>
      </c>
      <c r="D284" s="664" t="s">
        <v>2037</v>
      </c>
      <c r="E284" s="663" t="s">
        <v>540</v>
      </c>
      <c r="F284" s="664" t="s">
        <v>2040</v>
      </c>
      <c r="G284" s="663" t="s">
        <v>556</v>
      </c>
      <c r="H284" s="663" t="s">
        <v>1512</v>
      </c>
      <c r="I284" s="663" t="s">
        <v>1512</v>
      </c>
      <c r="J284" s="663" t="s">
        <v>943</v>
      </c>
      <c r="K284" s="663" t="s">
        <v>1513</v>
      </c>
      <c r="L284" s="665">
        <v>124.52000000000002</v>
      </c>
      <c r="M284" s="665">
        <v>3</v>
      </c>
      <c r="N284" s="666">
        <v>373.56000000000006</v>
      </c>
    </row>
    <row r="285" spans="1:14" ht="14.4" customHeight="1" x14ac:dyDescent="0.3">
      <c r="A285" s="661" t="s">
        <v>524</v>
      </c>
      <c r="B285" s="662" t="s">
        <v>525</v>
      </c>
      <c r="C285" s="663" t="s">
        <v>534</v>
      </c>
      <c r="D285" s="664" t="s">
        <v>2037</v>
      </c>
      <c r="E285" s="663" t="s">
        <v>540</v>
      </c>
      <c r="F285" s="664" t="s">
        <v>2040</v>
      </c>
      <c r="G285" s="663" t="s">
        <v>556</v>
      </c>
      <c r="H285" s="663" t="s">
        <v>1514</v>
      </c>
      <c r="I285" s="663" t="s">
        <v>1514</v>
      </c>
      <c r="J285" s="663" t="s">
        <v>1515</v>
      </c>
      <c r="K285" s="663" t="s">
        <v>1516</v>
      </c>
      <c r="L285" s="665">
        <v>180.55</v>
      </c>
      <c r="M285" s="665">
        <v>1</v>
      </c>
      <c r="N285" s="666">
        <v>180.55</v>
      </c>
    </row>
    <row r="286" spans="1:14" ht="14.4" customHeight="1" x14ac:dyDescent="0.3">
      <c r="A286" s="661" t="s">
        <v>524</v>
      </c>
      <c r="B286" s="662" t="s">
        <v>525</v>
      </c>
      <c r="C286" s="663" t="s">
        <v>534</v>
      </c>
      <c r="D286" s="664" t="s">
        <v>2037</v>
      </c>
      <c r="E286" s="663" t="s">
        <v>540</v>
      </c>
      <c r="F286" s="664" t="s">
        <v>2040</v>
      </c>
      <c r="G286" s="663" t="s">
        <v>556</v>
      </c>
      <c r="H286" s="663" t="s">
        <v>1517</v>
      </c>
      <c r="I286" s="663" t="s">
        <v>1517</v>
      </c>
      <c r="J286" s="663" t="s">
        <v>1518</v>
      </c>
      <c r="K286" s="663" t="s">
        <v>1519</v>
      </c>
      <c r="L286" s="665">
        <v>41.988491730672571</v>
      </c>
      <c r="M286" s="665">
        <v>35</v>
      </c>
      <c r="N286" s="666">
        <v>1469.59721057354</v>
      </c>
    </row>
    <row r="287" spans="1:14" ht="14.4" customHeight="1" x14ac:dyDescent="0.3">
      <c r="A287" s="661" t="s">
        <v>524</v>
      </c>
      <c r="B287" s="662" t="s">
        <v>525</v>
      </c>
      <c r="C287" s="663" t="s">
        <v>534</v>
      </c>
      <c r="D287" s="664" t="s">
        <v>2037</v>
      </c>
      <c r="E287" s="663" t="s">
        <v>540</v>
      </c>
      <c r="F287" s="664" t="s">
        <v>2040</v>
      </c>
      <c r="G287" s="663" t="s">
        <v>556</v>
      </c>
      <c r="H287" s="663" t="s">
        <v>1520</v>
      </c>
      <c r="I287" s="663" t="s">
        <v>1520</v>
      </c>
      <c r="J287" s="663" t="s">
        <v>1521</v>
      </c>
      <c r="K287" s="663" t="s">
        <v>1522</v>
      </c>
      <c r="L287" s="665">
        <v>65.143303711732798</v>
      </c>
      <c r="M287" s="665">
        <v>27</v>
      </c>
      <c r="N287" s="666">
        <v>1758.8692002167857</v>
      </c>
    </row>
    <row r="288" spans="1:14" ht="14.4" customHeight="1" x14ac:dyDescent="0.3">
      <c r="A288" s="661" t="s">
        <v>524</v>
      </c>
      <c r="B288" s="662" t="s">
        <v>525</v>
      </c>
      <c r="C288" s="663" t="s">
        <v>534</v>
      </c>
      <c r="D288" s="664" t="s">
        <v>2037</v>
      </c>
      <c r="E288" s="663" t="s">
        <v>540</v>
      </c>
      <c r="F288" s="664" t="s">
        <v>2040</v>
      </c>
      <c r="G288" s="663" t="s">
        <v>556</v>
      </c>
      <c r="H288" s="663" t="s">
        <v>1523</v>
      </c>
      <c r="I288" s="663" t="s">
        <v>1523</v>
      </c>
      <c r="J288" s="663" t="s">
        <v>1524</v>
      </c>
      <c r="K288" s="663" t="s">
        <v>1525</v>
      </c>
      <c r="L288" s="665">
        <v>641.38</v>
      </c>
      <c r="M288" s="665">
        <v>1</v>
      </c>
      <c r="N288" s="666">
        <v>641.38</v>
      </c>
    </row>
    <row r="289" spans="1:14" ht="14.4" customHeight="1" x14ac:dyDescent="0.3">
      <c r="A289" s="661" t="s">
        <v>524</v>
      </c>
      <c r="B289" s="662" t="s">
        <v>525</v>
      </c>
      <c r="C289" s="663" t="s">
        <v>534</v>
      </c>
      <c r="D289" s="664" t="s">
        <v>2037</v>
      </c>
      <c r="E289" s="663" t="s">
        <v>540</v>
      </c>
      <c r="F289" s="664" t="s">
        <v>2040</v>
      </c>
      <c r="G289" s="663" t="s">
        <v>556</v>
      </c>
      <c r="H289" s="663" t="s">
        <v>1526</v>
      </c>
      <c r="I289" s="663" t="s">
        <v>216</v>
      </c>
      <c r="J289" s="663" t="s">
        <v>1527</v>
      </c>
      <c r="K289" s="663"/>
      <c r="L289" s="665">
        <v>38.486530398651347</v>
      </c>
      <c r="M289" s="665">
        <v>3</v>
      </c>
      <c r="N289" s="666">
        <v>115.45959119595403</v>
      </c>
    </row>
    <row r="290" spans="1:14" ht="14.4" customHeight="1" x14ac:dyDescent="0.3">
      <c r="A290" s="661" t="s">
        <v>524</v>
      </c>
      <c r="B290" s="662" t="s">
        <v>525</v>
      </c>
      <c r="C290" s="663" t="s">
        <v>534</v>
      </c>
      <c r="D290" s="664" t="s">
        <v>2037</v>
      </c>
      <c r="E290" s="663" t="s">
        <v>540</v>
      </c>
      <c r="F290" s="664" t="s">
        <v>2040</v>
      </c>
      <c r="G290" s="663" t="s">
        <v>556</v>
      </c>
      <c r="H290" s="663" t="s">
        <v>1528</v>
      </c>
      <c r="I290" s="663" t="s">
        <v>1528</v>
      </c>
      <c r="J290" s="663" t="s">
        <v>1518</v>
      </c>
      <c r="K290" s="663" t="s">
        <v>1529</v>
      </c>
      <c r="L290" s="665">
        <v>109.99980288710314</v>
      </c>
      <c r="M290" s="665">
        <v>8</v>
      </c>
      <c r="N290" s="666">
        <v>879.99842309682515</v>
      </c>
    </row>
    <row r="291" spans="1:14" ht="14.4" customHeight="1" x14ac:dyDescent="0.3">
      <c r="A291" s="661" t="s">
        <v>524</v>
      </c>
      <c r="B291" s="662" t="s">
        <v>525</v>
      </c>
      <c r="C291" s="663" t="s">
        <v>534</v>
      </c>
      <c r="D291" s="664" t="s">
        <v>2037</v>
      </c>
      <c r="E291" s="663" t="s">
        <v>540</v>
      </c>
      <c r="F291" s="664" t="s">
        <v>2040</v>
      </c>
      <c r="G291" s="663" t="s">
        <v>556</v>
      </c>
      <c r="H291" s="663" t="s">
        <v>1530</v>
      </c>
      <c r="I291" s="663" t="s">
        <v>1530</v>
      </c>
      <c r="J291" s="663" t="s">
        <v>1531</v>
      </c>
      <c r="K291" s="663" t="s">
        <v>1532</v>
      </c>
      <c r="L291" s="665">
        <v>160.86946960277933</v>
      </c>
      <c r="M291" s="665">
        <v>2</v>
      </c>
      <c r="N291" s="666">
        <v>321.73893920555867</v>
      </c>
    </row>
    <row r="292" spans="1:14" ht="14.4" customHeight="1" x14ac:dyDescent="0.3">
      <c r="A292" s="661" t="s">
        <v>524</v>
      </c>
      <c r="B292" s="662" t="s">
        <v>525</v>
      </c>
      <c r="C292" s="663" t="s">
        <v>534</v>
      </c>
      <c r="D292" s="664" t="s">
        <v>2037</v>
      </c>
      <c r="E292" s="663" t="s">
        <v>540</v>
      </c>
      <c r="F292" s="664" t="s">
        <v>2040</v>
      </c>
      <c r="G292" s="663" t="s">
        <v>556</v>
      </c>
      <c r="H292" s="663" t="s">
        <v>1533</v>
      </c>
      <c r="I292" s="663" t="s">
        <v>1533</v>
      </c>
      <c r="J292" s="663" t="s">
        <v>1534</v>
      </c>
      <c r="K292" s="663" t="s">
        <v>1535</v>
      </c>
      <c r="L292" s="665">
        <v>71.62</v>
      </c>
      <c r="M292" s="665">
        <v>3</v>
      </c>
      <c r="N292" s="666">
        <v>214.86</v>
      </c>
    </row>
    <row r="293" spans="1:14" ht="14.4" customHeight="1" x14ac:dyDescent="0.3">
      <c r="A293" s="661" t="s">
        <v>524</v>
      </c>
      <c r="B293" s="662" t="s">
        <v>525</v>
      </c>
      <c r="C293" s="663" t="s">
        <v>534</v>
      </c>
      <c r="D293" s="664" t="s">
        <v>2037</v>
      </c>
      <c r="E293" s="663" t="s">
        <v>540</v>
      </c>
      <c r="F293" s="664" t="s">
        <v>2040</v>
      </c>
      <c r="G293" s="663" t="s">
        <v>556</v>
      </c>
      <c r="H293" s="663" t="s">
        <v>1536</v>
      </c>
      <c r="I293" s="663" t="s">
        <v>1536</v>
      </c>
      <c r="J293" s="663" t="s">
        <v>1537</v>
      </c>
      <c r="K293" s="663" t="s">
        <v>1538</v>
      </c>
      <c r="L293" s="665">
        <v>58.57</v>
      </c>
      <c r="M293" s="665">
        <v>1</v>
      </c>
      <c r="N293" s="666">
        <v>58.57</v>
      </c>
    </row>
    <row r="294" spans="1:14" ht="14.4" customHeight="1" x14ac:dyDescent="0.3">
      <c r="A294" s="661" t="s">
        <v>524</v>
      </c>
      <c r="B294" s="662" t="s">
        <v>525</v>
      </c>
      <c r="C294" s="663" t="s">
        <v>534</v>
      </c>
      <c r="D294" s="664" t="s">
        <v>2037</v>
      </c>
      <c r="E294" s="663" t="s">
        <v>540</v>
      </c>
      <c r="F294" s="664" t="s">
        <v>2040</v>
      </c>
      <c r="G294" s="663" t="s">
        <v>556</v>
      </c>
      <c r="H294" s="663" t="s">
        <v>1539</v>
      </c>
      <c r="I294" s="663" t="s">
        <v>1540</v>
      </c>
      <c r="J294" s="663" t="s">
        <v>1541</v>
      </c>
      <c r="K294" s="663" t="s">
        <v>612</v>
      </c>
      <c r="L294" s="665">
        <v>54.499916159037859</v>
      </c>
      <c r="M294" s="665">
        <v>1</v>
      </c>
      <c r="N294" s="666">
        <v>54.499916159037859</v>
      </c>
    </row>
    <row r="295" spans="1:14" ht="14.4" customHeight="1" x14ac:dyDescent="0.3">
      <c r="A295" s="661" t="s">
        <v>524</v>
      </c>
      <c r="B295" s="662" t="s">
        <v>525</v>
      </c>
      <c r="C295" s="663" t="s">
        <v>534</v>
      </c>
      <c r="D295" s="664" t="s">
        <v>2037</v>
      </c>
      <c r="E295" s="663" t="s">
        <v>540</v>
      </c>
      <c r="F295" s="664" t="s">
        <v>2040</v>
      </c>
      <c r="G295" s="663" t="s">
        <v>556</v>
      </c>
      <c r="H295" s="663" t="s">
        <v>1542</v>
      </c>
      <c r="I295" s="663" t="s">
        <v>1542</v>
      </c>
      <c r="J295" s="663" t="s">
        <v>1543</v>
      </c>
      <c r="K295" s="663" t="s">
        <v>1544</v>
      </c>
      <c r="L295" s="665">
        <v>358.82</v>
      </c>
      <c r="M295" s="665">
        <v>1</v>
      </c>
      <c r="N295" s="666">
        <v>358.82</v>
      </c>
    </row>
    <row r="296" spans="1:14" ht="14.4" customHeight="1" x14ac:dyDescent="0.3">
      <c r="A296" s="661" t="s">
        <v>524</v>
      </c>
      <c r="B296" s="662" t="s">
        <v>525</v>
      </c>
      <c r="C296" s="663" t="s">
        <v>534</v>
      </c>
      <c r="D296" s="664" t="s">
        <v>2037</v>
      </c>
      <c r="E296" s="663" t="s">
        <v>540</v>
      </c>
      <c r="F296" s="664" t="s">
        <v>2040</v>
      </c>
      <c r="G296" s="663" t="s">
        <v>556</v>
      </c>
      <c r="H296" s="663" t="s">
        <v>1545</v>
      </c>
      <c r="I296" s="663" t="s">
        <v>1545</v>
      </c>
      <c r="J296" s="663" t="s">
        <v>1546</v>
      </c>
      <c r="K296" s="663" t="s">
        <v>1516</v>
      </c>
      <c r="L296" s="665">
        <v>354.2219246286806</v>
      </c>
      <c r="M296" s="665">
        <v>9</v>
      </c>
      <c r="N296" s="666">
        <v>3187.9973216581252</v>
      </c>
    </row>
    <row r="297" spans="1:14" ht="14.4" customHeight="1" x14ac:dyDescent="0.3">
      <c r="A297" s="661" t="s">
        <v>524</v>
      </c>
      <c r="B297" s="662" t="s">
        <v>525</v>
      </c>
      <c r="C297" s="663" t="s">
        <v>534</v>
      </c>
      <c r="D297" s="664" t="s">
        <v>2037</v>
      </c>
      <c r="E297" s="663" t="s">
        <v>540</v>
      </c>
      <c r="F297" s="664" t="s">
        <v>2040</v>
      </c>
      <c r="G297" s="663" t="s">
        <v>556</v>
      </c>
      <c r="H297" s="663" t="s">
        <v>1547</v>
      </c>
      <c r="I297" s="663" t="s">
        <v>1547</v>
      </c>
      <c r="J297" s="663" t="s">
        <v>1521</v>
      </c>
      <c r="K297" s="663" t="s">
        <v>1548</v>
      </c>
      <c r="L297" s="665">
        <v>104.61333333333334</v>
      </c>
      <c r="M297" s="665">
        <v>3</v>
      </c>
      <c r="N297" s="666">
        <v>313.84000000000003</v>
      </c>
    </row>
    <row r="298" spans="1:14" ht="14.4" customHeight="1" x14ac:dyDescent="0.3">
      <c r="A298" s="661" t="s">
        <v>524</v>
      </c>
      <c r="B298" s="662" t="s">
        <v>525</v>
      </c>
      <c r="C298" s="663" t="s">
        <v>534</v>
      </c>
      <c r="D298" s="664" t="s">
        <v>2037</v>
      </c>
      <c r="E298" s="663" t="s">
        <v>540</v>
      </c>
      <c r="F298" s="664" t="s">
        <v>2040</v>
      </c>
      <c r="G298" s="663" t="s">
        <v>556</v>
      </c>
      <c r="H298" s="663" t="s">
        <v>1549</v>
      </c>
      <c r="I298" s="663" t="s">
        <v>1549</v>
      </c>
      <c r="J298" s="663" t="s">
        <v>1550</v>
      </c>
      <c r="K298" s="663" t="s">
        <v>1551</v>
      </c>
      <c r="L298" s="665">
        <v>1070.9996627902638</v>
      </c>
      <c r="M298" s="665">
        <v>2</v>
      </c>
      <c r="N298" s="666">
        <v>2141.9993255805275</v>
      </c>
    </row>
    <row r="299" spans="1:14" ht="14.4" customHeight="1" x14ac:dyDescent="0.3">
      <c r="A299" s="661" t="s">
        <v>524</v>
      </c>
      <c r="B299" s="662" t="s">
        <v>525</v>
      </c>
      <c r="C299" s="663" t="s">
        <v>534</v>
      </c>
      <c r="D299" s="664" t="s">
        <v>2037</v>
      </c>
      <c r="E299" s="663" t="s">
        <v>540</v>
      </c>
      <c r="F299" s="664" t="s">
        <v>2040</v>
      </c>
      <c r="G299" s="663" t="s">
        <v>556</v>
      </c>
      <c r="H299" s="663" t="s">
        <v>1552</v>
      </c>
      <c r="I299" s="663" t="s">
        <v>1552</v>
      </c>
      <c r="J299" s="663" t="s">
        <v>1553</v>
      </c>
      <c r="K299" s="663" t="s">
        <v>1100</v>
      </c>
      <c r="L299" s="665">
        <v>194.80999999999995</v>
      </c>
      <c r="M299" s="665">
        <v>1</v>
      </c>
      <c r="N299" s="666">
        <v>194.80999999999995</v>
      </c>
    </row>
    <row r="300" spans="1:14" ht="14.4" customHeight="1" x14ac:dyDescent="0.3">
      <c r="A300" s="661" t="s">
        <v>524</v>
      </c>
      <c r="B300" s="662" t="s">
        <v>525</v>
      </c>
      <c r="C300" s="663" t="s">
        <v>534</v>
      </c>
      <c r="D300" s="664" t="s">
        <v>2037</v>
      </c>
      <c r="E300" s="663" t="s">
        <v>540</v>
      </c>
      <c r="F300" s="664" t="s">
        <v>2040</v>
      </c>
      <c r="G300" s="663" t="s">
        <v>556</v>
      </c>
      <c r="H300" s="663" t="s">
        <v>1554</v>
      </c>
      <c r="I300" s="663" t="s">
        <v>216</v>
      </c>
      <c r="J300" s="663" t="s">
        <v>1555</v>
      </c>
      <c r="K300" s="663"/>
      <c r="L300" s="665">
        <v>35.026828115220674</v>
      </c>
      <c r="M300" s="665">
        <v>16</v>
      </c>
      <c r="N300" s="666">
        <v>560.42924984353078</v>
      </c>
    </row>
    <row r="301" spans="1:14" ht="14.4" customHeight="1" x14ac:dyDescent="0.3">
      <c r="A301" s="661" t="s">
        <v>524</v>
      </c>
      <c r="B301" s="662" t="s">
        <v>525</v>
      </c>
      <c r="C301" s="663" t="s">
        <v>534</v>
      </c>
      <c r="D301" s="664" t="s">
        <v>2037</v>
      </c>
      <c r="E301" s="663" t="s">
        <v>540</v>
      </c>
      <c r="F301" s="664" t="s">
        <v>2040</v>
      </c>
      <c r="G301" s="663" t="s">
        <v>556</v>
      </c>
      <c r="H301" s="663" t="s">
        <v>1556</v>
      </c>
      <c r="I301" s="663" t="s">
        <v>1556</v>
      </c>
      <c r="J301" s="663" t="s">
        <v>1557</v>
      </c>
      <c r="K301" s="663" t="s">
        <v>1558</v>
      </c>
      <c r="L301" s="665">
        <v>44.740000000000009</v>
      </c>
      <c r="M301" s="665">
        <v>1</v>
      </c>
      <c r="N301" s="666">
        <v>44.740000000000009</v>
      </c>
    </row>
    <row r="302" spans="1:14" ht="14.4" customHeight="1" x14ac:dyDescent="0.3">
      <c r="A302" s="661" t="s">
        <v>524</v>
      </c>
      <c r="B302" s="662" t="s">
        <v>525</v>
      </c>
      <c r="C302" s="663" t="s">
        <v>534</v>
      </c>
      <c r="D302" s="664" t="s">
        <v>2037</v>
      </c>
      <c r="E302" s="663" t="s">
        <v>540</v>
      </c>
      <c r="F302" s="664" t="s">
        <v>2040</v>
      </c>
      <c r="G302" s="663" t="s">
        <v>556</v>
      </c>
      <c r="H302" s="663" t="s">
        <v>1559</v>
      </c>
      <c r="I302" s="663" t="s">
        <v>1559</v>
      </c>
      <c r="J302" s="663" t="s">
        <v>657</v>
      </c>
      <c r="K302" s="663" t="s">
        <v>1560</v>
      </c>
      <c r="L302" s="665">
        <v>246.26</v>
      </c>
      <c r="M302" s="665">
        <v>3</v>
      </c>
      <c r="N302" s="666">
        <v>738.78</v>
      </c>
    </row>
    <row r="303" spans="1:14" ht="14.4" customHeight="1" x14ac:dyDescent="0.3">
      <c r="A303" s="661" t="s">
        <v>524</v>
      </c>
      <c r="B303" s="662" t="s">
        <v>525</v>
      </c>
      <c r="C303" s="663" t="s">
        <v>534</v>
      </c>
      <c r="D303" s="664" t="s">
        <v>2037</v>
      </c>
      <c r="E303" s="663" t="s">
        <v>540</v>
      </c>
      <c r="F303" s="664" t="s">
        <v>2040</v>
      </c>
      <c r="G303" s="663" t="s">
        <v>556</v>
      </c>
      <c r="H303" s="663" t="s">
        <v>1561</v>
      </c>
      <c r="I303" s="663" t="s">
        <v>216</v>
      </c>
      <c r="J303" s="663" t="s">
        <v>1562</v>
      </c>
      <c r="K303" s="663"/>
      <c r="L303" s="665">
        <v>137.8898450662966</v>
      </c>
      <c r="M303" s="665">
        <v>1</v>
      </c>
      <c r="N303" s="666">
        <v>137.8898450662966</v>
      </c>
    </row>
    <row r="304" spans="1:14" ht="14.4" customHeight="1" x14ac:dyDescent="0.3">
      <c r="A304" s="661" t="s">
        <v>524</v>
      </c>
      <c r="B304" s="662" t="s">
        <v>525</v>
      </c>
      <c r="C304" s="663" t="s">
        <v>534</v>
      </c>
      <c r="D304" s="664" t="s">
        <v>2037</v>
      </c>
      <c r="E304" s="663" t="s">
        <v>540</v>
      </c>
      <c r="F304" s="664" t="s">
        <v>2040</v>
      </c>
      <c r="G304" s="663" t="s">
        <v>556</v>
      </c>
      <c r="H304" s="663" t="s">
        <v>1563</v>
      </c>
      <c r="I304" s="663" t="s">
        <v>1563</v>
      </c>
      <c r="J304" s="663" t="s">
        <v>1564</v>
      </c>
      <c r="K304" s="663" t="s">
        <v>1565</v>
      </c>
      <c r="L304" s="665">
        <v>107.56999999999998</v>
      </c>
      <c r="M304" s="665">
        <v>2</v>
      </c>
      <c r="N304" s="666">
        <v>215.13999999999996</v>
      </c>
    </row>
    <row r="305" spans="1:14" ht="14.4" customHeight="1" x14ac:dyDescent="0.3">
      <c r="A305" s="661" t="s">
        <v>524</v>
      </c>
      <c r="B305" s="662" t="s">
        <v>525</v>
      </c>
      <c r="C305" s="663" t="s">
        <v>534</v>
      </c>
      <c r="D305" s="664" t="s">
        <v>2037</v>
      </c>
      <c r="E305" s="663" t="s">
        <v>540</v>
      </c>
      <c r="F305" s="664" t="s">
        <v>2040</v>
      </c>
      <c r="G305" s="663" t="s">
        <v>556</v>
      </c>
      <c r="H305" s="663" t="s">
        <v>1566</v>
      </c>
      <c r="I305" s="663" t="s">
        <v>1566</v>
      </c>
      <c r="J305" s="663" t="s">
        <v>1567</v>
      </c>
      <c r="K305" s="663" t="s">
        <v>1568</v>
      </c>
      <c r="L305" s="665">
        <v>476.72521385952808</v>
      </c>
      <c r="M305" s="665">
        <v>1</v>
      </c>
      <c r="N305" s="666">
        <v>476.72521385952808</v>
      </c>
    </row>
    <row r="306" spans="1:14" ht="14.4" customHeight="1" x14ac:dyDescent="0.3">
      <c r="A306" s="661" t="s">
        <v>524</v>
      </c>
      <c r="B306" s="662" t="s">
        <v>525</v>
      </c>
      <c r="C306" s="663" t="s">
        <v>534</v>
      </c>
      <c r="D306" s="664" t="s">
        <v>2037</v>
      </c>
      <c r="E306" s="663" t="s">
        <v>540</v>
      </c>
      <c r="F306" s="664" t="s">
        <v>2040</v>
      </c>
      <c r="G306" s="663" t="s">
        <v>556</v>
      </c>
      <c r="H306" s="663" t="s">
        <v>1569</v>
      </c>
      <c r="I306" s="663" t="s">
        <v>1569</v>
      </c>
      <c r="J306" s="663" t="s">
        <v>1570</v>
      </c>
      <c r="K306" s="663" t="s">
        <v>1571</v>
      </c>
      <c r="L306" s="665">
        <v>1141.6399999999999</v>
      </c>
      <c r="M306" s="665">
        <v>1</v>
      </c>
      <c r="N306" s="666">
        <v>1141.6399999999999</v>
      </c>
    </row>
    <row r="307" spans="1:14" ht="14.4" customHeight="1" x14ac:dyDescent="0.3">
      <c r="A307" s="661" t="s">
        <v>524</v>
      </c>
      <c r="B307" s="662" t="s">
        <v>525</v>
      </c>
      <c r="C307" s="663" t="s">
        <v>534</v>
      </c>
      <c r="D307" s="664" t="s">
        <v>2037</v>
      </c>
      <c r="E307" s="663" t="s">
        <v>540</v>
      </c>
      <c r="F307" s="664" t="s">
        <v>2040</v>
      </c>
      <c r="G307" s="663" t="s">
        <v>1572</v>
      </c>
      <c r="H307" s="663" t="s">
        <v>1573</v>
      </c>
      <c r="I307" s="663" t="s">
        <v>1573</v>
      </c>
      <c r="J307" s="663" t="s">
        <v>1574</v>
      </c>
      <c r="K307" s="663" t="s">
        <v>1575</v>
      </c>
      <c r="L307" s="665">
        <v>122.43947318334783</v>
      </c>
      <c r="M307" s="665">
        <v>7</v>
      </c>
      <c r="N307" s="666">
        <v>857.07631228343485</v>
      </c>
    </row>
    <row r="308" spans="1:14" ht="14.4" customHeight="1" x14ac:dyDescent="0.3">
      <c r="A308" s="661" t="s">
        <v>524</v>
      </c>
      <c r="B308" s="662" t="s">
        <v>525</v>
      </c>
      <c r="C308" s="663" t="s">
        <v>534</v>
      </c>
      <c r="D308" s="664" t="s">
        <v>2037</v>
      </c>
      <c r="E308" s="663" t="s">
        <v>540</v>
      </c>
      <c r="F308" s="664" t="s">
        <v>2040</v>
      </c>
      <c r="G308" s="663" t="s">
        <v>1572</v>
      </c>
      <c r="H308" s="663" t="s">
        <v>1576</v>
      </c>
      <c r="I308" s="663" t="s">
        <v>1576</v>
      </c>
      <c r="J308" s="663" t="s">
        <v>1577</v>
      </c>
      <c r="K308" s="663" t="s">
        <v>1578</v>
      </c>
      <c r="L308" s="665">
        <v>7.8099999999999987</v>
      </c>
      <c r="M308" s="665">
        <v>4</v>
      </c>
      <c r="N308" s="666">
        <v>31.239999999999995</v>
      </c>
    </row>
    <row r="309" spans="1:14" ht="14.4" customHeight="1" x14ac:dyDescent="0.3">
      <c r="A309" s="661" t="s">
        <v>524</v>
      </c>
      <c r="B309" s="662" t="s">
        <v>525</v>
      </c>
      <c r="C309" s="663" t="s">
        <v>534</v>
      </c>
      <c r="D309" s="664" t="s">
        <v>2037</v>
      </c>
      <c r="E309" s="663" t="s">
        <v>540</v>
      </c>
      <c r="F309" s="664" t="s">
        <v>2040</v>
      </c>
      <c r="G309" s="663" t="s">
        <v>1572</v>
      </c>
      <c r="H309" s="663" t="s">
        <v>1579</v>
      </c>
      <c r="I309" s="663" t="s">
        <v>1579</v>
      </c>
      <c r="J309" s="663" t="s">
        <v>1580</v>
      </c>
      <c r="K309" s="663" t="s">
        <v>1581</v>
      </c>
      <c r="L309" s="665">
        <v>12.070627162745637</v>
      </c>
      <c r="M309" s="665">
        <v>15</v>
      </c>
      <c r="N309" s="666">
        <v>181.05940744118456</v>
      </c>
    </row>
    <row r="310" spans="1:14" ht="14.4" customHeight="1" x14ac:dyDescent="0.3">
      <c r="A310" s="661" t="s">
        <v>524</v>
      </c>
      <c r="B310" s="662" t="s">
        <v>525</v>
      </c>
      <c r="C310" s="663" t="s">
        <v>534</v>
      </c>
      <c r="D310" s="664" t="s">
        <v>2037</v>
      </c>
      <c r="E310" s="663" t="s">
        <v>540</v>
      </c>
      <c r="F310" s="664" t="s">
        <v>2040</v>
      </c>
      <c r="G310" s="663" t="s">
        <v>1572</v>
      </c>
      <c r="H310" s="663" t="s">
        <v>1582</v>
      </c>
      <c r="I310" s="663" t="s">
        <v>1583</v>
      </c>
      <c r="J310" s="663" t="s">
        <v>1400</v>
      </c>
      <c r="K310" s="663" t="s">
        <v>1584</v>
      </c>
      <c r="L310" s="665">
        <v>105.0598588044481</v>
      </c>
      <c r="M310" s="665">
        <v>8</v>
      </c>
      <c r="N310" s="666">
        <v>840.47887043558478</v>
      </c>
    </row>
    <row r="311" spans="1:14" ht="14.4" customHeight="1" x14ac:dyDescent="0.3">
      <c r="A311" s="661" t="s">
        <v>524</v>
      </c>
      <c r="B311" s="662" t="s">
        <v>525</v>
      </c>
      <c r="C311" s="663" t="s">
        <v>534</v>
      </c>
      <c r="D311" s="664" t="s">
        <v>2037</v>
      </c>
      <c r="E311" s="663" t="s">
        <v>540</v>
      </c>
      <c r="F311" s="664" t="s">
        <v>2040</v>
      </c>
      <c r="G311" s="663" t="s">
        <v>1572</v>
      </c>
      <c r="H311" s="663" t="s">
        <v>1585</v>
      </c>
      <c r="I311" s="663" t="s">
        <v>1586</v>
      </c>
      <c r="J311" s="663" t="s">
        <v>1587</v>
      </c>
      <c r="K311" s="663" t="s">
        <v>1588</v>
      </c>
      <c r="L311" s="665">
        <v>45.249867045162055</v>
      </c>
      <c r="M311" s="665">
        <v>3</v>
      </c>
      <c r="N311" s="666">
        <v>135.74960113548616</v>
      </c>
    </row>
    <row r="312" spans="1:14" ht="14.4" customHeight="1" x14ac:dyDescent="0.3">
      <c r="A312" s="661" t="s">
        <v>524</v>
      </c>
      <c r="B312" s="662" t="s">
        <v>525</v>
      </c>
      <c r="C312" s="663" t="s">
        <v>534</v>
      </c>
      <c r="D312" s="664" t="s">
        <v>2037</v>
      </c>
      <c r="E312" s="663" t="s">
        <v>540</v>
      </c>
      <c r="F312" s="664" t="s">
        <v>2040</v>
      </c>
      <c r="G312" s="663" t="s">
        <v>1572</v>
      </c>
      <c r="H312" s="663" t="s">
        <v>1589</v>
      </c>
      <c r="I312" s="663" t="s">
        <v>1590</v>
      </c>
      <c r="J312" s="663" t="s">
        <v>1591</v>
      </c>
      <c r="K312" s="663" t="s">
        <v>1592</v>
      </c>
      <c r="L312" s="665">
        <v>117.81500109281177</v>
      </c>
      <c r="M312" s="665">
        <v>2</v>
      </c>
      <c r="N312" s="666">
        <v>235.63000218562354</v>
      </c>
    </row>
    <row r="313" spans="1:14" ht="14.4" customHeight="1" x14ac:dyDescent="0.3">
      <c r="A313" s="661" t="s">
        <v>524</v>
      </c>
      <c r="B313" s="662" t="s">
        <v>525</v>
      </c>
      <c r="C313" s="663" t="s">
        <v>534</v>
      </c>
      <c r="D313" s="664" t="s">
        <v>2037</v>
      </c>
      <c r="E313" s="663" t="s">
        <v>540</v>
      </c>
      <c r="F313" s="664" t="s">
        <v>2040</v>
      </c>
      <c r="G313" s="663" t="s">
        <v>1572</v>
      </c>
      <c r="H313" s="663" t="s">
        <v>1593</v>
      </c>
      <c r="I313" s="663" t="s">
        <v>1594</v>
      </c>
      <c r="J313" s="663" t="s">
        <v>1595</v>
      </c>
      <c r="K313" s="663" t="s">
        <v>1596</v>
      </c>
      <c r="L313" s="665">
        <v>75.8</v>
      </c>
      <c r="M313" s="665">
        <v>2</v>
      </c>
      <c r="N313" s="666">
        <v>151.6</v>
      </c>
    </row>
    <row r="314" spans="1:14" ht="14.4" customHeight="1" x14ac:dyDescent="0.3">
      <c r="A314" s="661" t="s">
        <v>524</v>
      </c>
      <c r="B314" s="662" t="s">
        <v>525</v>
      </c>
      <c r="C314" s="663" t="s">
        <v>534</v>
      </c>
      <c r="D314" s="664" t="s">
        <v>2037</v>
      </c>
      <c r="E314" s="663" t="s">
        <v>540</v>
      </c>
      <c r="F314" s="664" t="s">
        <v>2040</v>
      </c>
      <c r="G314" s="663" t="s">
        <v>1572</v>
      </c>
      <c r="H314" s="663" t="s">
        <v>1597</v>
      </c>
      <c r="I314" s="663" t="s">
        <v>1598</v>
      </c>
      <c r="J314" s="663" t="s">
        <v>1599</v>
      </c>
      <c r="K314" s="663" t="s">
        <v>1600</v>
      </c>
      <c r="L314" s="665">
        <v>99.119999999999976</v>
      </c>
      <c r="M314" s="665">
        <v>1</v>
      </c>
      <c r="N314" s="666">
        <v>99.119999999999976</v>
      </c>
    </row>
    <row r="315" spans="1:14" ht="14.4" customHeight="1" x14ac:dyDescent="0.3">
      <c r="A315" s="661" t="s">
        <v>524</v>
      </c>
      <c r="B315" s="662" t="s">
        <v>525</v>
      </c>
      <c r="C315" s="663" t="s">
        <v>534</v>
      </c>
      <c r="D315" s="664" t="s">
        <v>2037</v>
      </c>
      <c r="E315" s="663" t="s">
        <v>540</v>
      </c>
      <c r="F315" s="664" t="s">
        <v>2040</v>
      </c>
      <c r="G315" s="663" t="s">
        <v>1572</v>
      </c>
      <c r="H315" s="663" t="s">
        <v>1601</v>
      </c>
      <c r="I315" s="663" t="s">
        <v>1602</v>
      </c>
      <c r="J315" s="663" t="s">
        <v>1603</v>
      </c>
      <c r="K315" s="663" t="s">
        <v>1604</v>
      </c>
      <c r="L315" s="665">
        <v>202.51335613473401</v>
      </c>
      <c r="M315" s="665">
        <v>5</v>
      </c>
      <c r="N315" s="666">
        <v>1012.56678067367</v>
      </c>
    </row>
    <row r="316" spans="1:14" ht="14.4" customHeight="1" x14ac:dyDescent="0.3">
      <c r="A316" s="661" t="s">
        <v>524</v>
      </c>
      <c r="B316" s="662" t="s">
        <v>525</v>
      </c>
      <c r="C316" s="663" t="s">
        <v>534</v>
      </c>
      <c r="D316" s="664" t="s">
        <v>2037</v>
      </c>
      <c r="E316" s="663" t="s">
        <v>540</v>
      </c>
      <c r="F316" s="664" t="s">
        <v>2040</v>
      </c>
      <c r="G316" s="663" t="s">
        <v>1572</v>
      </c>
      <c r="H316" s="663" t="s">
        <v>1605</v>
      </c>
      <c r="I316" s="663" t="s">
        <v>1606</v>
      </c>
      <c r="J316" s="663" t="s">
        <v>1607</v>
      </c>
      <c r="K316" s="663" t="s">
        <v>1608</v>
      </c>
      <c r="L316" s="665">
        <v>632.07036637498049</v>
      </c>
      <c r="M316" s="665">
        <v>61</v>
      </c>
      <c r="N316" s="666">
        <v>38556.292348873809</v>
      </c>
    </row>
    <row r="317" spans="1:14" ht="14.4" customHeight="1" x14ac:dyDescent="0.3">
      <c r="A317" s="661" t="s">
        <v>524</v>
      </c>
      <c r="B317" s="662" t="s">
        <v>525</v>
      </c>
      <c r="C317" s="663" t="s">
        <v>534</v>
      </c>
      <c r="D317" s="664" t="s">
        <v>2037</v>
      </c>
      <c r="E317" s="663" t="s">
        <v>540</v>
      </c>
      <c r="F317" s="664" t="s">
        <v>2040</v>
      </c>
      <c r="G317" s="663" t="s">
        <v>1572</v>
      </c>
      <c r="H317" s="663" t="s">
        <v>1609</v>
      </c>
      <c r="I317" s="663" t="s">
        <v>1610</v>
      </c>
      <c r="J317" s="663" t="s">
        <v>1607</v>
      </c>
      <c r="K317" s="663" t="s">
        <v>1611</v>
      </c>
      <c r="L317" s="665">
        <v>721.19940023920049</v>
      </c>
      <c r="M317" s="665">
        <v>16</v>
      </c>
      <c r="N317" s="666">
        <v>11539.190403827208</v>
      </c>
    </row>
    <row r="318" spans="1:14" ht="14.4" customHeight="1" x14ac:dyDescent="0.3">
      <c r="A318" s="661" t="s">
        <v>524</v>
      </c>
      <c r="B318" s="662" t="s">
        <v>525</v>
      </c>
      <c r="C318" s="663" t="s">
        <v>534</v>
      </c>
      <c r="D318" s="664" t="s">
        <v>2037</v>
      </c>
      <c r="E318" s="663" t="s">
        <v>540</v>
      </c>
      <c r="F318" s="664" t="s">
        <v>2040</v>
      </c>
      <c r="G318" s="663" t="s">
        <v>1572</v>
      </c>
      <c r="H318" s="663" t="s">
        <v>1612</v>
      </c>
      <c r="I318" s="663" t="s">
        <v>1613</v>
      </c>
      <c r="J318" s="663" t="s">
        <v>1614</v>
      </c>
      <c r="K318" s="663" t="s">
        <v>1615</v>
      </c>
      <c r="L318" s="665">
        <v>38.559643147616811</v>
      </c>
      <c r="M318" s="665">
        <v>6</v>
      </c>
      <c r="N318" s="666">
        <v>231.35785888570086</v>
      </c>
    </row>
    <row r="319" spans="1:14" ht="14.4" customHeight="1" x14ac:dyDescent="0.3">
      <c r="A319" s="661" t="s">
        <v>524</v>
      </c>
      <c r="B319" s="662" t="s">
        <v>525</v>
      </c>
      <c r="C319" s="663" t="s">
        <v>534</v>
      </c>
      <c r="D319" s="664" t="s">
        <v>2037</v>
      </c>
      <c r="E319" s="663" t="s">
        <v>540</v>
      </c>
      <c r="F319" s="664" t="s">
        <v>2040</v>
      </c>
      <c r="G319" s="663" t="s">
        <v>1572</v>
      </c>
      <c r="H319" s="663" t="s">
        <v>1616</v>
      </c>
      <c r="I319" s="663" t="s">
        <v>1617</v>
      </c>
      <c r="J319" s="663" t="s">
        <v>1618</v>
      </c>
      <c r="K319" s="663" t="s">
        <v>1619</v>
      </c>
      <c r="L319" s="665">
        <v>56.31999846261008</v>
      </c>
      <c r="M319" s="665">
        <v>3</v>
      </c>
      <c r="N319" s="666">
        <v>168.95999538783025</v>
      </c>
    </row>
    <row r="320" spans="1:14" ht="14.4" customHeight="1" x14ac:dyDescent="0.3">
      <c r="A320" s="661" t="s">
        <v>524</v>
      </c>
      <c r="B320" s="662" t="s">
        <v>525</v>
      </c>
      <c r="C320" s="663" t="s">
        <v>534</v>
      </c>
      <c r="D320" s="664" t="s">
        <v>2037</v>
      </c>
      <c r="E320" s="663" t="s">
        <v>540</v>
      </c>
      <c r="F320" s="664" t="s">
        <v>2040</v>
      </c>
      <c r="G320" s="663" t="s">
        <v>1572</v>
      </c>
      <c r="H320" s="663" t="s">
        <v>1620</v>
      </c>
      <c r="I320" s="663" t="s">
        <v>1621</v>
      </c>
      <c r="J320" s="663" t="s">
        <v>1622</v>
      </c>
      <c r="K320" s="663" t="s">
        <v>1623</v>
      </c>
      <c r="L320" s="665">
        <v>46.9</v>
      </c>
      <c r="M320" s="665">
        <v>1</v>
      </c>
      <c r="N320" s="666">
        <v>46.9</v>
      </c>
    </row>
    <row r="321" spans="1:14" ht="14.4" customHeight="1" x14ac:dyDescent="0.3">
      <c r="A321" s="661" t="s">
        <v>524</v>
      </c>
      <c r="B321" s="662" t="s">
        <v>525</v>
      </c>
      <c r="C321" s="663" t="s">
        <v>534</v>
      </c>
      <c r="D321" s="664" t="s">
        <v>2037</v>
      </c>
      <c r="E321" s="663" t="s">
        <v>540</v>
      </c>
      <c r="F321" s="664" t="s">
        <v>2040</v>
      </c>
      <c r="G321" s="663" t="s">
        <v>1572</v>
      </c>
      <c r="H321" s="663" t="s">
        <v>1624</v>
      </c>
      <c r="I321" s="663" t="s">
        <v>1625</v>
      </c>
      <c r="J321" s="663" t="s">
        <v>1626</v>
      </c>
      <c r="K321" s="663" t="s">
        <v>1627</v>
      </c>
      <c r="L321" s="665">
        <v>209.01999999999998</v>
      </c>
      <c r="M321" s="665">
        <v>1</v>
      </c>
      <c r="N321" s="666">
        <v>209.01999999999998</v>
      </c>
    </row>
    <row r="322" spans="1:14" ht="14.4" customHeight="1" x14ac:dyDescent="0.3">
      <c r="A322" s="661" t="s">
        <v>524</v>
      </c>
      <c r="B322" s="662" t="s">
        <v>525</v>
      </c>
      <c r="C322" s="663" t="s">
        <v>534</v>
      </c>
      <c r="D322" s="664" t="s">
        <v>2037</v>
      </c>
      <c r="E322" s="663" t="s">
        <v>540</v>
      </c>
      <c r="F322" s="664" t="s">
        <v>2040</v>
      </c>
      <c r="G322" s="663" t="s">
        <v>1572</v>
      </c>
      <c r="H322" s="663" t="s">
        <v>1628</v>
      </c>
      <c r="I322" s="663" t="s">
        <v>1629</v>
      </c>
      <c r="J322" s="663" t="s">
        <v>1630</v>
      </c>
      <c r="K322" s="663" t="s">
        <v>1631</v>
      </c>
      <c r="L322" s="665">
        <v>111.61807923858156</v>
      </c>
      <c r="M322" s="665">
        <v>6</v>
      </c>
      <c r="N322" s="666">
        <v>669.70847543148932</v>
      </c>
    </row>
    <row r="323" spans="1:14" ht="14.4" customHeight="1" x14ac:dyDescent="0.3">
      <c r="A323" s="661" t="s">
        <v>524</v>
      </c>
      <c r="B323" s="662" t="s">
        <v>525</v>
      </c>
      <c r="C323" s="663" t="s">
        <v>534</v>
      </c>
      <c r="D323" s="664" t="s">
        <v>2037</v>
      </c>
      <c r="E323" s="663" t="s">
        <v>540</v>
      </c>
      <c r="F323" s="664" t="s">
        <v>2040</v>
      </c>
      <c r="G323" s="663" t="s">
        <v>1572</v>
      </c>
      <c r="H323" s="663" t="s">
        <v>1632</v>
      </c>
      <c r="I323" s="663" t="s">
        <v>1633</v>
      </c>
      <c r="J323" s="663" t="s">
        <v>1634</v>
      </c>
      <c r="K323" s="663" t="s">
        <v>1197</v>
      </c>
      <c r="L323" s="665">
        <v>43.809659822447394</v>
      </c>
      <c r="M323" s="665">
        <v>12</v>
      </c>
      <c r="N323" s="666">
        <v>525.7159178693687</v>
      </c>
    </row>
    <row r="324" spans="1:14" ht="14.4" customHeight="1" x14ac:dyDescent="0.3">
      <c r="A324" s="661" t="s">
        <v>524</v>
      </c>
      <c r="B324" s="662" t="s">
        <v>525</v>
      </c>
      <c r="C324" s="663" t="s">
        <v>534</v>
      </c>
      <c r="D324" s="664" t="s">
        <v>2037</v>
      </c>
      <c r="E324" s="663" t="s">
        <v>540</v>
      </c>
      <c r="F324" s="664" t="s">
        <v>2040</v>
      </c>
      <c r="G324" s="663" t="s">
        <v>1572</v>
      </c>
      <c r="H324" s="663" t="s">
        <v>1635</v>
      </c>
      <c r="I324" s="663" t="s">
        <v>1636</v>
      </c>
      <c r="J324" s="663" t="s">
        <v>1574</v>
      </c>
      <c r="K324" s="663" t="s">
        <v>1637</v>
      </c>
      <c r="L324" s="665">
        <v>35.179715623210228</v>
      </c>
      <c r="M324" s="665">
        <v>3</v>
      </c>
      <c r="N324" s="666">
        <v>105.53914686963068</v>
      </c>
    </row>
    <row r="325" spans="1:14" ht="14.4" customHeight="1" x14ac:dyDescent="0.3">
      <c r="A325" s="661" t="s">
        <v>524</v>
      </c>
      <c r="B325" s="662" t="s">
        <v>525</v>
      </c>
      <c r="C325" s="663" t="s">
        <v>534</v>
      </c>
      <c r="D325" s="664" t="s">
        <v>2037</v>
      </c>
      <c r="E325" s="663" t="s">
        <v>540</v>
      </c>
      <c r="F325" s="664" t="s">
        <v>2040</v>
      </c>
      <c r="G325" s="663" t="s">
        <v>1572</v>
      </c>
      <c r="H325" s="663" t="s">
        <v>1638</v>
      </c>
      <c r="I325" s="663" t="s">
        <v>1639</v>
      </c>
      <c r="J325" s="663" t="s">
        <v>1640</v>
      </c>
      <c r="K325" s="663" t="s">
        <v>1641</v>
      </c>
      <c r="L325" s="665">
        <v>70.38000000000001</v>
      </c>
      <c r="M325" s="665">
        <v>2</v>
      </c>
      <c r="N325" s="666">
        <v>140.76000000000002</v>
      </c>
    </row>
    <row r="326" spans="1:14" ht="14.4" customHeight="1" x14ac:dyDescent="0.3">
      <c r="A326" s="661" t="s">
        <v>524</v>
      </c>
      <c r="B326" s="662" t="s">
        <v>525</v>
      </c>
      <c r="C326" s="663" t="s">
        <v>534</v>
      </c>
      <c r="D326" s="664" t="s">
        <v>2037</v>
      </c>
      <c r="E326" s="663" t="s">
        <v>540</v>
      </c>
      <c r="F326" s="664" t="s">
        <v>2040</v>
      </c>
      <c r="G326" s="663" t="s">
        <v>1572</v>
      </c>
      <c r="H326" s="663" t="s">
        <v>1642</v>
      </c>
      <c r="I326" s="663" t="s">
        <v>1643</v>
      </c>
      <c r="J326" s="663" t="s">
        <v>1644</v>
      </c>
      <c r="K326" s="663" t="s">
        <v>1427</v>
      </c>
      <c r="L326" s="665">
        <v>76.359957100813716</v>
      </c>
      <c r="M326" s="665">
        <v>4</v>
      </c>
      <c r="N326" s="666">
        <v>305.43982840325486</v>
      </c>
    </row>
    <row r="327" spans="1:14" ht="14.4" customHeight="1" x14ac:dyDescent="0.3">
      <c r="A327" s="661" t="s">
        <v>524</v>
      </c>
      <c r="B327" s="662" t="s">
        <v>525</v>
      </c>
      <c r="C327" s="663" t="s">
        <v>534</v>
      </c>
      <c r="D327" s="664" t="s">
        <v>2037</v>
      </c>
      <c r="E327" s="663" t="s">
        <v>540</v>
      </c>
      <c r="F327" s="664" t="s">
        <v>2040</v>
      </c>
      <c r="G327" s="663" t="s">
        <v>1572</v>
      </c>
      <c r="H327" s="663" t="s">
        <v>1645</v>
      </c>
      <c r="I327" s="663" t="s">
        <v>1646</v>
      </c>
      <c r="J327" s="663" t="s">
        <v>1644</v>
      </c>
      <c r="K327" s="663" t="s">
        <v>1647</v>
      </c>
      <c r="L327" s="665">
        <v>267.26497723961148</v>
      </c>
      <c r="M327" s="665">
        <v>3</v>
      </c>
      <c r="N327" s="666">
        <v>801.7949317188345</v>
      </c>
    </row>
    <row r="328" spans="1:14" ht="14.4" customHeight="1" x14ac:dyDescent="0.3">
      <c r="A328" s="661" t="s">
        <v>524</v>
      </c>
      <c r="B328" s="662" t="s">
        <v>525</v>
      </c>
      <c r="C328" s="663" t="s">
        <v>534</v>
      </c>
      <c r="D328" s="664" t="s">
        <v>2037</v>
      </c>
      <c r="E328" s="663" t="s">
        <v>540</v>
      </c>
      <c r="F328" s="664" t="s">
        <v>2040</v>
      </c>
      <c r="G328" s="663" t="s">
        <v>1572</v>
      </c>
      <c r="H328" s="663" t="s">
        <v>1648</v>
      </c>
      <c r="I328" s="663" t="s">
        <v>1649</v>
      </c>
      <c r="J328" s="663" t="s">
        <v>1650</v>
      </c>
      <c r="K328" s="663" t="s">
        <v>1651</v>
      </c>
      <c r="L328" s="665">
        <v>3299.9999999999991</v>
      </c>
      <c r="M328" s="665">
        <v>1</v>
      </c>
      <c r="N328" s="666">
        <v>3299.9999999999991</v>
      </c>
    </row>
    <row r="329" spans="1:14" ht="14.4" customHeight="1" x14ac:dyDescent="0.3">
      <c r="A329" s="661" t="s">
        <v>524</v>
      </c>
      <c r="B329" s="662" t="s">
        <v>525</v>
      </c>
      <c r="C329" s="663" t="s">
        <v>534</v>
      </c>
      <c r="D329" s="664" t="s">
        <v>2037</v>
      </c>
      <c r="E329" s="663" t="s">
        <v>540</v>
      </c>
      <c r="F329" s="664" t="s">
        <v>2040</v>
      </c>
      <c r="G329" s="663" t="s">
        <v>1572</v>
      </c>
      <c r="H329" s="663" t="s">
        <v>1652</v>
      </c>
      <c r="I329" s="663" t="s">
        <v>1653</v>
      </c>
      <c r="J329" s="663" t="s">
        <v>1654</v>
      </c>
      <c r="K329" s="663" t="s">
        <v>1655</v>
      </c>
      <c r="L329" s="665">
        <v>49.420000000000016</v>
      </c>
      <c r="M329" s="665">
        <v>2</v>
      </c>
      <c r="N329" s="666">
        <v>98.840000000000032</v>
      </c>
    </row>
    <row r="330" spans="1:14" ht="14.4" customHeight="1" x14ac:dyDescent="0.3">
      <c r="A330" s="661" t="s">
        <v>524</v>
      </c>
      <c r="B330" s="662" t="s">
        <v>525</v>
      </c>
      <c r="C330" s="663" t="s">
        <v>534</v>
      </c>
      <c r="D330" s="664" t="s">
        <v>2037</v>
      </c>
      <c r="E330" s="663" t="s">
        <v>540</v>
      </c>
      <c r="F330" s="664" t="s">
        <v>2040</v>
      </c>
      <c r="G330" s="663" t="s">
        <v>1572</v>
      </c>
      <c r="H330" s="663" t="s">
        <v>1656</v>
      </c>
      <c r="I330" s="663" t="s">
        <v>1657</v>
      </c>
      <c r="J330" s="663" t="s">
        <v>1658</v>
      </c>
      <c r="K330" s="663" t="s">
        <v>1659</v>
      </c>
      <c r="L330" s="665">
        <v>81.650000000000006</v>
      </c>
      <c r="M330" s="665">
        <v>2</v>
      </c>
      <c r="N330" s="666">
        <v>163.30000000000001</v>
      </c>
    </row>
    <row r="331" spans="1:14" ht="14.4" customHeight="1" x14ac:dyDescent="0.3">
      <c r="A331" s="661" t="s">
        <v>524</v>
      </c>
      <c r="B331" s="662" t="s">
        <v>525</v>
      </c>
      <c r="C331" s="663" t="s">
        <v>534</v>
      </c>
      <c r="D331" s="664" t="s">
        <v>2037</v>
      </c>
      <c r="E331" s="663" t="s">
        <v>540</v>
      </c>
      <c r="F331" s="664" t="s">
        <v>2040</v>
      </c>
      <c r="G331" s="663" t="s">
        <v>1572</v>
      </c>
      <c r="H331" s="663" t="s">
        <v>1660</v>
      </c>
      <c r="I331" s="663" t="s">
        <v>1661</v>
      </c>
      <c r="J331" s="663" t="s">
        <v>1662</v>
      </c>
      <c r="K331" s="663" t="s">
        <v>1317</v>
      </c>
      <c r="L331" s="665">
        <v>36.219805707580363</v>
      </c>
      <c r="M331" s="665">
        <v>10</v>
      </c>
      <c r="N331" s="666">
        <v>362.19805707580366</v>
      </c>
    </row>
    <row r="332" spans="1:14" ht="14.4" customHeight="1" x14ac:dyDescent="0.3">
      <c r="A332" s="661" t="s">
        <v>524</v>
      </c>
      <c r="B332" s="662" t="s">
        <v>525</v>
      </c>
      <c r="C332" s="663" t="s">
        <v>534</v>
      </c>
      <c r="D332" s="664" t="s">
        <v>2037</v>
      </c>
      <c r="E332" s="663" t="s">
        <v>540</v>
      </c>
      <c r="F332" s="664" t="s">
        <v>2040</v>
      </c>
      <c r="G332" s="663" t="s">
        <v>1572</v>
      </c>
      <c r="H332" s="663" t="s">
        <v>1663</v>
      </c>
      <c r="I332" s="663" t="s">
        <v>1664</v>
      </c>
      <c r="J332" s="663" t="s">
        <v>1665</v>
      </c>
      <c r="K332" s="663" t="s">
        <v>1666</v>
      </c>
      <c r="L332" s="665">
        <v>170.55188246204281</v>
      </c>
      <c r="M332" s="665">
        <v>5</v>
      </c>
      <c r="N332" s="666">
        <v>852.75941231021409</v>
      </c>
    </row>
    <row r="333" spans="1:14" ht="14.4" customHeight="1" x14ac:dyDescent="0.3">
      <c r="A333" s="661" t="s">
        <v>524</v>
      </c>
      <c r="B333" s="662" t="s">
        <v>525</v>
      </c>
      <c r="C333" s="663" t="s">
        <v>534</v>
      </c>
      <c r="D333" s="664" t="s">
        <v>2037</v>
      </c>
      <c r="E333" s="663" t="s">
        <v>540</v>
      </c>
      <c r="F333" s="664" t="s">
        <v>2040</v>
      </c>
      <c r="G333" s="663" t="s">
        <v>1572</v>
      </c>
      <c r="H333" s="663" t="s">
        <v>1667</v>
      </c>
      <c r="I333" s="663" t="s">
        <v>1668</v>
      </c>
      <c r="J333" s="663" t="s">
        <v>1669</v>
      </c>
      <c r="K333" s="663" t="s">
        <v>1670</v>
      </c>
      <c r="L333" s="665">
        <v>91.41</v>
      </c>
      <c r="M333" s="665">
        <v>2</v>
      </c>
      <c r="N333" s="666">
        <v>182.82</v>
      </c>
    </row>
    <row r="334" spans="1:14" ht="14.4" customHeight="1" x14ac:dyDescent="0.3">
      <c r="A334" s="661" t="s">
        <v>524</v>
      </c>
      <c r="B334" s="662" t="s">
        <v>525</v>
      </c>
      <c r="C334" s="663" t="s">
        <v>534</v>
      </c>
      <c r="D334" s="664" t="s">
        <v>2037</v>
      </c>
      <c r="E334" s="663" t="s">
        <v>540</v>
      </c>
      <c r="F334" s="664" t="s">
        <v>2040</v>
      </c>
      <c r="G334" s="663" t="s">
        <v>1572</v>
      </c>
      <c r="H334" s="663" t="s">
        <v>1671</v>
      </c>
      <c r="I334" s="663" t="s">
        <v>1672</v>
      </c>
      <c r="J334" s="663" t="s">
        <v>1669</v>
      </c>
      <c r="K334" s="663" t="s">
        <v>1673</v>
      </c>
      <c r="L334" s="665">
        <v>119.40309510429172</v>
      </c>
      <c r="M334" s="665">
        <v>3</v>
      </c>
      <c r="N334" s="666">
        <v>358.20928531287518</v>
      </c>
    </row>
    <row r="335" spans="1:14" ht="14.4" customHeight="1" x14ac:dyDescent="0.3">
      <c r="A335" s="661" t="s">
        <v>524</v>
      </c>
      <c r="B335" s="662" t="s">
        <v>525</v>
      </c>
      <c r="C335" s="663" t="s">
        <v>534</v>
      </c>
      <c r="D335" s="664" t="s">
        <v>2037</v>
      </c>
      <c r="E335" s="663" t="s">
        <v>540</v>
      </c>
      <c r="F335" s="664" t="s">
        <v>2040</v>
      </c>
      <c r="G335" s="663" t="s">
        <v>1572</v>
      </c>
      <c r="H335" s="663" t="s">
        <v>1674</v>
      </c>
      <c r="I335" s="663" t="s">
        <v>1675</v>
      </c>
      <c r="J335" s="663" t="s">
        <v>1676</v>
      </c>
      <c r="K335" s="663" t="s">
        <v>1677</v>
      </c>
      <c r="L335" s="665">
        <v>1543.0284529295632</v>
      </c>
      <c r="M335" s="665">
        <v>4</v>
      </c>
      <c r="N335" s="666">
        <v>6172.1138117182527</v>
      </c>
    </row>
    <row r="336" spans="1:14" ht="14.4" customHeight="1" x14ac:dyDescent="0.3">
      <c r="A336" s="661" t="s">
        <v>524</v>
      </c>
      <c r="B336" s="662" t="s">
        <v>525</v>
      </c>
      <c r="C336" s="663" t="s">
        <v>534</v>
      </c>
      <c r="D336" s="664" t="s">
        <v>2037</v>
      </c>
      <c r="E336" s="663" t="s">
        <v>540</v>
      </c>
      <c r="F336" s="664" t="s">
        <v>2040</v>
      </c>
      <c r="G336" s="663" t="s">
        <v>1572</v>
      </c>
      <c r="H336" s="663" t="s">
        <v>1678</v>
      </c>
      <c r="I336" s="663" t="s">
        <v>1679</v>
      </c>
      <c r="J336" s="663" t="s">
        <v>1680</v>
      </c>
      <c r="K336" s="663" t="s">
        <v>1220</v>
      </c>
      <c r="L336" s="665">
        <v>100.73999999999997</v>
      </c>
      <c r="M336" s="665">
        <v>6</v>
      </c>
      <c r="N336" s="666">
        <v>604.43999999999983</v>
      </c>
    </row>
    <row r="337" spans="1:14" ht="14.4" customHeight="1" x14ac:dyDescent="0.3">
      <c r="A337" s="661" t="s">
        <v>524</v>
      </c>
      <c r="B337" s="662" t="s">
        <v>525</v>
      </c>
      <c r="C337" s="663" t="s">
        <v>534</v>
      </c>
      <c r="D337" s="664" t="s">
        <v>2037</v>
      </c>
      <c r="E337" s="663" t="s">
        <v>540</v>
      </c>
      <c r="F337" s="664" t="s">
        <v>2040</v>
      </c>
      <c r="G337" s="663" t="s">
        <v>1572</v>
      </c>
      <c r="H337" s="663" t="s">
        <v>1681</v>
      </c>
      <c r="I337" s="663" t="s">
        <v>1681</v>
      </c>
      <c r="J337" s="663" t="s">
        <v>1682</v>
      </c>
      <c r="K337" s="663" t="s">
        <v>1683</v>
      </c>
      <c r="L337" s="665">
        <v>63.835495407049365</v>
      </c>
      <c r="M337" s="665">
        <v>9</v>
      </c>
      <c r="N337" s="666">
        <v>574.51945866344431</v>
      </c>
    </row>
    <row r="338" spans="1:14" ht="14.4" customHeight="1" x14ac:dyDescent="0.3">
      <c r="A338" s="661" t="s">
        <v>524</v>
      </c>
      <c r="B338" s="662" t="s">
        <v>525</v>
      </c>
      <c r="C338" s="663" t="s">
        <v>534</v>
      </c>
      <c r="D338" s="664" t="s">
        <v>2037</v>
      </c>
      <c r="E338" s="663" t="s">
        <v>540</v>
      </c>
      <c r="F338" s="664" t="s">
        <v>2040</v>
      </c>
      <c r="G338" s="663" t="s">
        <v>1572</v>
      </c>
      <c r="H338" s="663" t="s">
        <v>1684</v>
      </c>
      <c r="I338" s="663" t="s">
        <v>1685</v>
      </c>
      <c r="J338" s="663" t="s">
        <v>1686</v>
      </c>
      <c r="K338" s="663" t="s">
        <v>1687</v>
      </c>
      <c r="L338" s="665">
        <v>323.10711445928905</v>
      </c>
      <c r="M338" s="665">
        <v>2</v>
      </c>
      <c r="N338" s="666">
        <v>646.2142289185781</v>
      </c>
    </row>
    <row r="339" spans="1:14" ht="14.4" customHeight="1" x14ac:dyDescent="0.3">
      <c r="A339" s="661" t="s">
        <v>524</v>
      </c>
      <c r="B339" s="662" t="s">
        <v>525</v>
      </c>
      <c r="C339" s="663" t="s">
        <v>534</v>
      </c>
      <c r="D339" s="664" t="s">
        <v>2037</v>
      </c>
      <c r="E339" s="663" t="s">
        <v>540</v>
      </c>
      <c r="F339" s="664" t="s">
        <v>2040</v>
      </c>
      <c r="G339" s="663" t="s">
        <v>1572</v>
      </c>
      <c r="H339" s="663" t="s">
        <v>1688</v>
      </c>
      <c r="I339" s="663" t="s">
        <v>1689</v>
      </c>
      <c r="J339" s="663" t="s">
        <v>1690</v>
      </c>
      <c r="K339" s="663" t="s">
        <v>640</v>
      </c>
      <c r="L339" s="665">
        <v>46.689848598874875</v>
      </c>
      <c r="M339" s="665">
        <v>15</v>
      </c>
      <c r="N339" s="666">
        <v>700.34772898312315</v>
      </c>
    </row>
    <row r="340" spans="1:14" ht="14.4" customHeight="1" x14ac:dyDescent="0.3">
      <c r="A340" s="661" t="s">
        <v>524</v>
      </c>
      <c r="B340" s="662" t="s">
        <v>525</v>
      </c>
      <c r="C340" s="663" t="s">
        <v>534</v>
      </c>
      <c r="D340" s="664" t="s">
        <v>2037</v>
      </c>
      <c r="E340" s="663" t="s">
        <v>540</v>
      </c>
      <c r="F340" s="664" t="s">
        <v>2040</v>
      </c>
      <c r="G340" s="663" t="s">
        <v>1572</v>
      </c>
      <c r="H340" s="663" t="s">
        <v>1691</v>
      </c>
      <c r="I340" s="663" t="s">
        <v>1691</v>
      </c>
      <c r="J340" s="663" t="s">
        <v>1692</v>
      </c>
      <c r="K340" s="663" t="s">
        <v>980</v>
      </c>
      <c r="L340" s="665">
        <v>138.77000000000001</v>
      </c>
      <c r="M340" s="665">
        <v>2</v>
      </c>
      <c r="N340" s="666">
        <v>277.54000000000002</v>
      </c>
    </row>
    <row r="341" spans="1:14" ht="14.4" customHeight="1" x14ac:dyDescent="0.3">
      <c r="A341" s="661" t="s">
        <v>524</v>
      </c>
      <c r="B341" s="662" t="s">
        <v>525</v>
      </c>
      <c r="C341" s="663" t="s">
        <v>534</v>
      </c>
      <c r="D341" s="664" t="s">
        <v>2037</v>
      </c>
      <c r="E341" s="663" t="s">
        <v>540</v>
      </c>
      <c r="F341" s="664" t="s">
        <v>2040</v>
      </c>
      <c r="G341" s="663" t="s">
        <v>1572</v>
      </c>
      <c r="H341" s="663" t="s">
        <v>1693</v>
      </c>
      <c r="I341" s="663" t="s">
        <v>1694</v>
      </c>
      <c r="J341" s="663" t="s">
        <v>1695</v>
      </c>
      <c r="K341" s="663" t="s">
        <v>1220</v>
      </c>
      <c r="L341" s="665">
        <v>47.599954611349254</v>
      </c>
      <c r="M341" s="665">
        <v>3</v>
      </c>
      <c r="N341" s="666">
        <v>142.79986383404776</v>
      </c>
    </row>
    <row r="342" spans="1:14" ht="14.4" customHeight="1" x14ac:dyDescent="0.3">
      <c r="A342" s="661" t="s">
        <v>524</v>
      </c>
      <c r="B342" s="662" t="s">
        <v>525</v>
      </c>
      <c r="C342" s="663" t="s">
        <v>534</v>
      </c>
      <c r="D342" s="664" t="s">
        <v>2037</v>
      </c>
      <c r="E342" s="663" t="s">
        <v>540</v>
      </c>
      <c r="F342" s="664" t="s">
        <v>2040</v>
      </c>
      <c r="G342" s="663" t="s">
        <v>1572</v>
      </c>
      <c r="H342" s="663" t="s">
        <v>1696</v>
      </c>
      <c r="I342" s="663" t="s">
        <v>1697</v>
      </c>
      <c r="J342" s="663" t="s">
        <v>1698</v>
      </c>
      <c r="K342" s="663" t="s">
        <v>1699</v>
      </c>
      <c r="L342" s="665">
        <v>138.77000000000001</v>
      </c>
      <c r="M342" s="665">
        <v>2</v>
      </c>
      <c r="N342" s="666">
        <v>277.54000000000002</v>
      </c>
    </row>
    <row r="343" spans="1:14" ht="14.4" customHeight="1" x14ac:dyDescent="0.3">
      <c r="A343" s="661" t="s">
        <v>524</v>
      </c>
      <c r="B343" s="662" t="s">
        <v>525</v>
      </c>
      <c r="C343" s="663" t="s">
        <v>534</v>
      </c>
      <c r="D343" s="664" t="s">
        <v>2037</v>
      </c>
      <c r="E343" s="663" t="s">
        <v>540</v>
      </c>
      <c r="F343" s="664" t="s">
        <v>2040</v>
      </c>
      <c r="G343" s="663" t="s">
        <v>1572</v>
      </c>
      <c r="H343" s="663" t="s">
        <v>1700</v>
      </c>
      <c r="I343" s="663" t="s">
        <v>1701</v>
      </c>
      <c r="J343" s="663" t="s">
        <v>1690</v>
      </c>
      <c r="K343" s="663" t="s">
        <v>836</v>
      </c>
      <c r="L343" s="665">
        <v>103.2</v>
      </c>
      <c r="M343" s="665">
        <v>7</v>
      </c>
      <c r="N343" s="666">
        <v>722.4</v>
      </c>
    </row>
    <row r="344" spans="1:14" ht="14.4" customHeight="1" x14ac:dyDescent="0.3">
      <c r="A344" s="661" t="s">
        <v>524</v>
      </c>
      <c r="B344" s="662" t="s">
        <v>525</v>
      </c>
      <c r="C344" s="663" t="s">
        <v>534</v>
      </c>
      <c r="D344" s="664" t="s">
        <v>2037</v>
      </c>
      <c r="E344" s="663" t="s">
        <v>540</v>
      </c>
      <c r="F344" s="664" t="s">
        <v>2040</v>
      </c>
      <c r="G344" s="663" t="s">
        <v>1572</v>
      </c>
      <c r="H344" s="663" t="s">
        <v>1702</v>
      </c>
      <c r="I344" s="663" t="s">
        <v>1703</v>
      </c>
      <c r="J344" s="663" t="s">
        <v>1704</v>
      </c>
      <c r="K344" s="663" t="s">
        <v>1197</v>
      </c>
      <c r="L344" s="665">
        <v>84.87</v>
      </c>
      <c r="M344" s="665">
        <v>5</v>
      </c>
      <c r="N344" s="666">
        <v>424.35</v>
      </c>
    </row>
    <row r="345" spans="1:14" ht="14.4" customHeight="1" x14ac:dyDescent="0.3">
      <c r="A345" s="661" t="s">
        <v>524</v>
      </c>
      <c r="B345" s="662" t="s">
        <v>525</v>
      </c>
      <c r="C345" s="663" t="s">
        <v>534</v>
      </c>
      <c r="D345" s="664" t="s">
        <v>2037</v>
      </c>
      <c r="E345" s="663" t="s">
        <v>540</v>
      </c>
      <c r="F345" s="664" t="s">
        <v>2040</v>
      </c>
      <c r="G345" s="663" t="s">
        <v>1572</v>
      </c>
      <c r="H345" s="663" t="s">
        <v>1705</v>
      </c>
      <c r="I345" s="663" t="s">
        <v>1706</v>
      </c>
      <c r="J345" s="663" t="s">
        <v>1707</v>
      </c>
      <c r="K345" s="663" t="s">
        <v>1708</v>
      </c>
      <c r="L345" s="665">
        <v>162.79000000000002</v>
      </c>
      <c r="M345" s="665">
        <v>1</v>
      </c>
      <c r="N345" s="666">
        <v>162.79000000000002</v>
      </c>
    </row>
    <row r="346" spans="1:14" ht="14.4" customHeight="1" x14ac:dyDescent="0.3">
      <c r="A346" s="661" t="s">
        <v>524</v>
      </c>
      <c r="B346" s="662" t="s">
        <v>525</v>
      </c>
      <c r="C346" s="663" t="s">
        <v>534</v>
      </c>
      <c r="D346" s="664" t="s">
        <v>2037</v>
      </c>
      <c r="E346" s="663" t="s">
        <v>540</v>
      </c>
      <c r="F346" s="664" t="s">
        <v>2040</v>
      </c>
      <c r="G346" s="663" t="s">
        <v>1572</v>
      </c>
      <c r="H346" s="663" t="s">
        <v>1709</v>
      </c>
      <c r="I346" s="663" t="s">
        <v>1710</v>
      </c>
      <c r="J346" s="663" t="s">
        <v>1704</v>
      </c>
      <c r="K346" s="663" t="s">
        <v>1711</v>
      </c>
      <c r="L346" s="665">
        <v>222.21</v>
      </c>
      <c r="M346" s="665">
        <v>1</v>
      </c>
      <c r="N346" s="666">
        <v>222.21</v>
      </c>
    </row>
    <row r="347" spans="1:14" ht="14.4" customHeight="1" x14ac:dyDescent="0.3">
      <c r="A347" s="661" t="s">
        <v>524</v>
      </c>
      <c r="B347" s="662" t="s">
        <v>525</v>
      </c>
      <c r="C347" s="663" t="s">
        <v>534</v>
      </c>
      <c r="D347" s="664" t="s">
        <v>2037</v>
      </c>
      <c r="E347" s="663" t="s">
        <v>540</v>
      </c>
      <c r="F347" s="664" t="s">
        <v>2040</v>
      </c>
      <c r="G347" s="663" t="s">
        <v>1572</v>
      </c>
      <c r="H347" s="663" t="s">
        <v>1712</v>
      </c>
      <c r="I347" s="663" t="s">
        <v>1713</v>
      </c>
      <c r="J347" s="663" t="s">
        <v>1714</v>
      </c>
      <c r="K347" s="663" t="s">
        <v>1100</v>
      </c>
      <c r="L347" s="665">
        <v>117.96675124215076</v>
      </c>
      <c r="M347" s="665">
        <v>11</v>
      </c>
      <c r="N347" s="666">
        <v>1297.6342636636584</v>
      </c>
    </row>
    <row r="348" spans="1:14" ht="14.4" customHeight="1" x14ac:dyDescent="0.3">
      <c r="A348" s="661" t="s">
        <v>524</v>
      </c>
      <c r="B348" s="662" t="s">
        <v>525</v>
      </c>
      <c r="C348" s="663" t="s">
        <v>534</v>
      </c>
      <c r="D348" s="664" t="s">
        <v>2037</v>
      </c>
      <c r="E348" s="663" t="s">
        <v>540</v>
      </c>
      <c r="F348" s="664" t="s">
        <v>2040</v>
      </c>
      <c r="G348" s="663" t="s">
        <v>1572</v>
      </c>
      <c r="H348" s="663" t="s">
        <v>1715</v>
      </c>
      <c r="I348" s="663" t="s">
        <v>1716</v>
      </c>
      <c r="J348" s="663" t="s">
        <v>1717</v>
      </c>
      <c r="K348" s="663" t="s">
        <v>1197</v>
      </c>
      <c r="L348" s="665">
        <v>85.969572266241272</v>
      </c>
      <c r="M348" s="665">
        <v>4</v>
      </c>
      <c r="N348" s="666">
        <v>343.87828906496509</v>
      </c>
    </row>
    <row r="349" spans="1:14" ht="14.4" customHeight="1" x14ac:dyDescent="0.3">
      <c r="A349" s="661" t="s">
        <v>524</v>
      </c>
      <c r="B349" s="662" t="s">
        <v>525</v>
      </c>
      <c r="C349" s="663" t="s">
        <v>534</v>
      </c>
      <c r="D349" s="664" t="s">
        <v>2037</v>
      </c>
      <c r="E349" s="663" t="s">
        <v>540</v>
      </c>
      <c r="F349" s="664" t="s">
        <v>2040</v>
      </c>
      <c r="G349" s="663" t="s">
        <v>1572</v>
      </c>
      <c r="H349" s="663" t="s">
        <v>1718</v>
      </c>
      <c r="I349" s="663" t="s">
        <v>1719</v>
      </c>
      <c r="J349" s="663" t="s">
        <v>1720</v>
      </c>
      <c r="K349" s="663" t="s">
        <v>804</v>
      </c>
      <c r="L349" s="665">
        <v>139.59000000000012</v>
      </c>
      <c r="M349" s="665">
        <v>2</v>
      </c>
      <c r="N349" s="666">
        <v>279.18000000000023</v>
      </c>
    </row>
    <row r="350" spans="1:14" ht="14.4" customHeight="1" x14ac:dyDescent="0.3">
      <c r="A350" s="661" t="s">
        <v>524</v>
      </c>
      <c r="B350" s="662" t="s">
        <v>525</v>
      </c>
      <c r="C350" s="663" t="s">
        <v>534</v>
      </c>
      <c r="D350" s="664" t="s">
        <v>2037</v>
      </c>
      <c r="E350" s="663" t="s">
        <v>540</v>
      </c>
      <c r="F350" s="664" t="s">
        <v>2040</v>
      </c>
      <c r="G350" s="663" t="s">
        <v>1572</v>
      </c>
      <c r="H350" s="663" t="s">
        <v>1721</v>
      </c>
      <c r="I350" s="663" t="s">
        <v>1722</v>
      </c>
      <c r="J350" s="663" t="s">
        <v>1723</v>
      </c>
      <c r="K350" s="663" t="s">
        <v>1724</v>
      </c>
      <c r="L350" s="665">
        <v>99.14073860503926</v>
      </c>
      <c r="M350" s="665">
        <v>3</v>
      </c>
      <c r="N350" s="666">
        <v>297.4222158151178</v>
      </c>
    </row>
    <row r="351" spans="1:14" ht="14.4" customHeight="1" x14ac:dyDescent="0.3">
      <c r="A351" s="661" t="s">
        <v>524</v>
      </c>
      <c r="B351" s="662" t="s">
        <v>525</v>
      </c>
      <c r="C351" s="663" t="s">
        <v>534</v>
      </c>
      <c r="D351" s="664" t="s">
        <v>2037</v>
      </c>
      <c r="E351" s="663" t="s">
        <v>540</v>
      </c>
      <c r="F351" s="664" t="s">
        <v>2040</v>
      </c>
      <c r="G351" s="663" t="s">
        <v>1572</v>
      </c>
      <c r="H351" s="663" t="s">
        <v>1725</v>
      </c>
      <c r="I351" s="663" t="s">
        <v>1726</v>
      </c>
      <c r="J351" s="663" t="s">
        <v>1727</v>
      </c>
      <c r="K351" s="663" t="s">
        <v>1728</v>
      </c>
      <c r="L351" s="665">
        <v>23.970000000000002</v>
      </c>
      <c r="M351" s="665">
        <v>2</v>
      </c>
      <c r="N351" s="666">
        <v>47.940000000000005</v>
      </c>
    </row>
    <row r="352" spans="1:14" ht="14.4" customHeight="1" x14ac:dyDescent="0.3">
      <c r="A352" s="661" t="s">
        <v>524</v>
      </c>
      <c r="B352" s="662" t="s">
        <v>525</v>
      </c>
      <c r="C352" s="663" t="s">
        <v>534</v>
      </c>
      <c r="D352" s="664" t="s">
        <v>2037</v>
      </c>
      <c r="E352" s="663" t="s">
        <v>540</v>
      </c>
      <c r="F352" s="664" t="s">
        <v>2040</v>
      </c>
      <c r="G352" s="663" t="s">
        <v>1572</v>
      </c>
      <c r="H352" s="663" t="s">
        <v>1729</v>
      </c>
      <c r="I352" s="663" t="s">
        <v>1730</v>
      </c>
      <c r="J352" s="663" t="s">
        <v>1731</v>
      </c>
      <c r="K352" s="663" t="s">
        <v>1732</v>
      </c>
      <c r="L352" s="665">
        <v>26.059999999999974</v>
      </c>
      <c r="M352" s="665">
        <v>2</v>
      </c>
      <c r="N352" s="666">
        <v>52.119999999999948</v>
      </c>
    </row>
    <row r="353" spans="1:14" ht="14.4" customHeight="1" x14ac:dyDescent="0.3">
      <c r="A353" s="661" t="s">
        <v>524</v>
      </c>
      <c r="B353" s="662" t="s">
        <v>525</v>
      </c>
      <c r="C353" s="663" t="s">
        <v>534</v>
      </c>
      <c r="D353" s="664" t="s">
        <v>2037</v>
      </c>
      <c r="E353" s="663" t="s">
        <v>540</v>
      </c>
      <c r="F353" s="664" t="s">
        <v>2040</v>
      </c>
      <c r="G353" s="663" t="s">
        <v>1572</v>
      </c>
      <c r="H353" s="663" t="s">
        <v>1733</v>
      </c>
      <c r="I353" s="663" t="s">
        <v>1734</v>
      </c>
      <c r="J353" s="663" t="s">
        <v>1735</v>
      </c>
      <c r="K353" s="663" t="s">
        <v>1736</v>
      </c>
      <c r="L353" s="665">
        <v>154.06980442741039</v>
      </c>
      <c r="M353" s="665">
        <v>2</v>
      </c>
      <c r="N353" s="666">
        <v>308.13960885482078</v>
      </c>
    </row>
    <row r="354" spans="1:14" ht="14.4" customHeight="1" x14ac:dyDescent="0.3">
      <c r="A354" s="661" t="s">
        <v>524</v>
      </c>
      <c r="B354" s="662" t="s">
        <v>525</v>
      </c>
      <c r="C354" s="663" t="s">
        <v>534</v>
      </c>
      <c r="D354" s="664" t="s">
        <v>2037</v>
      </c>
      <c r="E354" s="663" t="s">
        <v>540</v>
      </c>
      <c r="F354" s="664" t="s">
        <v>2040</v>
      </c>
      <c r="G354" s="663" t="s">
        <v>1572</v>
      </c>
      <c r="H354" s="663" t="s">
        <v>1737</v>
      </c>
      <c r="I354" s="663" t="s">
        <v>1738</v>
      </c>
      <c r="J354" s="663" t="s">
        <v>1739</v>
      </c>
      <c r="K354" s="663" t="s">
        <v>804</v>
      </c>
      <c r="L354" s="665">
        <v>61.16791242453187</v>
      </c>
      <c r="M354" s="665">
        <v>5</v>
      </c>
      <c r="N354" s="666">
        <v>305.83956212265934</v>
      </c>
    </row>
    <row r="355" spans="1:14" ht="14.4" customHeight="1" x14ac:dyDescent="0.3">
      <c r="A355" s="661" t="s">
        <v>524</v>
      </c>
      <c r="B355" s="662" t="s">
        <v>525</v>
      </c>
      <c r="C355" s="663" t="s">
        <v>534</v>
      </c>
      <c r="D355" s="664" t="s">
        <v>2037</v>
      </c>
      <c r="E355" s="663" t="s">
        <v>540</v>
      </c>
      <c r="F355" s="664" t="s">
        <v>2040</v>
      </c>
      <c r="G355" s="663" t="s">
        <v>1572</v>
      </c>
      <c r="H355" s="663" t="s">
        <v>1740</v>
      </c>
      <c r="I355" s="663" t="s">
        <v>1741</v>
      </c>
      <c r="J355" s="663" t="s">
        <v>1742</v>
      </c>
      <c r="K355" s="663" t="s">
        <v>1743</v>
      </c>
      <c r="L355" s="665">
        <v>79.63324304077554</v>
      </c>
      <c r="M355" s="665">
        <v>3</v>
      </c>
      <c r="N355" s="666">
        <v>238.89972912232662</v>
      </c>
    </row>
    <row r="356" spans="1:14" ht="14.4" customHeight="1" x14ac:dyDescent="0.3">
      <c r="A356" s="661" t="s">
        <v>524</v>
      </c>
      <c r="B356" s="662" t="s">
        <v>525</v>
      </c>
      <c r="C356" s="663" t="s">
        <v>534</v>
      </c>
      <c r="D356" s="664" t="s">
        <v>2037</v>
      </c>
      <c r="E356" s="663" t="s">
        <v>540</v>
      </c>
      <c r="F356" s="664" t="s">
        <v>2040</v>
      </c>
      <c r="G356" s="663" t="s">
        <v>1572</v>
      </c>
      <c r="H356" s="663" t="s">
        <v>1744</v>
      </c>
      <c r="I356" s="663" t="s">
        <v>1745</v>
      </c>
      <c r="J356" s="663" t="s">
        <v>1746</v>
      </c>
      <c r="K356" s="663" t="s">
        <v>1747</v>
      </c>
      <c r="L356" s="665">
        <v>51.70000000000001</v>
      </c>
      <c r="M356" s="665">
        <v>3</v>
      </c>
      <c r="N356" s="666">
        <v>155.10000000000002</v>
      </c>
    </row>
    <row r="357" spans="1:14" ht="14.4" customHeight="1" x14ac:dyDescent="0.3">
      <c r="A357" s="661" t="s">
        <v>524</v>
      </c>
      <c r="B357" s="662" t="s">
        <v>525</v>
      </c>
      <c r="C357" s="663" t="s">
        <v>534</v>
      </c>
      <c r="D357" s="664" t="s">
        <v>2037</v>
      </c>
      <c r="E357" s="663" t="s">
        <v>540</v>
      </c>
      <c r="F357" s="664" t="s">
        <v>2040</v>
      </c>
      <c r="G357" s="663" t="s">
        <v>1572</v>
      </c>
      <c r="H357" s="663" t="s">
        <v>1748</v>
      </c>
      <c r="I357" s="663" t="s">
        <v>1749</v>
      </c>
      <c r="J357" s="663" t="s">
        <v>1750</v>
      </c>
      <c r="K357" s="663" t="s">
        <v>1751</v>
      </c>
      <c r="L357" s="665">
        <v>50.576666666666661</v>
      </c>
      <c r="M357" s="665">
        <v>3</v>
      </c>
      <c r="N357" s="666">
        <v>151.72999999999999</v>
      </c>
    </row>
    <row r="358" spans="1:14" ht="14.4" customHeight="1" x14ac:dyDescent="0.3">
      <c r="A358" s="661" t="s">
        <v>524</v>
      </c>
      <c r="B358" s="662" t="s">
        <v>525</v>
      </c>
      <c r="C358" s="663" t="s">
        <v>534</v>
      </c>
      <c r="D358" s="664" t="s">
        <v>2037</v>
      </c>
      <c r="E358" s="663" t="s">
        <v>540</v>
      </c>
      <c r="F358" s="664" t="s">
        <v>2040</v>
      </c>
      <c r="G358" s="663" t="s">
        <v>1572</v>
      </c>
      <c r="H358" s="663" t="s">
        <v>1752</v>
      </c>
      <c r="I358" s="663" t="s">
        <v>1753</v>
      </c>
      <c r="J358" s="663" t="s">
        <v>1591</v>
      </c>
      <c r="K358" s="663" t="s">
        <v>1754</v>
      </c>
      <c r="L358" s="665">
        <v>360.05706786319263</v>
      </c>
      <c r="M358" s="665">
        <v>1</v>
      </c>
      <c r="N358" s="666">
        <v>360.05706786319263</v>
      </c>
    </row>
    <row r="359" spans="1:14" ht="14.4" customHeight="1" x14ac:dyDescent="0.3">
      <c r="A359" s="661" t="s">
        <v>524</v>
      </c>
      <c r="B359" s="662" t="s">
        <v>525</v>
      </c>
      <c r="C359" s="663" t="s">
        <v>534</v>
      </c>
      <c r="D359" s="664" t="s">
        <v>2037</v>
      </c>
      <c r="E359" s="663" t="s">
        <v>540</v>
      </c>
      <c r="F359" s="664" t="s">
        <v>2040</v>
      </c>
      <c r="G359" s="663" t="s">
        <v>1572</v>
      </c>
      <c r="H359" s="663" t="s">
        <v>1755</v>
      </c>
      <c r="I359" s="663" t="s">
        <v>1756</v>
      </c>
      <c r="J359" s="663" t="s">
        <v>1757</v>
      </c>
      <c r="K359" s="663" t="s">
        <v>1758</v>
      </c>
      <c r="L359" s="665">
        <v>67.8947507122312</v>
      </c>
      <c r="M359" s="665">
        <v>20</v>
      </c>
      <c r="N359" s="666">
        <v>1357.895014244624</v>
      </c>
    </row>
    <row r="360" spans="1:14" ht="14.4" customHeight="1" x14ac:dyDescent="0.3">
      <c r="A360" s="661" t="s">
        <v>524</v>
      </c>
      <c r="B360" s="662" t="s">
        <v>525</v>
      </c>
      <c r="C360" s="663" t="s">
        <v>534</v>
      </c>
      <c r="D360" s="664" t="s">
        <v>2037</v>
      </c>
      <c r="E360" s="663" t="s">
        <v>540</v>
      </c>
      <c r="F360" s="664" t="s">
        <v>2040</v>
      </c>
      <c r="G360" s="663" t="s">
        <v>1572</v>
      </c>
      <c r="H360" s="663" t="s">
        <v>1759</v>
      </c>
      <c r="I360" s="663" t="s">
        <v>1760</v>
      </c>
      <c r="J360" s="663" t="s">
        <v>1761</v>
      </c>
      <c r="K360" s="663" t="s">
        <v>1762</v>
      </c>
      <c r="L360" s="665">
        <v>18.93</v>
      </c>
      <c r="M360" s="665">
        <v>1</v>
      </c>
      <c r="N360" s="666">
        <v>18.93</v>
      </c>
    </row>
    <row r="361" spans="1:14" ht="14.4" customHeight="1" x14ac:dyDescent="0.3">
      <c r="A361" s="661" t="s">
        <v>524</v>
      </c>
      <c r="B361" s="662" t="s">
        <v>525</v>
      </c>
      <c r="C361" s="663" t="s">
        <v>534</v>
      </c>
      <c r="D361" s="664" t="s">
        <v>2037</v>
      </c>
      <c r="E361" s="663" t="s">
        <v>540</v>
      </c>
      <c r="F361" s="664" t="s">
        <v>2040</v>
      </c>
      <c r="G361" s="663" t="s">
        <v>1572</v>
      </c>
      <c r="H361" s="663" t="s">
        <v>1763</v>
      </c>
      <c r="I361" s="663" t="s">
        <v>1763</v>
      </c>
      <c r="J361" s="663" t="s">
        <v>1764</v>
      </c>
      <c r="K361" s="663" t="s">
        <v>1765</v>
      </c>
      <c r="L361" s="665">
        <v>107.93999999999996</v>
      </c>
      <c r="M361" s="665">
        <v>1</v>
      </c>
      <c r="N361" s="666">
        <v>107.93999999999996</v>
      </c>
    </row>
    <row r="362" spans="1:14" ht="14.4" customHeight="1" x14ac:dyDescent="0.3">
      <c r="A362" s="661" t="s">
        <v>524</v>
      </c>
      <c r="B362" s="662" t="s">
        <v>525</v>
      </c>
      <c r="C362" s="663" t="s">
        <v>534</v>
      </c>
      <c r="D362" s="664" t="s">
        <v>2037</v>
      </c>
      <c r="E362" s="663" t="s">
        <v>540</v>
      </c>
      <c r="F362" s="664" t="s">
        <v>2040</v>
      </c>
      <c r="G362" s="663" t="s">
        <v>1572</v>
      </c>
      <c r="H362" s="663" t="s">
        <v>1766</v>
      </c>
      <c r="I362" s="663" t="s">
        <v>1767</v>
      </c>
      <c r="J362" s="663" t="s">
        <v>1768</v>
      </c>
      <c r="K362" s="663" t="s">
        <v>1769</v>
      </c>
      <c r="L362" s="665">
        <v>64.61</v>
      </c>
      <c r="M362" s="665">
        <v>2</v>
      </c>
      <c r="N362" s="666">
        <v>129.22</v>
      </c>
    </row>
    <row r="363" spans="1:14" ht="14.4" customHeight="1" x14ac:dyDescent="0.3">
      <c r="A363" s="661" t="s">
        <v>524</v>
      </c>
      <c r="B363" s="662" t="s">
        <v>525</v>
      </c>
      <c r="C363" s="663" t="s">
        <v>534</v>
      </c>
      <c r="D363" s="664" t="s">
        <v>2037</v>
      </c>
      <c r="E363" s="663" t="s">
        <v>540</v>
      </c>
      <c r="F363" s="664" t="s">
        <v>2040</v>
      </c>
      <c r="G363" s="663" t="s">
        <v>1572</v>
      </c>
      <c r="H363" s="663" t="s">
        <v>1770</v>
      </c>
      <c r="I363" s="663" t="s">
        <v>1771</v>
      </c>
      <c r="J363" s="663" t="s">
        <v>1772</v>
      </c>
      <c r="K363" s="663" t="s">
        <v>1773</v>
      </c>
      <c r="L363" s="665">
        <v>144.85646420382238</v>
      </c>
      <c r="M363" s="665">
        <v>3</v>
      </c>
      <c r="N363" s="666">
        <v>434.56939261146715</v>
      </c>
    </row>
    <row r="364" spans="1:14" ht="14.4" customHeight="1" x14ac:dyDescent="0.3">
      <c r="A364" s="661" t="s">
        <v>524</v>
      </c>
      <c r="B364" s="662" t="s">
        <v>525</v>
      </c>
      <c r="C364" s="663" t="s">
        <v>534</v>
      </c>
      <c r="D364" s="664" t="s">
        <v>2037</v>
      </c>
      <c r="E364" s="663" t="s">
        <v>540</v>
      </c>
      <c r="F364" s="664" t="s">
        <v>2040</v>
      </c>
      <c r="G364" s="663" t="s">
        <v>1572</v>
      </c>
      <c r="H364" s="663" t="s">
        <v>1774</v>
      </c>
      <c r="I364" s="663" t="s">
        <v>1775</v>
      </c>
      <c r="J364" s="663" t="s">
        <v>1698</v>
      </c>
      <c r="K364" s="663" t="s">
        <v>1776</v>
      </c>
      <c r="L364" s="665">
        <v>112.19642013146422</v>
      </c>
      <c r="M364" s="665">
        <v>3</v>
      </c>
      <c r="N364" s="666">
        <v>336.58926039439268</v>
      </c>
    </row>
    <row r="365" spans="1:14" ht="14.4" customHeight="1" x14ac:dyDescent="0.3">
      <c r="A365" s="661" t="s">
        <v>524</v>
      </c>
      <c r="B365" s="662" t="s">
        <v>525</v>
      </c>
      <c r="C365" s="663" t="s">
        <v>534</v>
      </c>
      <c r="D365" s="664" t="s">
        <v>2037</v>
      </c>
      <c r="E365" s="663" t="s">
        <v>540</v>
      </c>
      <c r="F365" s="664" t="s">
        <v>2040</v>
      </c>
      <c r="G365" s="663" t="s">
        <v>1572</v>
      </c>
      <c r="H365" s="663" t="s">
        <v>1777</v>
      </c>
      <c r="I365" s="663" t="s">
        <v>1778</v>
      </c>
      <c r="J365" s="663" t="s">
        <v>1779</v>
      </c>
      <c r="K365" s="663" t="s">
        <v>886</v>
      </c>
      <c r="L365" s="665">
        <v>118.125</v>
      </c>
      <c r="M365" s="665">
        <v>4</v>
      </c>
      <c r="N365" s="666">
        <v>472.5</v>
      </c>
    </row>
    <row r="366" spans="1:14" ht="14.4" customHeight="1" x14ac:dyDescent="0.3">
      <c r="A366" s="661" t="s">
        <v>524</v>
      </c>
      <c r="B366" s="662" t="s">
        <v>525</v>
      </c>
      <c r="C366" s="663" t="s">
        <v>534</v>
      </c>
      <c r="D366" s="664" t="s">
        <v>2037</v>
      </c>
      <c r="E366" s="663" t="s">
        <v>540</v>
      </c>
      <c r="F366" s="664" t="s">
        <v>2040</v>
      </c>
      <c r="G366" s="663" t="s">
        <v>1572</v>
      </c>
      <c r="H366" s="663" t="s">
        <v>1780</v>
      </c>
      <c r="I366" s="663" t="s">
        <v>1781</v>
      </c>
      <c r="J366" s="663" t="s">
        <v>1782</v>
      </c>
      <c r="K366" s="663" t="s">
        <v>1708</v>
      </c>
      <c r="L366" s="665">
        <v>98.949999999999989</v>
      </c>
      <c r="M366" s="665">
        <v>6</v>
      </c>
      <c r="N366" s="666">
        <v>593.69999999999993</v>
      </c>
    </row>
    <row r="367" spans="1:14" ht="14.4" customHeight="1" x14ac:dyDescent="0.3">
      <c r="A367" s="661" t="s">
        <v>524</v>
      </c>
      <c r="B367" s="662" t="s">
        <v>525</v>
      </c>
      <c r="C367" s="663" t="s">
        <v>534</v>
      </c>
      <c r="D367" s="664" t="s">
        <v>2037</v>
      </c>
      <c r="E367" s="663" t="s">
        <v>540</v>
      </c>
      <c r="F367" s="664" t="s">
        <v>2040</v>
      </c>
      <c r="G367" s="663" t="s">
        <v>1572</v>
      </c>
      <c r="H367" s="663" t="s">
        <v>1783</v>
      </c>
      <c r="I367" s="663" t="s">
        <v>1784</v>
      </c>
      <c r="J367" s="663" t="s">
        <v>1785</v>
      </c>
      <c r="K367" s="663" t="s">
        <v>1786</v>
      </c>
      <c r="L367" s="665">
        <v>39.79</v>
      </c>
      <c r="M367" s="665">
        <v>2</v>
      </c>
      <c r="N367" s="666">
        <v>79.58</v>
      </c>
    </row>
    <row r="368" spans="1:14" ht="14.4" customHeight="1" x14ac:dyDescent="0.3">
      <c r="A368" s="661" t="s">
        <v>524</v>
      </c>
      <c r="B368" s="662" t="s">
        <v>525</v>
      </c>
      <c r="C368" s="663" t="s">
        <v>534</v>
      </c>
      <c r="D368" s="664" t="s">
        <v>2037</v>
      </c>
      <c r="E368" s="663" t="s">
        <v>540</v>
      </c>
      <c r="F368" s="664" t="s">
        <v>2040</v>
      </c>
      <c r="G368" s="663" t="s">
        <v>1572</v>
      </c>
      <c r="H368" s="663" t="s">
        <v>1787</v>
      </c>
      <c r="I368" s="663" t="s">
        <v>1788</v>
      </c>
      <c r="J368" s="663" t="s">
        <v>1789</v>
      </c>
      <c r="K368" s="663" t="s">
        <v>1790</v>
      </c>
      <c r="L368" s="665">
        <v>163.14999999999986</v>
      </c>
      <c r="M368" s="665">
        <v>2</v>
      </c>
      <c r="N368" s="666">
        <v>326.29999999999973</v>
      </c>
    </row>
    <row r="369" spans="1:14" ht="14.4" customHeight="1" x14ac:dyDescent="0.3">
      <c r="A369" s="661" t="s">
        <v>524</v>
      </c>
      <c r="B369" s="662" t="s">
        <v>525</v>
      </c>
      <c r="C369" s="663" t="s">
        <v>534</v>
      </c>
      <c r="D369" s="664" t="s">
        <v>2037</v>
      </c>
      <c r="E369" s="663" t="s">
        <v>540</v>
      </c>
      <c r="F369" s="664" t="s">
        <v>2040</v>
      </c>
      <c r="G369" s="663" t="s">
        <v>1572</v>
      </c>
      <c r="H369" s="663" t="s">
        <v>1791</v>
      </c>
      <c r="I369" s="663" t="s">
        <v>1792</v>
      </c>
      <c r="J369" s="663" t="s">
        <v>1793</v>
      </c>
      <c r="K369" s="663" t="s">
        <v>1794</v>
      </c>
      <c r="L369" s="665">
        <v>956.71</v>
      </c>
      <c r="M369" s="665">
        <v>1</v>
      </c>
      <c r="N369" s="666">
        <v>956.71</v>
      </c>
    </row>
    <row r="370" spans="1:14" ht="14.4" customHeight="1" x14ac:dyDescent="0.3">
      <c r="A370" s="661" t="s">
        <v>524</v>
      </c>
      <c r="B370" s="662" t="s">
        <v>525</v>
      </c>
      <c r="C370" s="663" t="s">
        <v>534</v>
      </c>
      <c r="D370" s="664" t="s">
        <v>2037</v>
      </c>
      <c r="E370" s="663" t="s">
        <v>540</v>
      </c>
      <c r="F370" s="664" t="s">
        <v>2040</v>
      </c>
      <c r="G370" s="663" t="s">
        <v>1572</v>
      </c>
      <c r="H370" s="663" t="s">
        <v>1795</v>
      </c>
      <c r="I370" s="663" t="s">
        <v>1796</v>
      </c>
      <c r="J370" s="663" t="s">
        <v>1607</v>
      </c>
      <c r="K370" s="663" t="s">
        <v>1797</v>
      </c>
      <c r="L370" s="665">
        <v>302.36266937077505</v>
      </c>
      <c r="M370" s="665">
        <v>46</v>
      </c>
      <c r="N370" s="666">
        <v>13908.682791055653</v>
      </c>
    </row>
    <row r="371" spans="1:14" ht="14.4" customHeight="1" x14ac:dyDescent="0.3">
      <c r="A371" s="661" t="s">
        <v>524</v>
      </c>
      <c r="B371" s="662" t="s">
        <v>525</v>
      </c>
      <c r="C371" s="663" t="s">
        <v>534</v>
      </c>
      <c r="D371" s="664" t="s">
        <v>2037</v>
      </c>
      <c r="E371" s="663" t="s">
        <v>540</v>
      </c>
      <c r="F371" s="664" t="s">
        <v>2040</v>
      </c>
      <c r="G371" s="663" t="s">
        <v>1572</v>
      </c>
      <c r="H371" s="663" t="s">
        <v>1798</v>
      </c>
      <c r="I371" s="663" t="s">
        <v>1799</v>
      </c>
      <c r="J371" s="663" t="s">
        <v>1607</v>
      </c>
      <c r="K371" s="663" t="s">
        <v>1800</v>
      </c>
      <c r="L371" s="665">
        <v>409.16305092893202</v>
      </c>
      <c r="M371" s="665">
        <v>87</v>
      </c>
      <c r="N371" s="666">
        <v>35597.185430817088</v>
      </c>
    </row>
    <row r="372" spans="1:14" ht="14.4" customHeight="1" x14ac:dyDescent="0.3">
      <c r="A372" s="661" t="s">
        <v>524</v>
      </c>
      <c r="B372" s="662" t="s">
        <v>525</v>
      </c>
      <c r="C372" s="663" t="s">
        <v>534</v>
      </c>
      <c r="D372" s="664" t="s">
        <v>2037</v>
      </c>
      <c r="E372" s="663" t="s">
        <v>540</v>
      </c>
      <c r="F372" s="664" t="s">
        <v>2040</v>
      </c>
      <c r="G372" s="663" t="s">
        <v>1572</v>
      </c>
      <c r="H372" s="663" t="s">
        <v>1801</v>
      </c>
      <c r="I372" s="663" t="s">
        <v>1802</v>
      </c>
      <c r="J372" s="663" t="s">
        <v>1731</v>
      </c>
      <c r="K372" s="663" t="s">
        <v>1803</v>
      </c>
      <c r="L372" s="665">
        <v>68.48</v>
      </c>
      <c r="M372" s="665">
        <v>1</v>
      </c>
      <c r="N372" s="666">
        <v>68.48</v>
      </c>
    </row>
    <row r="373" spans="1:14" ht="14.4" customHeight="1" x14ac:dyDescent="0.3">
      <c r="A373" s="661" t="s">
        <v>524</v>
      </c>
      <c r="B373" s="662" t="s">
        <v>525</v>
      </c>
      <c r="C373" s="663" t="s">
        <v>534</v>
      </c>
      <c r="D373" s="664" t="s">
        <v>2037</v>
      </c>
      <c r="E373" s="663" t="s">
        <v>540</v>
      </c>
      <c r="F373" s="664" t="s">
        <v>2040</v>
      </c>
      <c r="G373" s="663" t="s">
        <v>1572</v>
      </c>
      <c r="H373" s="663" t="s">
        <v>1804</v>
      </c>
      <c r="I373" s="663" t="s">
        <v>1805</v>
      </c>
      <c r="J373" s="663" t="s">
        <v>1806</v>
      </c>
      <c r="K373" s="663" t="s">
        <v>1807</v>
      </c>
      <c r="L373" s="665">
        <v>76.126666666666665</v>
      </c>
      <c r="M373" s="665">
        <v>3</v>
      </c>
      <c r="N373" s="666">
        <v>228.38</v>
      </c>
    </row>
    <row r="374" spans="1:14" ht="14.4" customHeight="1" x14ac:dyDescent="0.3">
      <c r="A374" s="661" t="s">
        <v>524</v>
      </c>
      <c r="B374" s="662" t="s">
        <v>525</v>
      </c>
      <c r="C374" s="663" t="s">
        <v>534</v>
      </c>
      <c r="D374" s="664" t="s">
        <v>2037</v>
      </c>
      <c r="E374" s="663" t="s">
        <v>540</v>
      </c>
      <c r="F374" s="664" t="s">
        <v>2040</v>
      </c>
      <c r="G374" s="663" t="s">
        <v>1572</v>
      </c>
      <c r="H374" s="663" t="s">
        <v>1808</v>
      </c>
      <c r="I374" s="663" t="s">
        <v>1809</v>
      </c>
      <c r="J374" s="663" t="s">
        <v>1690</v>
      </c>
      <c r="K374" s="663" t="s">
        <v>1810</v>
      </c>
      <c r="L374" s="665">
        <v>60.714999999999975</v>
      </c>
      <c r="M374" s="665">
        <v>2</v>
      </c>
      <c r="N374" s="666">
        <v>121.42999999999995</v>
      </c>
    </row>
    <row r="375" spans="1:14" ht="14.4" customHeight="1" x14ac:dyDescent="0.3">
      <c r="A375" s="661" t="s">
        <v>524</v>
      </c>
      <c r="B375" s="662" t="s">
        <v>525</v>
      </c>
      <c r="C375" s="663" t="s">
        <v>534</v>
      </c>
      <c r="D375" s="664" t="s">
        <v>2037</v>
      </c>
      <c r="E375" s="663" t="s">
        <v>540</v>
      </c>
      <c r="F375" s="664" t="s">
        <v>2040</v>
      </c>
      <c r="G375" s="663" t="s">
        <v>1572</v>
      </c>
      <c r="H375" s="663" t="s">
        <v>1811</v>
      </c>
      <c r="I375" s="663" t="s">
        <v>1812</v>
      </c>
      <c r="J375" s="663" t="s">
        <v>1813</v>
      </c>
      <c r="K375" s="663" t="s">
        <v>1814</v>
      </c>
      <c r="L375" s="665">
        <v>95.336572960948146</v>
      </c>
      <c r="M375" s="665">
        <v>3</v>
      </c>
      <c r="N375" s="666">
        <v>286.00971888284442</v>
      </c>
    </row>
    <row r="376" spans="1:14" ht="14.4" customHeight="1" x14ac:dyDescent="0.3">
      <c r="A376" s="661" t="s">
        <v>524</v>
      </c>
      <c r="B376" s="662" t="s">
        <v>525</v>
      </c>
      <c r="C376" s="663" t="s">
        <v>534</v>
      </c>
      <c r="D376" s="664" t="s">
        <v>2037</v>
      </c>
      <c r="E376" s="663" t="s">
        <v>540</v>
      </c>
      <c r="F376" s="664" t="s">
        <v>2040</v>
      </c>
      <c r="G376" s="663" t="s">
        <v>1572</v>
      </c>
      <c r="H376" s="663" t="s">
        <v>1815</v>
      </c>
      <c r="I376" s="663" t="s">
        <v>1816</v>
      </c>
      <c r="J376" s="663" t="s">
        <v>1817</v>
      </c>
      <c r="K376" s="663" t="s">
        <v>1818</v>
      </c>
      <c r="L376" s="665">
        <v>304.48</v>
      </c>
      <c r="M376" s="665">
        <v>1</v>
      </c>
      <c r="N376" s="666">
        <v>304.48</v>
      </c>
    </row>
    <row r="377" spans="1:14" ht="14.4" customHeight="1" x14ac:dyDescent="0.3">
      <c r="A377" s="661" t="s">
        <v>524</v>
      </c>
      <c r="B377" s="662" t="s">
        <v>525</v>
      </c>
      <c r="C377" s="663" t="s">
        <v>534</v>
      </c>
      <c r="D377" s="664" t="s">
        <v>2037</v>
      </c>
      <c r="E377" s="663" t="s">
        <v>540</v>
      </c>
      <c r="F377" s="664" t="s">
        <v>2040</v>
      </c>
      <c r="G377" s="663" t="s">
        <v>1572</v>
      </c>
      <c r="H377" s="663" t="s">
        <v>1819</v>
      </c>
      <c r="I377" s="663" t="s">
        <v>1820</v>
      </c>
      <c r="J377" s="663" t="s">
        <v>1821</v>
      </c>
      <c r="K377" s="663" t="s">
        <v>1822</v>
      </c>
      <c r="L377" s="665">
        <v>170.3143882880093</v>
      </c>
      <c r="M377" s="665">
        <v>2</v>
      </c>
      <c r="N377" s="666">
        <v>340.62877657601859</v>
      </c>
    </row>
    <row r="378" spans="1:14" ht="14.4" customHeight="1" x14ac:dyDescent="0.3">
      <c r="A378" s="661" t="s">
        <v>524</v>
      </c>
      <c r="B378" s="662" t="s">
        <v>525</v>
      </c>
      <c r="C378" s="663" t="s">
        <v>534</v>
      </c>
      <c r="D378" s="664" t="s">
        <v>2037</v>
      </c>
      <c r="E378" s="663" t="s">
        <v>540</v>
      </c>
      <c r="F378" s="664" t="s">
        <v>2040</v>
      </c>
      <c r="G378" s="663" t="s">
        <v>1572</v>
      </c>
      <c r="H378" s="663" t="s">
        <v>1823</v>
      </c>
      <c r="I378" s="663" t="s">
        <v>1824</v>
      </c>
      <c r="J378" s="663" t="s">
        <v>1825</v>
      </c>
      <c r="K378" s="663" t="s">
        <v>1826</v>
      </c>
      <c r="L378" s="665">
        <v>207.78999999999982</v>
      </c>
      <c r="M378" s="665">
        <v>2</v>
      </c>
      <c r="N378" s="666">
        <v>415.57999999999964</v>
      </c>
    </row>
    <row r="379" spans="1:14" ht="14.4" customHeight="1" x14ac:dyDescent="0.3">
      <c r="A379" s="661" t="s">
        <v>524</v>
      </c>
      <c r="B379" s="662" t="s">
        <v>525</v>
      </c>
      <c r="C379" s="663" t="s">
        <v>534</v>
      </c>
      <c r="D379" s="664" t="s">
        <v>2037</v>
      </c>
      <c r="E379" s="663" t="s">
        <v>540</v>
      </c>
      <c r="F379" s="664" t="s">
        <v>2040</v>
      </c>
      <c r="G379" s="663" t="s">
        <v>1572</v>
      </c>
      <c r="H379" s="663" t="s">
        <v>1827</v>
      </c>
      <c r="I379" s="663" t="s">
        <v>1828</v>
      </c>
      <c r="J379" s="663" t="s">
        <v>1785</v>
      </c>
      <c r="K379" s="663" t="s">
        <v>1829</v>
      </c>
      <c r="L379" s="665">
        <v>138.65973927729456</v>
      </c>
      <c r="M379" s="665">
        <v>1</v>
      </c>
      <c r="N379" s="666">
        <v>138.65973927729456</v>
      </c>
    </row>
    <row r="380" spans="1:14" ht="14.4" customHeight="1" x14ac:dyDescent="0.3">
      <c r="A380" s="661" t="s">
        <v>524</v>
      </c>
      <c r="B380" s="662" t="s">
        <v>525</v>
      </c>
      <c r="C380" s="663" t="s">
        <v>534</v>
      </c>
      <c r="D380" s="664" t="s">
        <v>2037</v>
      </c>
      <c r="E380" s="663" t="s">
        <v>540</v>
      </c>
      <c r="F380" s="664" t="s">
        <v>2040</v>
      </c>
      <c r="G380" s="663" t="s">
        <v>1572</v>
      </c>
      <c r="H380" s="663" t="s">
        <v>1830</v>
      </c>
      <c r="I380" s="663" t="s">
        <v>1831</v>
      </c>
      <c r="J380" s="663" t="s">
        <v>1832</v>
      </c>
      <c r="K380" s="663" t="s">
        <v>1596</v>
      </c>
      <c r="L380" s="665">
        <v>41.75333333333333</v>
      </c>
      <c r="M380" s="665">
        <v>6</v>
      </c>
      <c r="N380" s="666">
        <v>250.51999999999998</v>
      </c>
    </row>
    <row r="381" spans="1:14" ht="14.4" customHeight="1" x14ac:dyDescent="0.3">
      <c r="A381" s="661" t="s">
        <v>524</v>
      </c>
      <c r="B381" s="662" t="s">
        <v>525</v>
      </c>
      <c r="C381" s="663" t="s">
        <v>534</v>
      </c>
      <c r="D381" s="664" t="s">
        <v>2037</v>
      </c>
      <c r="E381" s="663" t="s">
        <v>540</v>
      </c>
      <c r="F381" s="664" t="s">
        <v>2040</v>
      </c>
      <c r="G381" s="663" t="s">
        <v>1572</v>
      </c>
      <c r="H381" s="663" t="s">
        <v>1833</v>
      </c>
      <c r="I381" s="663" t="s">
        <v>1834</v>
      </c>
      <c r="J381" s="663" t="s">
        <v>1835</v>
      </c>
      <c r="K381" s="663" t="s">
        <v>1836</v>
      </c>
      <c r="L381" s="665">
        <v>143.65</v>
      </c>
      <c r="M381" s="665">
        <v>3</v>
      </c>
      <c r="N381" s="666">
        <v>430.95000000000005</v>
      </c>
    </row>
    <row r="382" spans="1:14" ht="14.4" customHeight="1" x14ac:dyDescent="0.3">
      <c r="A382" s="661" t="s">
        <v>524</v>
      </c>
      <c r="B382" s="662" t="s">
        <v>525</v>
      </c>
      <c r="C382" s="663" t="s">
        <v>534</v>
      </c>
      <c r="D382" s="664" t="s">
        <v>2037</v>
      </c>
      <c r="E382" s="663" t="s">
        <v>540</v>
      </c>
      <c r="F382" s="664" t="s">
        <v>2040</v>
      </c>
      <c r="G382" s="663" t="s">
        <v>1572</v>
      </c>
      <c r="H382" s="663" t="s">
        <v>1837</v>
      </c>
      <c r="I382" s="663" t="s">
        <v>1838</v>
      </c>
      <c r="J382" s="663" t="s">
        <v>1839</v>
      </c>
      <c r="K382" s="663" t="s">
        <v>1840</v>
      </c>
      <c r="L382" s="665">
        <v>365.86999999999989</v>
      </c>
      <c r="M382" s="665">
        <v>1</v>
      </c>
      <c r="N382" s="666">
        <v>365.86999999999989</v>
      </c>
    </row>
    <row r="383" spans="1:14" ht="14.4" customHeight="1" x14ac:dyDescent="0.3">
      <c r="A383" s="661" t="s">
        <v>524</v>
      </c>
      <c r="B383" s="662" t="s">
        <v>525</v>
      </c>
      <c r="C383" s="663" t="s">
        <v>534</v>
      </c>
      <c r="D383" s="664" t="s">
        <v>2037</v>
      </c>
      <c r="E383" s="663" t="s">
        <v>540</v>
      </c>
      <c r="F383" s="664" t="s">
        <v>2040</v>
      </c>
      <c r="G383" s="663" t="s">
        <v>1572</v>
      </c>
      <c r="H383" s="663" t="s">
        <v>1841</v>
      </c>
      <c r="I383" s="663" t="s">
        <v>1842</v>
      </c>
      <c r="J383" s="663" t="s">
        <v>1739</v>
      </c>
      <c r="K383" s="663" t="s">
        <v>1843</v>
      </c>
      <c r="L383" s="665">
        <v>193.92000000000007</v>
      </c>
      <c r="M383" s="665">
        <v>1</v>
      </c>
      <c r="N383" s="666">
        <v>193.92000000000007</v>
      </c>
    </row>
    <row r="384" spans="1:14" ht="14.4" customHeight="1" x14ac:dyDescent="0.3">
      <c r="A384" s="661" t="s">
        <v>524</v>
      </c>
      <c r="B384" s="662" t="s">
        <v>525</v>
      </c>
      <c r="C384" s="663" t="s">
        <v>534</v>
      </c>
      <c r="D384" s="664" t="s">
        <v>2037</v>
      </c>
      <c r="E384" s="663" t="s">
        <v>540</v>
      </c>
      <c r="F384" s="664" t="s">
        <v>2040</v>
      </c>
      <c r="G384" s="663" t="s">
        <v>1572</v>
      </c>
      <c r="H384" s="663" t="s">
        <v>1844</v>
      </c>
      <c r="I384" s="663" t="s">
        <v>1844</v>
      </c>
      <c r="J384" s="663" t="s">
        <v>1845</v>
      </c>
      <c r="K384" s="663" t="s">
        <v>1846</v>
      </c>
      <c r="L384" s="665">
        <v>1280.3299999999997</v>
      </c>
      <c r="M384" s="665">
        <v>1</v>
      </c>
      <c r="N384" s="666">
        <v>1280.3299999999997</v>
      </c>
    </row>
    <row r="385" spans="1:14" ht="14.4" customHeight="1" x14ac:dyDescent="0.3">
      <c r="A385" s="661" t="s">
        <v>524</v>
      </c>
      <c r="B385" s="662" t="s">
        <v>525</v>
      </c>
      <c r="C385" s="663" t="s">
        <v>534</v>
      </c>
      <c r="D385" s="664" t="s">
        <v>2037</v>
      </c>
      <c r="E385" s="663" t="s">
        <v>540</v>
      </c>
      <c r="F385" s="664" t="s">
        <v>2040</v>
      </c>
      <c r="G385" s="663" t="s">
        <v>1572</v>
      </c>
      <c r="H385" s="663" t="s">
        <v>1847</v>
      </c>
      <c r="I385" s="663" t="s">
        <v>1848</v>
      </c>
      <c r="J385" s="663" t="s">
        <v>1845</v>
      </c>
      <c r="K385" s="663" t="s">
        <v>1849</v>
      </c>
      <c r="L385" s="665">
        <v>637.84981409052614</v>
      </c>
      <c r="M385" s="665">
        <v>1</v>
      </c>
      <c r="N385" s="666">
        <v>637.84981409052614</v>
      </c>
    </row>
    <row r="386" spans="1:14" ht="14.4" customHeight="1" x14ac:dyDescent="0.3">
      <c r="A386" s="661" t="s">
        <v>524</v>
      </c>
      <c r="B386" s="662" t="s">
        <v>525</v>
      </c>
      <c r="C386" s="663" t="s">
        <v>534</v>
      </c>
      <c r="D386" s="664" t="s">
        <v>2037</v>
      </c>
      <c r="E386" s="663" t="s">
        <v>540</v>
      </c>
      <c r="F386" s="664" t="s">
        <v>2040</v>
      </c>
      <c r="G386" s="663" t="s">
        <v>1572</v>
      </c>
      <c r="H386" s="663" t="s">
        <v>1850</v>
      </c>
      <c r="I386" s="663" t="s">
        <v>1851</v>
      </c>
      <c r="J386" s="663" t="s">
        <v>1852</v>
      </c>
      <c r="K386" s="663" t="s">
        <v>1853</v>
      </c>
      <c r="L386" s="665">
        <v>70.180000000000007</v>
      </c>
      <c r="M386" s="665">
        <v>3</v>
      </c>
      <c r="N386" s="666">
        <v>210.54000000000002</v>
      </c>
    </row>
    <row r="387" spans="1:14" ht="14.4" customHeight="1" x14ac:dyDescent="0.3">
      <c r="A387" s="661" t="s">
        <v>524</v>
      </c>
      <c r="B387" s="662" t="s">
        <v>525</v>
      </c>
      <c r="C387" s="663" t="s">
        <v>534</v>
      </c>
      <c r="D387" s="664" t="s">
        <v>2037</v>
      </c>
      <c r="E387" s="663" t="s">
        <v>540</v>
      </c>
      <c r="F387" s="664" t="s">
        <v>2040</v>
      </c>
      <c r="G387" s="663" t="s">
        <v>1572</v>
      </c>
      <c r="H387" s="663" t="s">
        <v>1854</v>
      </c>
      <c r="I387" s="663" t="s">
        <v>1854</v>
      </c>
      <c r="J387" s="663" t="s">
        <v>1855</v>
      </c>
      <c r="K387" s="663" t="s">
        <v>1856</v>
      </c>
      <c r="L387" s="665">
        <v>47.63</v>
      </c>
      <c r="M387" s="665">
        <v>2</v>
      </c>
      <c r="N387" s="666">
        <v>95.26</v>
      </c>
    </row>
    <row r="388" spans="1:14" ht="14.4" customHeight="1" x14ac:dyDescent="0.3">
      <c r="A388" s="661" t="s">
        <v>524</v>
      </c>
      <c r="B388" s="662" t="s">
        <v>525</v>
      </c>
      <c r="C388" s="663" t="s">
        <v>534</v>
      </c>
      <c r="D388" s="664" t="s">
        <v>2037</v>
      </c>
      <c r="E388" s="663" t="s">
        <v>540</v>
      </c>
      <c r="F388" s="664" t="s">
        <v>2040</v>
      </c>
      <c r="G388" s="663" t="s">
        <v>1572</v>
      </c>
      <c r="H388" s="663" t="s">
        <v>1857</v>
      </c>
      <c r="I388" s="663" t="s">
        <v>1857</v>
      </c>
      <c r="J388" s="663" t="s">
        <v>1858</v>
      </c>
      <c r="K388" s="663" t="s">
        <v>1859</v>
      </c>
      <c r="L388" s="665">
        <v>328.72</v>
      </c>
      <c r="M388" s="665">
        <v>1</v>
      </c>
      <c r="N388" s="666">
        <v>328.72</v>
      </c>
    </row>
    <row r="389" spans="1:14" ht="14.4" customHeight="1" x14ac:dyDescent="0.3">
      <c r="A389" s="661" t="s">
        <v>524</v>
      </c>
      <c r="B389" s="662" t="s">
        <v>525</v>
      </c>
      <c r="C389" s="663" t="s">
        <v>534</v>
      </c>
      <c r="D389" s="664" t="s">
        <v>2037</v>
      </c>
      <c r="E389" s="663" t="s">
        <v>540</v>
      </c>
      <c r="F389" s="664" t="s">
        <v>2040</v>
      </c>
      <c r="G389" s="663" t="s">
        <v>1572</v>
      </c>
      <c r="H389" s="663" t="s">
        <v>1860</v>
      </c>
      <c r="I389" s="663" t="s">
        <v>1860</v>
      </c>
      <c r="J389" s="663" t="s">
        <v>1861</v>
      </c>
      <c r="K389" s="663" t="s">
        <v>555</v>
      </c>
      <c r="L389" s="665">
        <v>92.78</v>
      </c>
      <c r="M389" s="665">
        <v>4</v>
      </c>
      <c r="N389" s="666">
        <v>371.12</v>
      </c>
    </row>
    <row r="390" spans="1:14" ht="14.4" customHeight="1" x14ac:dyDescent="0.3">
      <c r="A390" s="661" t="s">
        <v>524</v>
      </c>
      <c r="B390" s="662" t="s">
        <v>525</v>
      </c>
      <c r="C390" s="663" t="s">
        <v>534</v>
      </c>
      <c r="D390" s="664" t="s">
        <v>2037</v>
      </c>
      <c r="E390" s="663" t="s">
        <v>540</v>
      </c>
      <c r="F390" s="664" t="s">
        <v>2040</v>
      </c>
      <c r="G390" s="663" t="s">
        <v>1572</v>
      </c>
      <c r="H390" s="663" t="s">
        <v>1862</v>
      </c>
      <c r="I390" s="663" t="s">
        <v>1863</v>
      </c>
      <c r="J390" s="663" t="s">
        <v>1864</v>
      </c>
      <c r="K390" s="663" t="s">
        <v>1072</v>
      </c>
      <c r="L390" s="665">
        <v>54.139999999999986</v>
      </c>
      <c r="M390" s="665">
        <v>1</v>
      </c>
      <c r="N390" s="666">
        <v>54.139999999999986</v>
      </c>
    </row>
    <row r="391" spans="1:14" ht="14.4" customHeight="1" x14ac:dyDescent="0.3">
      <c r="A391" s="661" t="s">
        <v>524</v>
      </c>
      <c r="B391" s="662" t="s">
        <v>525</v>
      </c>
      <c r="C391" s="663" t="s">
        <v>534</v>
      </c>
      <c r="D391" s="664" t="s">
        <v>2037</v>
      </c>
      <c r="E391" s="663" t="s">
        <v>540</v>
      </c>
      <c r="F391" s="664" t="s">
        <v>2040</v>
      </c>
      <c r="G391" s="663" t="s">
        <v>1572</v>
      </c>
      <c r="H391" s="663" t="s">
        <v>1865</v>
      </c>
      <c r="I391" s="663" t="s">
        <v>1865</v>
      </c>
      <c r="J391" s="663" t="s">
        <v>1832</v>
      </c>
      <c r="K391" s="663" t="s">
        <v>1866</v>
      </c>
      <c r="L391" s="665">
        <v>100.84994289953919</v>
      </c>
      <c r="M391" s="665">
        <v>3</v>
      </c>
      <c r="N391" s="666">
        <v>302.54982869861755</v>
      </c>
    </row>
    <row r="392" spans="1:14" ht="14.4" customHeight="1" x14ac:dyDescent="0.3">
      <c r="A392" s="661" t="s">
        <v>524</v>
      </c>
      <c r="B392" s="662" t="s">
        <v>525</v>
      </c>
      <c r="C392" s="663" t="s">
        <v>534</v>
      </c>
      <c r="D392" s="664" t="s">
        <v>2037</v>
      </c>
      <c r="E392" s="663" t="s">
        <v>540</v>
      </c>
      <c r="F392" s="664" t="s">
        <v>2040</v>
      </c>
      <c r="G392" s="663" t="s">
        <v>1572</v>
      </c>
      <c r="H392" s="663" t="s">
        <v>1867</v>
      </c>
      <c r="I392" s="663" t="s">
        <v>1868</v>
      </c>
      <c r="J392" s="663" t="s">
        <v>1869</v>
      </c>
      <c r="K392" s="663" t="s">
        <v>804</v>
      </c>
      <c r="L392" s="665">
        <v>92.259914469834143</v>
      </c>
      <c r="M392" s="665">
        <v>3</v>
      </c>
      <c r="N392" s="666">
        <v>276.77974340950243</v>
      </c>
    </row>
    <row r="393" spans="1:14" ht="14.4" customHeight="1" x14ac:dyDescent="0.3">
      <c r="A393" s="661" t="s">
        <v>524</v>
      </c>
      <c r="B393" s="662" t="s">
        <v>525</v>
      </c>
      <c r="C393" s="663" t="s">
        <v>534</v>
      </c>
      <c r="D393" s="664" t="s">
        <v>2037</v>
      </c>
      <c r="E393" s="663" t="s">
        <v>1870</v>
      </c>
      <c r="F393" s="664" t="s">
        <v>2041</v>
      </c>
      <c r="G393" s="663" t="s">
        <v>556</v>
      </c>
      <c r="H393" s="663" t="s">
        <v>1871</v>
      </c>
      <c r="I393" s="663" t="s">
        <v>1872</v>
      </c>
      <c r="J393" s="663" t="s">
        <v>1873</v>
      </c>
      <c r="K393" s="663" t="s">
        <v>1874</v>
      </c>
      <c r="L393" s="665">
        <v>323.9716600043858</v>
      </c>
      <c r="M393" s="665">
        <v>5</v>
      </c>
      <c r="N393" s="666">
        <v>1619.8583000219289</v>
      </c>
    </row>
    <row r="394" spans="1:14" ht="14.4" customHeight="1" x14ac:dyDescent="0.3">
      <c r="A394" s="661" t="s">
        <v>524</v>
      </c>
      <c r="B394" s="662" t="s">
        <v>525</v>
      </c>
      <c r="C394" s="663" t="s">
        <v>534</v>
      </c>
      <c r="D394" s="664" t="s">
        <v>2037</v>
      </c>
      <c r="E394" s="663" t="s">
        <v>1870</v>
      </c>
      <c r="F394" s="664" t="s">
        <v>2041</v>
      </c>
      <c r="G394" s="663" t="s">
        <v>556</v>
      </c>
      <c r="H394" s="663" t="s">
        <v>1875</v>
      </c>
      <c r="I394" s="663" t="s">
        <v>1876</v>
      </c>
      <c r="J394" s="663" t="s">
        <v>1877</v>
      </c>
      <c r="K394" s="663" t="s">
        <v>1878</v>
      </c>
      <c r="L394" s="665">
        <v>2493.6999999999998</v>
      </c>
      <c r="M394" s="665">
        <v>5</v>
      </c>
      <c r="N394" s="666">
        <v>12468.5</v>
      </c>
    </row>
    <row r="395" spans="1:14" ht="14.4" customHeight="1" x14ac:dyDescent="0.3">
      <c r="A395" s="661" t="s">
        <v>524</v>
      </c>
      <c r="B395" s="662" t="s">
        <v>525</v>
      </c>
      <c r="C395" s="663" t="s">
        <v>534</v>
      </c>
      <c r="D395" s="664" t="s">
        <v>2037</v>
      </c>
      <c r="E395" s="663" t="s">
        <v>1870</v>
      </c>
      <c r="F395" s="664" t="s">
        <v>2041</v>
      </c>
      <c r="G395" s="663" t="s">
        <v>1572</v>
      </c>
      <c r="H395" s="663" t="s">
        <v>1879</v>
      </c>
      <c r="I395" s="663" t="s">
        <v>1880</v>
      </c>
      <c r="J395" s="663" t="s">
        <v>1881</v>
      </c>
      <c r="K395" s="663" t="s">
        <v>1882</v>
      </c>
      <c r="L395" s="665">
        <v>47.81</v>
      </c>
      <c r="M395" s="665">
        <v>20</v>
      </c>
      <c r="N395" s="666">
        <v>956.2</v>
      </c>
    </row>
    <row r="396" spans="1:14" ht="14.4" customHeight="1" x14ac:dyDescent="0.3">
      <c r="A396" s="661" t="s">
        <v>524</v>
      </c>
      <c r="B396" s="662" t="s">
        <v>525</v>
      </c>
      <c r="C396" s="663" t="s">
        <v>534</v>
      </c>
      <c r="D396" s="664" t="s">
        <v>2037</v>
      </c>
      <c r="E396" s="663" t="s">
        <v>1870</v>
      </c>
      <c r="F396" s="664" t="s">
        <v>2041</v>
      </c>
      <c r="G396" s="663" t="s">
        <v>1572</v>
      </c>
      <c r="H396" s="663" t="s">
        <v>1883</v>
      </c>
      <c r="I396" s="663" t="s">
        <v>1884</v>
      </c>
      <c r="J396" s="663" t="s">
        <v>1885</v>
      </c>
      <c r="K396" s="663" t="s">
        <v>1886</v>
      </c>
      <c r="L396" s="665">
        <v>198.2596262384142</v>
      </c>
      <c r="M396" s="665">
        <v>3</v>
      </c>
      <c r="N396" s="666">
        <v>594.77887871524263</v>
      </c>
    </row>
    <row r="397" spans="1:14" ht="14.4" customHeight="1" x14ac:dyDescent="0.3">
      <c r="A397" s="661" t="s">
        <v>524</v>
      </c>
      <c r="B397" s="662" t="s">
        <v>525</v>
      </c>
      <c r="C397" s="663" t="s">
        <v>534</v>
      </c>
      <c r="D397" s="664" t="s">
        <v>2037</v>
      </c>
      <c r="E397" s="663" t="s">
        <v>1870</v>
      </c>
      <c r="F397" s="664" t="s">
        <v>2041</v>
      </c>
      <c r="G397" s="663" t="s">
        <v>1572</v>
      </c>
      <c r="H397" s="663" t="s">
        <v>1887</v>
      </c>
      <c r="I397" s="663" t="s">
        <v>1887</v>
      </c>
      <c r="J397" s="663" t="s">
        <v>1888</v>
      </c>
      <c r="K397" s="663" t="s">
        <v>1889</v>
      </c>
      <c r="L397" s="665">
        <v>183.3698391216243</v>
      </c>
      <c r="M397" s="665">
        <v>16</v>
      </c>
      <c r="N397" s="666">
        <v>2933.9174259459887</v>
      </c>
    </row>
    <row r="398" spans="1:14" ht="14.4" customHeight="1" x14ac:dyDescent="0.3">
      <c r="A398" s="661" t="s">
        <v>524</v>
      </c>
      <c r="B398" s="662" t="s">
        <v>525</v>
      </c>
      <c r="C398" s="663" t="s">
        <v>534</v>
      </c>
      <c r="D398" s="664" t="s">
        <v>2037</v>
      </c>
      <c r="E398" s="663" t="s">
        <v>1890</v>
      </c>
      <c r="F398" s="664" t="s">
        <v>2042</v>
      </c>
      <c r="G398" s="663"/>
      <c r="H398" s="663" t="s">
        <v>1891</v>
      </c>
      <c r="I398" s="663" t="s">
        <v>1892</v>
      </c>
      <c r="J398" s="663" t="s">
        <v>1893</v>
      </c>
      <c r="K398" s="663" t="s">
        <v>1894</v>
      </c>
      <c r="L398" s="665">
        <v>436.97876251219213</v>
      </c>
      <c r="M398" s="665">
        <v>4.0999999999999996</v>
      </c>
      <c r="N398" s="666">
        <v>1791.6129262999875</v>
      </c>
    </row>
    <row r="399" spans="1:14" ht="14.4" customHeight="1" x14ac:dyDescent="0.3">
      <c r="A399" s="661" t="s">
        <v>524</v>
      </c>
      <c r="B399" s="662" t="s">
        <v>525</v>
      </c>
      <c r="C399" s="663" t="s">
        <v>534</v>
      </c>
      <c r="D399" s="664" t="s">
        <v>2037</v>
      </c>
      <c r="E399" s="663" t="s">
        <v>1890</v>
      </c>
      <c r="F399" s="664" t="s">
        <v>2042</v>
      </c>
      <c r="G399" s="663"/>
      <c r="H399" s="663" t="s">
        <v>1895</v>
      </c>
      <c r="I399" s="663" t="s">
        <v>1896</v>
      </c>
      <c r="J399" s="663" t="s">
        <v>1897</v>
      </c>
      <c r="K399" s="663" t="s">
        <v>1898</v>
      </c>
      <c r="L399" s="665">
        <v>71.456000000000003</v>
      </c>
      <c r="M399" s="665">
        <v>30</v>
      </c>
      <c r="N399" s="666">
        <v>2143.6800000000003</v>
      </c>
    </row>
    <row r="400" spans="1:14" ht="14.4" customHeight="1" x14ac:dyDescent="0.3">
      <c r="A400" s="661" t="s">
        <v>524</v>
      </c>
      <c r="B400" s="662" t="s">
        <v>525</v>
      </c>
      <c r="C400" s="663" t="s">
        <v>534</v>
      </c>
      <c r="D400" s="664" t="s">
        <v>2037</v>
      </c>
      <c r="E400" s="663" t="s">
        <v>1890</v>
      </c>
      <c r="F400" s="664" t="s">
        <v>2042</v>
      </c>
      <c r="G400" s="663"/>
      <c r="H400" s="663" t="s">
        <v>1899</v>
      </c>
      <c r="I400" s="663" t="s">
        <v>1900</v>
      </c>
      <c r="J400" s="663" t="s">
        <v>1901</v>
      </c>
      <c r="K400" s="663" t="s">
        <v>1902</v>
      </c>
      <c r="L400" s="665">
        <v>605.26800000000003</v>
      </c>
      <c r="M400" s="665">
        <v>0.7</v>
      </c>
      <c r="N400" s="666">
        <v>423.68759999999997</v>
      </c>
    </row>
    <row r="401" spans="1:14" ht="14.4" customHeight="1" x14ac:dyDescent="0.3">
      <c r="A401" s="661" t="s">
        <v>524</v>
      </c>
      <c r="B401" s="662" t="s">
        <v>525</v>
      </c>
      <c r="C401" s="663" t="s">
        <v>534</v>
      </c>
      <c r="D401" s="664" t="s">
        <v>2037</v>
      </c>
      <c r="E401" s="663" t="s">
        <v>1890</v>
      </c>
      <c r="F401" s="664" t="s">
        <v>2042</v>
      </c>
      <c r="G401" s="663" t="s">
        <v>556</v>
      </c>
      <c r="H401" s="663" t="s">
        <v>1903</v>
      </c>
      <c r="I401" s="663" t="s">
        <v>1904</v>
      </c>
      <c r="J401" s="663" t="s">
        <v>1905</v>
      </c>
      <c r="K401" s="663" t="s">
        <v>1906</v>
      </c>
      <c r="L401" s="665">
        <v>40.330000000000005</v>
      </c>
      <c r="M401" s="665">
        <v>2</v>
      </c>
      <c r="N401" s="666">
        <v>80.660000000000011</v>
      </c>
    </row>
    <row r="402" spans="1:14" ht="14.4" customHeight="1" x14ac:dyDescent="0.3">
      <c r="A402" s="661" t="s">
        <v>524</v>
      </c>
      <c r="B402" s="662" t="s">
        <v>525</v>
      </c>
      <c r="C402" s="663" t="s">
        <v>534</v>
      </c>
      <c r="D402" s="664" t="s">
        <v>2037</v>
      </c>
      <c r="E402" s="663" t="s">
        <v>1890</v>
      </c>
      <c r="F402" s="664" t="s">
        <v>2042</v>
      </c>
      <c r="G402" s="663" t="s">
        <v>556</v>
      </c>
      <c r="H402" s="663" t="s">
        <v>1907</v>
      </c>
      <c r="I402" s="663" t="s">
        <v>1908</v>
      </c>
      <c r="J402" s="663" t="s">
        <v>1909</v>
      </c>
      <c r="K402" s="663" t="s">
        <v>605</v>
      </c>
      <c r="L402" s="665">
        <v>71.12</v>
      </c>
      <c r="M402" s="665">
        <v>3</v>
      </c>
      <c r="N402" s="666">
        <v>213.36</v>
      </c>
    </row>
    <row r="403" spans="1:14" ht="14.4" customHeight="1" x14ac:dyDescent="0.3">
      <c r="A403" s="661" t="s">
        <v>524</v>
      </c>
      <c r="B403" s="662" t="s">
        <v>525</v>
      </c>
      <c r="C403" s="663" t="s">
        <v>534</v>
      </c>
      <c r="D403" s="664" t="s">
        <v>2037</v>
      </c>
      <c r="E403" s="663" t="s">
        <v>1890</v>
      </c>
      <c r="F403" s="664" t="s">
        <v>2042</v>
      </c>
      <c r="G403" s="663" t="s">
        <v>556</v>
      </c>
      <c r="H403" s="663" t="s">
        <v>1910</v>
      </c>
      <c r="I403" s="663" t="s">
        <v>1911</v>
      </c>
      <c r="J403" s="663" t="s">
        <v>1912</v>
      </c>
      <c r="K403" s="663" t="s">
        <v>1913</v>
      </c>
      <c r="L403" s="665">
        <v>26.14789212537837</v>
      </c>
      <c r="M403" s="665">
        <v>10</v>
      </c>
      <c r="N403" s="666">
        <v>261.47892125378371</v>
      </c>
    </row>
    <row r="404" spans="1:14" ht="14.4" customHeight="1" x14ac:dyDescent="0.3">
      <c r="A404" s="661" t="s">
        <v>524</v>
      </c>
      <c r="B404" s="662" t="s">
        <v>525</v>
      </c>
      <c r="C404" s="663" t="s">
        <v>534</v>
      </c>
      <c r="D404" s="664" t="s">
        <v>2037</v>
      </c>
      <c r="E404" s="663" t="s">
        <v>1890</v>
      </c>
      <c r="F404" s="664" t="s">
        <v>2042</v>
      </c>
      <c r="G404" s="663" t="s">
        <v>556</v>
      </c>
      <c r="H404" s="663" t="s">
        <v>1914</v>
      </c>
      <c r="I404" s="663" t="s">
        <v>1915</v>
      </c>
      <c r="J404" s="663" t="s">
        <v>1916</v>
      </c>
      <c r="K404" s="663" t="s">
        <v>1917</v>
      </c>
      <c r="L404" s="665">
        <v>32.079625051897075</v>
      </c>
      <c r="M404" s="665">
        <v>34</v>
      </c>
      <c r="N404" s="666">
        <v>1090.7072517645006</v>
      </c>
    </row>
    <row r="405" spans="1:14" ht="14.4" customHeight="1" x14ac:dyDescent="0.3">
      <c r="A405" s="661" t="s">
        <v>524</v>
      </c>
      <c r="B405" s="662" t="s">
        <v>525</v>
      </c>
      <c r="C405" s="663" t="s">
        <v>534</v>
      </c>
      <c r="D405" s="664" t="s">
        <v>2037</v>
      </c>
      <c r="E405" s="663" t="s">
        <v>1890</v>
      </c>
      <c r="F405" s="664" t="s">
        <v>2042</v>
      </c>
      <c r="G405" s="663" t="s">
        <v>556</v>
      </c>
      <c r="H405" s="663" t="s">
        <v>1918</v>
      </c>
      <c r="I405" s="663" t="s">
        <v>1919</v>
      </c>
      <c r="J405" s="663" t="s">
        <v>1920</v>
      </c>
      <c r="K405" s="663" t="s">
        <v>1921</v>
      </c>
      <c r="L405" s="665">
        <v>174.47</v>
      </c>
      <c r="M405" s="665">
        <v>3</v>
      </c>
      <c r="N405" s="666">
        <v>523.41</v>
      </c>
    </row>
    <row r="406" spans="1:14" ht="14.4" customHeight="1" x14ac:dyDescent="0.3">
      <c r="A406" s="661" t="s">
        <v>524</v>
      </c>
      <c r="B406" s="662" t="s">
        <v>525</v>
      </c>
      <c r="C406" s="663" t="s">
        <v>534</v>
      </c>
      <c r="D406" s="664" t="s">
        <v>2037</v>
      </c>
      <c r="E406" s="663" t="s">
        <v>1890</v>
      </c>
      <c r="F406" s="664" t="s">
        <v>2042</v>
      </c>
      <c r="G406" s="663" t="s">
        <v>556</v>
      </c>
      <c r="H406" s="663" t="s">
        <v>1922</v>
      </c>
      <c r="I406" s="663" t="s">
        <v>1923</v>
      </c>
      <c r="J406" s="663" t="s">
        <v>1924</v>
      </c>
      <c r="K406" s="663" t="s">
        <v>1925</v>
      </c>
      <c r="L406" s="665">
        <v>129.1610750088193</v>
      </c>
      <c r="M406" s="665">
        <v>16</v>
      </c>
      <c r="N406" s="666">
        <v>2066.5772001411087</v>
      </c>
    </row>
    <row r="407" spans="1:14" ht="14.4" customHeight="1" x14ac:dyDescent="0.3">
      <c r="A407" s="661" t="s">
        <v>524</v>
      </c>
      <c r="B407" s="662" t="s">
        <v>525</v>
      </c>
      <c r="C407" s="663" t="s">
        <v>534</v>
      </c>
      <c r="D407" s="664" t="s">
        <v>2037</v>
      </c>
      <c r="E407" s="663" t="s">
        <v>1890</v>
      </c>
      <c r="F407" s="664" t="s">
        <v>2042</v>
      </c>
      <c r="G407" s="663" t="s">
        <v>556</v>
      </c>
      <c r="H407" s="663" t="s">
        <v>1926</v>
      </c>
      <c r="I407" s="663" t="s">
        <v>1927</v>
      </c>
      <c r="J407" s="663" t="s">
        <v>1928</v>
      </c>
      <c r="K407" s="663" t="s">
        <v>1925</v>
      </c>
      <c r="L407" s="665">
        <v>54.879999999999988</v>
      </c>
      <c r="M407" s="665">
        <v>2</v>
      </c>
      <c r="N407" s="666">
        <v>109.75999999999998</v>
      </c>
    </row>
    <row r="408" spans="1:14" ht="14.4" customHeight="1" x14ac:dyDescent="0.3">
      <c r="A408" s="661" t="s">
        <v>524</v>
      </c>
      <c r="B408" s="662" t="s">
        <v>525</v>
      </c>
      <c r="C408" s="663" t="s">
        <v>534</v>
      </c>
      <c r="D408" s="664" t="s">
        <v>2037</v>
      </c>
      <c r="E408" s="663" t="s">
        <v>1890</v>
      </c>
      <c r="F408" s="664" t="s">
        <v>2042</v>
      </c>
      <c r="G408" s="663" t="s">
        <v>556</v>
      </c>
      <c r="H408" s="663" t="s">
        <v>1929</v>
      </c>
      <c r="I408" s="663" t="s">
        <v>1930</v>
      </c>
      <c r="J408" s="663" t="s">
        <v>1931</v>
      </c>
      <c r="K408" s="663" t="s">
        <v>1932</v>
      </c>
      <c r="L408" s="665">
        <v>149.05603775423228</v>
      </c>
      <c r="M408" s="665">
        <v>37</v>
      </c>
      <c r="N408" s="666">
        <v>5515.0733969065941</v>
      </c>
    </row>
    <row r="409" spans="1:14" ht="14.4" customHeight="1" x14ac:dyDescent="0.3">
      <c r="A409" s="661" t="s">
        <v>524</v>
      </c>
      <c r="B409" s="662" t="s">
        <v>525</v>
      </c>
      <c r="C409" s="663" t="s">
        <v>534</v>
      </c>
      <c r="D409" s="664" t="s">
        <v>2037</v>
      </c>
      <c r="E409" s="663" t="s">
        <v>1890</v>
      </c>
      <c r="F409" s="664" t="s">
        <v>2042</v>
      </c>
      <c r="G409" s="663" t="s">
        <v>556</v>
      </c>
      <c r="H409" s="663" t="s">
        <v>1933</v>
      </c>
      <c r="I409" s="663" t="s">
        <v>1934</v>
      </c>
      <c r="J409" s="663" t="s">
        <v>1935</v>
      </c>
      <c r="K409" s="663" t="s">
        <v>1936</v>
      </c>
      <c r="L409" s="665">
        <v>82.809561602395164</v>
      </c>
      <c r="M409" s="665">
        <v>1</v>
      </c>
      <c r="N409" s="666">
        <v>82.809561602395164</v>
      </c>
    </row>
    <row r="410" spans="1:14" ht="14.4" customHeight="1" x14ac:dyDescent="0.3">
      <c r="A410" s="661" t="s">
        <v>524</v>
      </c>
      <c r="B410" s="662" t="s">
        <v>525</v>
      </c>
      <c r="C410" s="663" t="s">
        <v>534</v>
      </c>
      <c r="D410" s="664" t="s">
        <v>2037</v>
      </c>
      <c r="E410" s="663" t="s">
        <v>1890</v>
      </c>
      <c r="F410" s="664" t="s">
        <v>2042</v>
      </c>
      <c r="G410" s="663" t="s">
        <v>556</v>
      </c>
      <c r="H410" s="663" t="s">
        <v>1937</v>
      </c>
      <c r="I410" s="663" t="s">
        <v>1938</v>
      </c>
      <c r="J410" s="663" t="s">
        <v>1939</v>
      </c>
      <c r="K410" s="663" t="s">
        <v>1940</v>
      </c>
      <c r="L410" s="665">
        <v>111.08109090909089</v>
      </c>
      <c r="M410" s="665">
        <v>11</v>
      </c>
      <c r="N410" s="666">
        <v>1221.8919999999998</v>
      </c>
    </row>
    <row r="411" spans="1:14" ht="14.4" customHeight="1" x14ac:dyDescent="0.3">
      <c r="A411" s="661" t="s">
        <v>524</v>
      </c>
      <c r="B411" s="662" t="s">
        <v>525</v>
      </c>
      <c r="C411" s="663" t="s">
        <v>534</v>
      </c>
      <c r="D411" s="664" t="s">
        <v>2037</v>
      </c>
      <c r="E411" s="663" t="s">
        <v>1890</v>
      </c>
      <c r="F411" s="664" t="s">
        <v>2042</v>
      </c>
      <c r="G411" s="663" t="s">
        <v>556</v>
      </c>
      <c r="H411" s="663" t="s">
        <v>1941</v>
      </c>
      <c r="I411" s="663" t="s">
        <v>1942</v>
      </c>
      <c r="J411" s="663" t="s">
        <v>1943</v>
      </c>
      <c r="K411" s="663" t="s">
        <v>1944</v>
      </c>
      <c r="L411" s="665">
        <v>73.544742525799279</v>
      </c>
      <c r="M411" s="665">
        <v>4</v>
      </c>
      <c r="N411" s="666">
        <v>294.17897010319712</v>
      </c>
    </row>
    <row r="412" spans="1:14" ht="14.4" customHeight="1" x14ac:dyDescent="0.3">
      <c r="A412" s="661" t="s">
        <v>524</v>
      </c>
      <c r="B412" s="662" t="s">
        <v>525</v>
      </c>
      <c r="C412" s="663" t="s">
        <v>534</v>
      </c>
      <c r="D412" s="664" t="s">
        <v>2037</v>
      </c>
      <c r="E412" s="663" t="s">
        <v>1890</v>
      </c>
      <c r="F412" s="664" t="s">
        <v>2042</v>
      </c>
      <c r="G412" s="663" t="s">
        <v>556</v>
      </c>
      <c r="H412" s="663" t="s">
        <v>1945</v>
      </c>
      <c r="I412" s="663" t="s">
        <v>1946</v>
      </c>
      <c r="J412" s="663" t="s">
        <v>1947</v>
      </c>
      <c r="K412" s="663" t="s">
        <v>1948</v>
      </c>
      <c r="L412" s="665">
        <v>105.16981545968508</v>
      </c>
      <c r="M412" s="665">
        <v>1</v>
      </c>
      <c r="N412" s="666">
        <v>105.16981545968508</v>
      </c>
    </row>
    <row r="413" spans="1:14" ht="14.4" customHeight="1" x14ac:dyDescent="0.3">
      <c r="A413" s="661" t="s">
        <v>524</v>
      </c>
      <c r="B413" s="662" t="s">
        <v>525</v>
      </c>
      <c r="C413" s="663" t="s">
        <v>534</v>
      </c>
      <c r="D413" s="664" t="s">
        <v>2037</v>
      </c>
      <c r="E413" s="663" t="s">
        <v>1890</v>
      </c>
      <c r="F413" s="664" t="s">
        <v>2042</v>
      </c>
      <c r="G413" s="663" t="s">
        <v>556</v>
      </c>
      <c r="H413" s="663" t="s">
        <v>1949</v>
      </c>
      <c r="I413" s="663" t="s">
        <v>1950</v>
      </c>
      <c r="J413" s="663" t="s">
        <v>1951</v>
      </c>
      <c r="K413" s="663" t="s">
        <v>605</v>
      </c>
      <c r="L413" s="665">
        <v>61.100000000000023</v>
      </c>
      <c r="M413" s="665">
        <v>6</v>
      </c>
      <c r="N413" s="666">
        <v>366.60000000000014</v>
      </c>
    </row>
    <row r="414" spans="1:14" ht="14.4" customHeight="1" x14ac:dyDescent="0.3">
      <c r="A414" s="661" t="s">
        <v>524</v>
      </c>
      <c r="B414" s="662" t="s">
        <v>525</v>
      </c>
      <c r="C414" s="663" t="s">
        <v>534</v>
      </c>
      <c r="D414" s="664" t="s">
        <v>2037</v>
      </c>
      <c r="E414" s="663" t="s">
        <v>1890</v>
      </c>
      <c r="F414" s="664" t="s">
        <v>2042</v>
      </c>
      <c r="G414" s="663" t="s">
        <v>556</v>
      </c>
      <c r="H414" s="663" t="s">
        <v>1952</v>
      </c>
      <c r="I414" s="663" t="s">
        <v>1953</v>
      </c>
      <c r="J414" s="663" t="s">
        <v>1916</v>
      </c>
      <c r="K414" s="663" t="s">
        <v>1954</v>
      </c>
      <c r="L414" s="665">
        <v>45.25</v>
      </c>
      <c r="M414" s="665">
        <v>3</v>
      </c>
      <c r="N414" s="666">
        <v>135.75</v>
      </c>
    </row>
    <row r="415" spans="1:14" ht="14.4" customHeight="1" x14ac:dyDescent="0.3">
      <c r="A415" s="661" t="s">
        <v>524</v>
      </c>
      <c r="B415" s="662" t="s">
        <v>525</v>
      </c>
      <c r="C415" s="663" t="s">
        <v>534</v>
      </c>
      <c r="D415" s="664" t="s">
        <v>2037</v>
      </c>
      <c r="E415" s="663" t="s">
        <v>1890</v>
      </c>
      <c r="F415" s="664" t="s">
        <v>2042</v>
      </c>
      <c r="G415" s="663" t="s">
        <v>556</v>
      </c>
      <c r="H415" s="663" t="s">
        <v>1955</v>
      </c>
      <c r="I415" s="663" t="s">
        <v>1956</v>
      </c>
      <c r="J415" s="663" t="s">
        <v>1957</v>
      </c>
      <c r="K415" s="663" t="s">
        <v>1958</v>
      </c>
      <c r="L415" s="665">
        <v>187.18</v>
      </c>
      <c r="M415" s="665">
        <v>1</v>
      </c>
      <c r="N415" s="666">
        <v>187.18</v>
      </c>
    </row>
    <row r="416" spans="1:14" ht="14.4" customHeight="1" x14ac:dyDescent="0.3">
      <c r="A416" s="661" t="s">
        <v>524</v>
      </c>
      <c r="B416" s="662" t="s">
        <v>525</v>
      </c>
      <c r="C416" s="663" t="s">
        <v>534</v>
      </c>
      <c r="D416" s="664" t="s">
        <v>2037</v>
      </c>
      <c r="E416" s="663" t="s">
        <v>1890</v>
      </c>
      <c r="F416" s="664" t="s">
        <v>2042</v>
      </c>
      <c r="G416" s="663" t="s">
        <v>1572</v>
      </c>
      <c r="H416" s="663" t="s">
        <v>1959</v>
      </c>
      <c r="I416" s="663" t="s">
        <v>1960</v>
      </c>
      <c r="J416" s="663" t="s">
        <v>1961</v>
      </c>
      <c r="K416" s="663" t="s">
        <v>1962</v>
      </c>
      <c r="L416" s="665">
        <v>114.34875000000004</v>
      </c>
      <c r="M416" s="665">
        <v>24</v>
      </c>
      <c r="N416" s="666">
        <v>2744.3700000000008</v>
      </c>
    </row>
    <row r="417" spans="1:14" ht="14.4" customHeight="1" x14ac:dyDescent="0.3">
      <c r="A417" s="661" t="s">
        <v>524</v>
      </c>
      <c r="B417" s="662" t="s">
        <v>525</v>
      </c>
      <c r="C417" s="663" t="s">
        <v>534</v>
      </c>
      <c r="D417" s="664" t="s">
        <v>2037</v>
      </c>
      <c r="E417" s="663" t="s">
        <v>1890</v>
      </c>
      <c r="F417" s="664" t="s">
        <v>2042</v>
      </c>
      <c r="G417" s="663" t="s">
        <v>1572</v>
      </c>
      <c r="H417" s="663" t="s">
        <v>1963</v>
      </c>
      <c r="I417" s="663" t="s">
        <v>1964</v>
      </c>
      <c r="J417" s="663" t="s">
        <v>1965</v>
      </c>
      <c r="K417" s="663" t="s">
        <v>1966</v>
      </c>
      <c r="L417" s="665">
        <v>598.83999999999992</v>
      </c>
      <c r="M417" s="665">
        <v>1</v>
      </c>
      <c r="N417" s="666">
        <v>598.83999999999992</v>
      </c>
    </row>
    <row r="418" spans="1:14" ht="14.4" customHeight="1" x14ac:dyDescent="0.3">
      <c r="A418" s="661" t="s">
        <v>524</v>
      </c>
      <c r="B418" s="662" t="s">
        <v>525</v>
      </c>
      <c r="C418" s="663" t="s">
        <v>534</v>
      </c>
      <c r="D418" s="664" t="s">
        <v>2037</v>
      </c>
      <c r="E418" s="663" t="s">
        <v>1890</v>
      </c>
      <c r="F418" s="664" t="s">
        <v>2042</v>
      </c>
      <c r="G418" s="663" t="s">
        <v>1572</v>
      </c>
      <c r="H418" s="663" t="s">
        <v>1967</v>
      </c>
      <c r="I418" s="663" t="s">
        <v>1968</v>
      </c>
      <c r="J418" s="663" t="s">
        <v>1969</v>
      </c>
      <c r="K418" s="663" t="s">
        <v>1970</v>
      </c>
      <c r="L418" s="665">
        <v>76.515176603372268</v>
      </c>
      <c r="M418" s="665">
        <v>22.999999999999996</v>
      </c>
      <c r="N418" s="666">
        <v>1759.8490618775618</v>
      </c>
    </row>
    <row r="419" spans="1:14" ht="14.4" customHeight="1" x14ac:dyDescent="0.3">
      <c r="A419" s="661" t="s">
        <v>524</v>
      </c>
      <c r="B419" s="662" t="s">
        <v>525</v>
      </c>
      <c r="C419" s="663" t="s">
        <v>534</v>
      </c>
      <c r="D419" s="664" t="s">
        <v>2037</v>
      </c>
      <c r="E419" s="663" t="s">
        <v>1890</v>
      </c>
      <c r="F419" s="664" t="s">
        <v>2042</v>
      </c>
      <c r="G419" s="663" t="s">
        <v>1572</v>
      </c>
      <c r="H419" s="663" t="s">
        <v>1971</v>
      </c>
      <c r="I419" s="663" t="s">
        <v>1972</v>
      </c>
      <c r="J419" s="663" t="s">
        <v>1973</v>
      </c>
      <c r="K419" s="663" t="s">
        <v>1974</v>
      </c>
      <c r="L419" s="665">
        <v>108.70933887858841</v>
      </c>
      <c r="M419" s="665">
        <v>3</v>
      </c>
      <c r="N419" s="666">
        <v>326.12801663576522</v>
      </c>
    </row>
    <row r="420" spans="1:14" ht="14.4" customHeight="1" x14ac:dyDescent="0.3">
      <c r="A420" s="661" t="s">
        <v>524</v>
      </c>
      <c r="B420" s="662" t="s">
        <v>525</v>
      </c>
      <c r="C420" s="663" t="s">
        <v>534</v>
      </c>
      <c r="D420" s="664" t="s">
        <v>2037</v>
      </c>
      <c r="E420" s="663" t="s">
        <v>1890</v>
      </c>
      <c r="F420" s="664" t="s">
        <v>2042</v>
      </c>
      <c r="G420" s="663" t="s">
        <v>1572</v>
      </c>
      <c r="H420" s="663" t="s">
        <v>1975</v>
      </c>
      <c r="I420" s="663" t="s">
        <v>1976</v>
      </c>
      <c r="J420" s="663" t="s">
        <v>1977</v>
      </c>
      <c r="K420" s="663" t="s">
        <v>1978</v>
      </c>
      <c r="L420" s="665">
        <v>77.259999999999991</v>
      </c>
      <c r="M420" s="665">
        <v>34</v>
      </c>
      <c r="N420" s="666">
        <v>2626.8399999999997</v>
      </c>
    </row>
    <row r="421" spans="1:14" ht="14.4" customHeight="1" x14ac:dyDescent="0.3">
      <c r="A421" s="661" t="s">
        <v>524</v>
      </c>
      <c r="B421" s="662" t="s">
        <v>525</v>
      </c>
      <c r="C421" s="663" t="s">
        <v>534</v>
      </c>
      <c r="D421" s="664" t="s">
        <v>2037</v>
      </c>
      <c r="E421" s="663" t="s">
        <v>1890</v>
      </c>
      <c r="F421" s="664" t="s">
        <v>2042</v>
      </c>
      <c r="G421" s="663" t="s">
        <v>1572</v>
      </c>
      <c r="H421" s="663" t="s">
        <v>1979</v>
      </c>
      <c r="I421" s="663" t="s">
        <v>1980</v>
      </c>
      <c r="J421" s="663" t="s">
        <v>1981</v>
      </c>
      <c r="K421" s="663" t="s">
        <v>1982</v>
      </c>
      <c r="L421" s="665">
        <v>772.07916666666677</v>
      </c>
      <c r="M421" s="665">
        <v>3</v>
      </c>
      <c r="N421" s="666">
        <v>2316.2375000000002</v>
      </c>
    </row>
    <row r="422" spans="1:14" ht="14.4" customHeight="1" x14ac:dyDescent="0.3">
      <c r="A422" s="661" t="s">
        <v>524</v>
      </c>
      <c r="B422" s="662" t="s">
        <v>525</v>
      </c>
      <c r="C422" s="663" t="s">
        <v>534</v>
      </c>
      <c r="D422" s="664" t="s">
        <v>2037</v>
      </c>
      <c r="E422" s="663" t="s">
        <v>1890</v>
      </c>
      <c r="F422" s="664" t="s">
        <v>2042</v>
      </c>
      <c r="G422" s="663" t="s">
        <v>1572</v>
      </c>
      <c r="H422" s="663" t="s">
        <v>1983</v>
      </c>
      <c r="I422" s="663" t="s">
        <v>1983</v>
      </c>
      <c r="J422" s="663" t="s">
        <v>1984</v>
      </c>
      <c r="K422" s="663" t="s">
        <v>1985</v>
      </c>
      <c r="L422" s="665">
        <v>880</v>
      </c>
      <c r="M422" s="665">
        <v>4.8</v>
      </c>
      <c r="N422" s="666">
        <v>4224</v>
      </c>
    </row>
    <row r="423" spans="1:14" ht="14.4" customHeight="1" x14ac:dyDescent="0.3">
      <c r="A423" s="661" t="s">
        <v>524</v>
      </c>
      <c r="B423" s="662" t="s">
        <v>525</v>
      </c>
      <c r="C423" s="663" t="s">
        <v>534</v>
      </c>
      <c r="D423" s="664" t="s">
        <v>2037</v>
      </c>
      <c r="E423" s="663" t="s">
        <v>1890</v>
      </c>
      <c r="F423" s="664" t="s">
        <v>2042</v>
      </c>
      <c r="G423" s="663" t="s">
        <v>1572</v>
      </c>
      <c r="H423" s="663" t="s">
        <v>1986</v>
      </c>
      <c r="I423" s="663" t="s">
        <v>1986</v>
      </c>
      <c r="J423" s="663" t="s">
        <v>1987</v>
      </c>
      <c r="K423" s="663" t="s">
        <v>1988</v>
      </c>
      <c r="L423" s="665">
        <v>142.32999999999998</v>
      </c>
      <c r="M423" s="665">
        <v>10</v>
      </c>
      <c r="N423" s="666">
        <v>1423.2999999999997</v>
      </c>
    </row>
    <row r="424" spans="1:14" ht="14.4" customHeight="1" x14ac:dyDescent="0.3">
      <c r="A424" s="661" t="s">
        <v>524</v>
      </c>
      <c r="B424" s="662" t="s">
        <v>525</v>
      </c>
      <c r="C424" s="663" t="s">
        <v>534</v>
      </c>
      <c r="D424" s="664" t="s">
        <v>2037</v>
      </c>
      <c r="E424" s="663" t="s">
        <v>1890</v>
      </c>
      <c r="F424" s="664" t="s">
        <v>2042</v>
      </c>
      <c r="G424" s="663" t="s">
        <v>1572</v>
      </c>
      <c r="H424" s="663" t="s">
        <v>1989</v>
      </c>
      <c r="I424" s="663" t="s">
        <v>1989</v>
      </c>
      <c r="J424" s="663" t="s">
        <v>1990</v>
      </c>
      <c r="K424" s="663" t="s">
        <v>1991</v>
      </c>
      <c r="L424" s="665">
        <v>217.8</v>
      </c>
      <c r="M424" s="665">
        <v>4</v>
      </c>
      <c r="N424" s="666">
        <v>871.2</v>
      </c>
    </row>
    <row r="425" spans="1:14" ht="14.4" customHeight="1" x14ac:dyDescent="0.3">
      <c r="A425" s="661" t="s">
        <v>524</v>
      </c>
      <c r="B425" s="662" t="s">
        <v>525</v>
      </c>
      <c r="C425" s="663" t="s">
        <v>534</v>
      </c>
      <c r="D425" s="664" t="s">
        <v>2037</v>
      </c>
      <c r="E425" s="663" t="s">
        <v>1890</v>
      </c>
      <c r="F425" s="664" t="s">
        <v>2042</v>
      </c>
      <c r="G425" s="663" t="s">
        <v>1572</v>
      </c>
      <c r="H425" s="663" t="s">
        <v>1992</v>
      </c>
      <c r="I425" s="663" t="s">
        <v>1992</v>
      </c>
      <c r="J425" s="663" t="s">
        <v>1993</v>
      </c>
      <c r="K425" s="663" t="s">
        <v>1994</v>
      </c>
      <c r="L425" s="665">
        <v>348.56524999999993</v>
      </c>
      <c r="M425" s="665">
        <v>4</v>
      </c>
      <c r="N425" s="666">
        <v>1394.2609999999997</v>
      </c>
    </row>
    <row r="426" spans="1:14" ht="14.4" customHeight="1" x14ac:dyDescent="0.3">
      <c r="A426" s="661" t="s">
        <v>524</v>
      </c>
      <c r="B426" s="662" t="s">
        <v>525</v>
      </c>
      <c r="C426" s="663" t="s">
        <v>534</v>
      </c>
      <c r="D426" s="664" t="s">
        <v>2037</v>
      </c>
      <c r="E426" s="663" t="s">
        <v>1890</v>
      </c>
      <c r="F426" s="664" t="s">
        <v>2042</v>
      </c>
      <c r="G426" s="663" t="s">
        <v>1572</v>
      </c>
      <c r="H426" s="663" t="s">
        <v>1995</v>
      </c>
      <c r="I426" s="663" t="s">
        <v>1996</v>
      </c>
      <c r="J426" s="663" t="s">
        <v>1997</v>
      </c>
      <c r="K426" s="663" t="s">
        <v>1998</v>
      </c>
      <c r="L426" s="665">
        <v>264</v>
      </c>
      <c r="M426" s="665">
        <v>2</v>
      </c>
      <c r="N426" s="666">
        <v>528</v>
      </c>
    </row>
    <row r="427" spans="1:14" ht="14.4" customHeight="1" x14ac:dyDescent="0.3">
      <c r="A427" s="661" t="s">
        <v>524</v>
      </c>
      <c r="B427" s="662" t="s">
        <v>525</v>
      </c>
      <c r="C427" s="663" t="s">
        <v>534</v>
      </c>
      <c r="D427" s="664" t="s">
        <v>2037</v>
      </c>
      <c r="E427" s="663" t="s">
        <v>1890</v>
      </c>
      <c r="F427" s="664" t="s">
        <v>2042</v>
      </c>
      <c r="G427" s="663" t="s">
        <v>1572</v>
      </c>
      <c r="H427" s="663" t="s">
        <v>1999</v>
      </c>
      <c r="I427" s="663" t="s">
        <v>2000</v>
      </c>
      <c r="J427" s="663" t="s">
        <v>2001</v>
      </c>
      <c r="K427" s="663"/>
      <c r="L427" s="665">
        <v>155.1</v>
      </c>
      <c r="M427" s="665">
        <v>2</v>
      </c>
      <c r="N427" s="666">
        <v>310.2</v>
      </c>
    </row>
    <row r="428" spans="1:14" ht="14.4" customHeight="1" x14ac:dyDescent="0.3">
      <c r="A428" s="661" t="s">
        <v>524</v>
      </c>
      <c r="B428" s="662" t="s">
        <v>525</v>
      </c>
      <c r="C428" s="663" t="s">
        <v>534</v>
      </c>
      <c r="D428" s="664" t="s">
        <v>2037</v>
      </c>
      <c r="E428" s="663" t="s">
        <v>2002</v>
      </c>
      <c r="F428" s="664" t="s">
        <v>2043</v>
      </c>
      <c r="G428" s="663"/>
      <c r="H428" s="663" t="s">
        <v>2003</v>
      </c>
      <c r="I428" s="663" t="s">
        <v>2004</v>
      </c>
      <c r="J428" s="663" t="s">
        <v>2005</v>
      </c>
      <c r="K428" s="663"/>
      <c r="L428" s="665">
        <v>30.185000000000002</v>
      </c>
      <c r="M428" s="665">
        <v>24</v>
      </c>
      <c r="N428" s="666">
        <v>724.44</v>
      </c>
    </row>
    <row r="429" spans="1:14" ht="14.4" customHeight="1" x14ac:dyDescent="0.3">
      <c r="A429" s="661" t="s">
        <v>524</v>
      </c>
      <c r="B429" s="662" t="s">
        <v>525</v>
      </c>
      <c r="C429" s="663" t="s">
        <v>534</v>
      </c>
      <c r="D429" s="664" t="s">
        <v>2037</v>
      </c>
      <c r="E429" s="663" t="s">
        <v>2002</v>
      </c>
      <c r="F429" s="664" t="s">
        <v>2043</v>
      </c>
      <c r="G429" s="663" t="s">
        <v>556</v>
      </c>
      <c r="H429" s="663" t="s">
        <v>2006</v>
      </c>
      <c r="I429" s="663" t="s">
        <v>2007</v>
      </c>
      <c r="J429" s="663" t="s">
        <v>2008</v>
      </c>
      <c r="K429" s="663" t="s">
        <v>2009</v>
      </c>
      <c r="L429" s="665">
        <v>99.209999999999908</v>
      </c>
      <c r="M429" s="665">
        <v>2</v>
      </c>
      <c r="N429" s="666">
        <v>198.41999999999982</v>
      </c>
    </row>
    <row r="430" spans="1:14" ht="14.4" customHeight="1" x14ac:dyDescent="0.3">
      <c r="A430" s="661" t="s">
        <v>524</v>
      </c>
      <c r="B430" s="662" t="s">
        <v>525</v>
      </c>
      <c r="C430" s="663" t="s">
        <v>534</v>
      </c>
      <c r="D430" s="664" t="s">
        <v>2037</v>
      </c>
      <c r="E430" s="663" t="s">
        <v>2002</v>
      </c>
      <c r="F430" s="664" t="s">
        <v>2043</v>
      </c>
      <c r="G430" s="663" t="s">
        <v>556</v>
      </c>
      <c r="H430" s="663" t="s">
        <v>2010</v>
      </c>
      <c r="I430" s="663" t="s">
        <v>2011</v>
      </c>
      <c r="J430" s="663" t="s">
        <v>2012</v>
      </c>
      <c r="K430" s="663" t="s">
        <v>2013</v>
      </c>
      <c r="L430" s="665">
        <v>1755.1300000000003</v>
      </c>
      <c r="M430" s="665">
        <v>3</v>
      </c>
      <c r="N430" s="666">
        <v>5265.3900000000012</v>
      </c>
    </row>
    <row r="431" spans="1:14" ht="14.4" customHeight="1" x14ac:dyDescent="0.3">
      <c r="A431" s="661" t="s">
        <v>524</v>
      </c>
      <c r="B431" s="662" t="s">
        <v>525</v>
      </c>
      <c r="C431" s="663" t="s">
        <v>534</v>
      </c>
      <c r="D431" s="664" t="s">
        <v>2037</v>
      </c>
      <c r="E431" s="663" t="s">
        <v>2002</v>
      </c>
      <c r="F431" s="664" t="s">
        <v>2043</v>
      </c>
      <c r="G431" s="663" t="s">
        <v>556</v>
      </c>
      <c r="H431" s="663" t="s">
        <v>2014</v>
      </c>
      <c r="I431" s="663" t="s">
        <v>2015</v>
      </c>
      <c r="J431" s="663" t="s">
        <v>2016</v>
      </c>
      <c r="K431" s="663" t="s">
        <v>1944</v>
      </c>
      <c r="L431" s="665">
        <v>77.932500000000005</v>
      </c>
      <c r="M431" s="665">
        <v>4</v>
      </c>
      <c r="N431" s="666">
        <v>311.73</v>
      </c>
    </row>
    <row r="432" spans="1:14" ht="14.4" customHeight="1" x14ac:dyDescent="0.3">
      <c r="A432" s="661" t="s">
        <v>524</v>
      </c>
      <c r="B432" s="662" t="s">
        <v>525</v>
      </c>
      <c r="C432" s="663" t="s">
        <v>534</v>
      </c>
      <c r="D432" s="664" t="s">
        <v>2037</v>
      </c>
      <c r="E432" s="663" t="s">
        <v>2002</v>
      </c>
      <c r="F432" s="664" t="s">
        <v>2043</v>
      </c>
      <c r="G432" s="663" t="s">
        <v>556</v>
      </c>
      <c r="H432" s="663" t="s">
        <v>2017</v>
      </c>
      <c r="I432" s="663" t="s">
        <v>2018</v>
      </c>
      <c r="J432" s="663" t="s">
        <v>2019</v>
      </c>
      <c r="K432" s="663" t="s">
        <v>2020</v>
      </c>
      <c r="L432" s="665">
        <v>94.913699473051224</v>
      </c>
      <c r="M432" s="665">
        <v>38</v>
      </c>
      <c r="N432" s="666">
        <v>3606.7205799759467</v>
      </c>
    </row>
    <row r="433" spans="1:14" ht="14.4" customHeight="1" x14ac:dyDescent="0.3">
      <c r="A433" s="661" t="s">
        <v>524</v>
      </c>
      <c r="B433" s="662" t="s">
        <v>525</v>
      </c>
      <c r="C433" s="663" t="s">
        <v>534</v>
      </c>
      <c r="D433" s="664" t="s">
        <v>2037</v>
      </c>
      <c r="E433" s="663" t="s">
        <v>2002</v>
      </c>
      <c r="F433" s="664" t="s">
        <v>2043</v>
      </c>
      <c r="G433" s="663" t="s">
        <v>556</v>
      </c>
      <c r="H433" s="663" t="s">
        <v>2021</v>
      </c>
      <c r="I433" s="663" t="s">
        <v>2022</v>
      </c>
      <c r="J433" s="663" t="s">
        <v>2023</v>
      </c>
      <c r="K433" s="663" t="s">
        <v>2024</v>
      </c>
      <c r="L433" s="665">
        <v>101.50994051979191</v>
      </c>
      <c r="M433" s="665">
        <v>4</v>
      </c>
      <c r="N433" s="666">
        <v>406.03976207916764</v>
      </c>
    </row>
    <row r="434" spans="1:14" ht="14.4" customHeight="1" x14ac:dyDescent="0.3">
      <c r="A434" s="661" t="s">
        <v>524</v>
      </c>
      <c r="B434" s="662" t="s">
        <v>525</v>
      </c>
      <c r="C434" s="663" t="s">
        <v>534</v>
      </c>
      <c r="D434" s="664" t="s">
        <v>2037</v>
      </c>
      <c r="E434" s="663" t="s">
        <v>2002</v>
      </c>
      <c r="F434" s="664" t="s">
        <v>2043</v>
      </c>
      <c r="G434" s="663" t="s">
        <v>556</v>
      </c>
      <c r="H434" s="663" t="s">
        <v>2025</v>
      </c>
      <c r="I434" s="663" t="s">
        <v>2026</v>
      </c>
      <c r="J434" s="663" t="s">
        <v>2023</v>
      </c>
      <c r="K434" s="663" t="s">
        <v>2027</v>
      </c>
      <c r="L434" s="665">
        <v>101.05000000000003</v>
      </c>
      <c r="M434" s="665">
        <v>1</v>
      </c>
      <c r="N434" s="666">
        <v>101.05000000000003</v>
      </c>
    </row>
    <row r="435" spans="1:14" ht="14.4" customHeight="1" x14ac:dyDescent="0.3">
      <c r="A435" s="661" t="s">
        <v>524</v>
      </c>
      <c r="B435" s="662" t="s">
        <v>525</v>
      </c>
      <c r="C435" s="663" t="s">
        <v>534</v>
      </c>
      <c r="D435" s="664" t="s">
        <v>2037</v>
      </c>
      <c r="E435" s="663" t="s">
        <v>2002</v>
      </c>
      <c r="F435" s="664" t="s">
        <v>2043</v>
      </c>
      <c r="G435" s="663" t="s">
        <v>1572</v>
      </c>
      <c r="H435" s="663" t="s">
        <v>2028</v>
      </c>
      <c r="I435" s="663" t="s">
        <v>2028</v>
      </c>
      <c r="J435" s="663" t="s">
        <v>2029</v>
      </c>
      <c r="K435" s="663" t="s">
        <v>2030</v>
      </c>
      <c r="L435" s="665">
        <v>159.5</v>
      </c>
      <c r="M435" s="665">
        <v>0.5</v>
      </c>
      <c r="N435" s="666">
        <v>79.75</v>
      </c>
    </row>
    <row r="436" spans="1:14" ht="14.4" customHeight="1" x14ac:dyDescent="0.3">
      <c r="A436" s="661" t="s">
        <v>524</v>
      </c>
      <c r="B436" s="662" t="s">
        <v>525</v>
      </c>
      <c r="C436" s="663" t="s">
        <v>537</v>
      </c>
      <c r="D436" s="664" t="s">
        <v>2038</v>
      </c>
      <c r="E436" s="663" t="s">
        <v>540</v>
      </c>
      <c r="F436" s="664" t="s">
        <v>2040</v>
      </c>
      <c r="G436" s="663" t="s">
        <v>556</v>
      </c>
      <c r="H436" s="663" t="s">
        <v>2031</v>
      </c>
      <c r="I436" s="663" t="s">
        <v>2032</v>
      </c>
      <c r="J436" s="663" t="s">
        <v>2033</v>
      </c>
      <c r="K436" s="663" t="s">
        <v>2034</v>
      </c>
      <c r="L436" s="665">
        <v>1592.8</v>
      </c>
      <c r="M436" s="665">
        <v>1</v>
      </c>
      <c r="N436" s="666">
        <v>1592.8</v>
      </c>
    </row>
    <row r="437" spans="1:14" ht="14.4" customHeight="1" thickBot="1" x14ac:dyDescent="0.35">
      <c r="A437" s="667" t="s">
        <v>524</v>
      </c>
      <c r="B437" s="668" t="s">
        <v>525</v>
      </c>
      <c r="C437" s="669" t="s">
        <v>529</v>
      </c>
      <c r="D437" s="670" t="s">
        <v>2039</v>
      </c>
      <c r="E437" s="669" t="s">
        <v>540</v>
      </c>
      <c r="F437" s="670" t="s">
        <v>2040</v>
      </c>
      <c r="G437" s="669" t="s">
        <v>556</v>
      </c>
      <c r="H437" s="669" t="s">
        <v>2035</v>
      </c>
      <c r="I437" s="669" t="s">
        <v>216</v>
      </c>
      <c r="J437" s="669" t="s">
        <v>2036</v>
      </c>
      <c r="K437" s="669"/>
      <c r="L437" s="671">
        <v>315.80599426505199</v>
      </c>
      <c r="M437" s="671">
        <v>2</v>
      </c>
      <c r="N437" s="672">
        <v>631.61198853010399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3" t="s">
        <v>186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thickBot="1" x14ac:dyDescent="0.35">
      <c r="A5" s="684" t="s">
        <v>2044</v>
      </c>
      <c r="B5" s="653">
        <v>4960.1217927225134</v>
      </c>
      <c r="C5" s="677">
        <v>2.8974416122516954E-2</v>
      </c>
      <c r="D5" s="653">
        <v>166229.58473143561</v>
      </c>
      <c r="E5" s="677">
        <v>0.97102558387748295</v>
      </c>
      <c r="F5" s="654">
        <v>171189.70652415813</v>
      </c>
    </row>
    <row r="6" spans="1:6" ht="14.4" customHeight="1" thickBot="1" x14ac:dyDescent="0.35">
      <c r="A6" s="680" t="s">
        <v>3</v>
      </c>
      <c r="B6" s="681">
        <v>4960.1217927225134</v>
      </c>
      <c r="C6" s="682">
        <v>2.8974416122516954E-2</v>
      </c>
      <c r="D6" s="681">
        <v>166229.58473143561</v>
      </c>
      <c r="E6" s="682">
        <v>0.97102558387748295</v>
      </c>
      <c r="F6" s="683">
        <v>171189.70652415813</v>
      </c>
    </row>
    <row r="7" spans="1:6" ht="14.4" customHeight="1" thickBot="1" x14ac:dyDescent="0.35"/>
    <row r="8" spans="1:6" ht="14.4" customHeight="1" x14ac:dyDescent="0.3">
      <c r="A8" s="690" t="s">
        <v>2045</v>
      </c>
      <c r="B8" s="659">
        <v>2204.0412833995833</v>
      </c>
      <c r="C8" s="678">
        <v>1</v>
      </c>
      <c r="D8" s="659"/>
      <c r="E8" s="678">
        <v>0</v>
      </c>
      <c r="F8" s="660">
        <v>2204.0412833995833</v>
      </c>
    </row>
    <row r="9" spans="1:6" ht="14.4" customHeight="1" x14ac:dyDescent="0.3">
      <c r="A9" s="691" t="s">
        <v>2046</v>
      </c>
      <c r="B9" s="665">
        <v>1394.261</v>
      </c>
      <c r="C9" s="686">
        <v>0.3822300676508299</v>
      </c>
      <c r="D9" s="665">
        <v>2253.44</v>
      </c>
      <c r="E9" s="686">
        <v>0.6177699323491701</v>
      </c>
      <c r="F9" s="666">
        <v>3647.701</v>
      </c>
    </row>
    <row r="10" spans="1:6" ht="14.4" customHeight="1" x14ac:dyDescent="0.3">
      <c r="A10" s="691" t="s">
        <v>2047</v>
      </c>
      <c r="B10" s="665">
        <v>600.79</v>
      </c>
      <c r="C10" s="686">
        <v>1</v>
      </c>
      <c r="D10" s="665"/>
      <c r="E10" s="686">
        <v>0</v>
      </c>
      <c r="F10" s="666">
        <v>600.79</v>
      </c>
    </row>
    <row r="11" spans="1:6" ht="14.4" customHeight="1" x14ac:dyDescent="0.3">
      <c r="A11" s="691" t="s">
        <v>2048</v>
      </c>
      <c r="B11" s="665">
        <v>501.99</v>
      </c>
      <c r="C11" s="686">
        <v>8.2705887392537855E-2</v>
      </c>
      <c r="D11" s="665">
        <v>5567.5900000000011</v>
      </c>
      <c r="E11" s="686">
        <v>0.91729411260746219</v>
      </c>
      <c r="F11" s="666">
        <v>6069.5800000000008</v>
      </c>
    </row>
    <row r="12" spans="1:6" ht="14.4" customHeight="1" x14ac:dyDescent="0.3">
      <c r="A12" s="691" t="s">
        <v>2049</v>
      </c>
      <c r="B12" s="665">
        <v>159.68000000000004</v>
      </c>
      <c r="C12" s="686">
        <v>0.20137715337856588</v>
      </c>
      <c r="D12" s="665">
        <v>633.26</v>
      </c>
      <c r="E12" s="686">
        <v>0.79862284662143412</v>
      </c>
      <c r="F12" s="666">
        <v>792.94</v>
      </c>
    </row>
    <row r="13" spans="1:6" ht="14.4" customHeight="1" x14ac:dyDescent="0.3">
      <c r="A13" s="691" t="s">
        <v>2050</v>
      </c>
      <c r="B13" s="665">
        <v>99.359509322931032</v>
      </c>
      <c r="C13" s="686">
        <v>1</v>
      </c>
      <c r="D13" s="665"/>
      <c r="E13" s="686">
        <v>0</v>
      </c>
      <c r="F13" s="666">
        <v>99.359509322931032</v>
      </c>
    </row>
    <row r="14" spans="1:6" ht="14.4" customHeight="1" x14ac:dyDescent="0.3">
      <c r="A14" s="691" t="s">
        <v>2051</v>
      </c>
      <c r="B14" s="665"/>
      <c r="C14" s="686">
        <v>0</v>
      </c>
      <c r="D14" s="665">
        <v>4484.8963046612316</v>
      </c>
      <c r="E14" s="686">
        <v>1</v>
      </c>
      <c r="F14" s="666">
        <v>4484.8963046612316</v>
      </c>
    </row>
    <row r="15" spans="1:6" ht="14.4" customHeight="1" x14ac:dyDescent="0.3">
      <c r="A15" s="691" t="s">
        <v>2052</v>
      </c>
      <c r="B15" s="665"/>
      <c r="C15" s="686">
        <v>0</v>
      </c>
      <c r="D15" s="665">
        <v>838.2</v>
      </c>
      <c r="E15" s="686">
        <v>1</v>
      </c>
      <c r="F15" s="666">
        <v>838.2</v>
      </c>
    </row>
    <row r="16" spans="1:6" ht="14.4" customHeight="1" x14ac:dyDescent="0.3">
      <c r="A16" s="691" t="s">
        <v>2053</v>
      </c>
      <c r="B16" s="665"/>
      <c r="C16" s="686">
        <v>0</v>
      </c>
      <c r="D16" s="665">
        <v>4830.3470785133268</v>
      </c>
      <c r="E16" s="686">
        <v>1</v>
      </c>
      <c r="F16" s="666">
        <v>4830.3470785133268</v>
      </c>
    </row>
    <row r="17" spans="1:6" ht="14.4" customHeight="1" x14ac:dyDescent="0.3">
      <c r="A17" s="691" t="s">
        <v>2054</v>
      </c>
      <c r="B17" s="665"/>
      <c r="C17" s="686">
        <v>0</v>
      </c>
      <c r="D17" s="665">
        <v>109073.46478629201</v>
      </c>
      <c r="E17" s="686">
        <v>1</v>
      </c>
      <c r="F17" s="666">
        <v>109073.46478629201</v>
      </c>
    </row>
    <row r="18" spans="1:6" ht="14.4" customHeight="1" x14ac:dyDescent="0.3">
      <c r="A18" s="691" t="s">
        <v>2055</v>
      </c>
      <c r="B18" s="665"/>
      <c r="C18" s="686">
        <v>0</v>
      </c>
      <c r="D18" s="665">
        <v>891.66926039439272</v>
      </c>
      <c r="E18" s="686">
        <v>1</v>
      </c>
      <c r="F18" s="666">
        <v>891.66926039439272</v>
      </c>
    </row>
    <row r="19" spans="1:6" ht="14.4" customHeight="1" x14ac:dyDescent="0.3">
      <c r="A19" s="691" t="s">
        <v>2056</v>
      </c>
      <c r="B19" s="665"/>
      <c r="C19" s="686">
        <v>0</v>
      </c>
      <c r="D19" s="665">
        <v>210.54000000000002</v>
      </c>
      <c r="E19" s="686">
        <v>1</v>
      </c>
      <c r="F19" s="666">
        <v>210.54000000000002</v>
      </c>
    </row>
    <row r="20" spans="1:6" ht="14.4" customHeight="1" x14ac:dyDescent="0.3">
      <c r="A20" s="691" t="s">
        <v>2057</v>
      </c>
      <c r="B20" s="665"/>
      <c r="C20" s="686">
        <v>0</v>
      </c>
      <c r="D20" s="665">
        <v>255.92</v>
      </c>
      <c r="E20" s="686">
        <v>1</v>
      </c>
      <c r="F20" s="666">
        <v>255.92</v>
      </c>
    </row>
    <row r="21" spans="1:6" ht="14.4" customHeight="1" x14ac:dyDescent="0.3">
      <c r="A21" s="691" t="s">
        <v>2058</v>
      </c>
      <c r="B21" s="665"/>
      <c r="C21" s="686">
        <v>0</v>
      </c>
      <c r="D21" s="665">
        <v>340.62877657601859</v>
      </c>
      <c r="E21" s="686">
        <v>1</v>
      </c>
      <c r="F21" s="666">
        <v>340.62877657601859</v>
      </c>
    </row>
    <row r="22" spans="1:6" ht="14.4" customHeight="1" x14ac:dyDescent="0.3">
      <c r="A22" s="691" t="s">
        <v>2059</v>
      </c>
      <c r="B22" s="665"/>
      <c r="C22" s="686">
        <v>0</v>
      </c>
      <c r="D22" s="665">
        <v>2316.2375000000002</v>
      </c>
      <c r="E22" s="686">
        <v>1</v>
      </c>
      <c r="F22" s="666">
        <v>2316.2375000000002</v>
      </c>
    </row>
    <row r="23" spans="1:6" ht="14.4" customHeight="1" x14ac:dyDescent="0.3">
      <c r="A23" s="691" t="s">
        <v>2060</v>
      </c>
      <c r="B23" s="665"/>
      <c r="C23" s="686">
        <v>0</v>
      </c>
      <c r="D23" s="665">
        <v>47.940000000000005</v>
      </c>
      <c r="E23" s="686">
        <v>1</v>
      </c>
      <c r="F23" s="666">
        <v>47.940000000000005</v>
      </c>
    </row>
    <row r="24" spans="1:6" ht="14.4" customHeight="1" x14ac:dyDescent="0.3">
      <c r="A24" s="691" t="s">
        <v>2061</v>
      </c>
      <c r="B24" s="665"/>
      <c r="C24" s="686">
        <v>0</v>
      </c>
      <c r="D24" s="665">
        <v>669.70847543148932</v>
      </c>
      <c r="E24" s="686">
        <v>1</v>
      </c>
      <c r="F24" s="666">
        <v>669.70847543148932</v>
      </c>
    </row>
    <row r="25" spans="1:6" ht="14.4" customHeight="1" x14ac:dyDescent="0.3">
      <c r="A25" s="691" t="s">
        <v>2062</v>
      </c>
      <c r="B25" s="665"/>
      <c r="C25" s="686">
        <v>0</v>
      </c>
      <c r="D25" s="665">
        <v>941.34713958640623</v>
      </c>
      <c r="E25" s="686">
        <v>1</v>
      </c>
      <c r="F25" s="666">
        <v>941.34713958640623</v>
      </c>
    </row>
    <row r="26" spans="1:6" ht="14.4" customHeight="1" x14ac:dyDescent="0.3">
      <c r="A26" s="691" t="s">
        <v>2063</v>
      </c>
      <c r="B26" s="665"/>
      <c r="C26" s="686">
        <v>0</v>
      </c>
      <c r="D26" s="665">
        <v>99.119999999999976</v>
      </c>
      <c r="E26" s="686">
        <v>1</v>
      </c>
      <c r="F26" s="666">
        <v>99.119999999999976</v>
      </c>
    </row>
    <row r="27" spans="1:6" ht="14.4" customHeight="1" x14ac:dyDescent="0.3">
      <c r="A27" s="691" t="s">
        <v>2064</v>
      </c>
      <c r="B27" s="665"/>
      <c r="C27" s="686">
        <v>0</v>
      </c>
      <c r="D27" s="665">
        <v>956.71</v>
      </c>
      <c r="E27" s="686">
        <v>1</v>
      </c>
      <c r="F27" s="666">
        <v>956.71</v>
      </c>
    </row>
    <row r="28" spans="1:6" ht="14.4" customHeight="1" x14ac:dyDescent="0.3">
      <c r="A28" s="691" t="s">
        <v>2065</v>
      </c>
      <c r="B28" s="665"/>
      <c r="C28" s="686">
        <v>0</v>
      </c>
      <c r="D28" s="665">
        <v>1167.66678067367</v>
      </c>
      <c r="E28" s="686">
        <v>1</v>
      </c>
      <c r="F28" s="666">
        <v>1167.66678067367</v>
      </c>
    </row>
    <row r="29" spans="1:6" ht="14.4" customHeight="1" x14ac:dyDescent="0.3">
      <c r="A29" s="691" t="s">
        <v>2066</v>
      </c>
      <c r="B29" s="665"/>
      <c r="C29" s="686">
        <v>0</v>
      </c>
      <c r="D29" s="665">
        <v>430.95000000000005</v>
      </c>
      <c r="E29" s="686">
        <v>1</v>
      </c>
      <c r="F29" s="666">
        <v>430.95000000000005</v>
      </c>
    </row>
    <row r="30" spans="1:6" ht="14.4" customHeight="1" x14ac:dyDescent="0.3">
      <c r="A30" s="691" t="s">
        <v>2067</v>
      </c>
      <c r="B30" s="665"/>
      <c r="C30" s="686">
        <v>0</v>
      </c>
      <c r="D30" s="665">
        <v>593.69999999999993</v>
      </c>
      <c r="E30" s="686">
        <v>1</v>
      </c>
      <c r="F30" s="666">
        <v>593.69999999999993</v>
      </c>
    </row>
    <row r="31" spans="1:6" ht="14.4" customHeight="1" x14ac:dyDescent="0.3">
      <c r="A31" s="691" t="s">
        <v>2068</v>
      </c>
      <c r="B31" s="665"/>
      <c r="C31" s="686">
        <v>0</v>
      </c>
      <c r="D31" s="665">
        <v>135.74960113548616</v>
      </c>
      <c r="E31" s="686">
        <v>1</v>
      </c>
      <c r="F31" s="666">
        <v>135.74960113548616</v>
      </c>
    </row>
    <row r="32" spans="1:6" ht="14.4" customHeight="1" x14ac:dyDescent="0.3">
      <c r="A32" s="691" t="s">
        <v>2069</v>
      </c>
      <c r="B32" s="665"/>
      <c r="C32" s="686">
        <v>0</v>
      </c>
      <c r="D32" s="665">
        <v>604.43999999999971</v>
      </c>
      <c r="E32" s="686">
        <v>1</v>
      </c>
      <c r="F32" s="666">
        <v>604.43999999999971</v>
      </c>
    </row>
    <row r="33" spans="1:6" ht="14.4" customHeight="1" x14ac:dyDescent="0.3">
      <c r="A33" s="691" t="s">
        <v>2070</v>
      </c>
      <c r="B33" s="665"/>
      <c r="C33" s="686">
        <v>0</v>
      </c>
      <c r="D33" s="665">
        <v>238.89972912232662</v>
      </c>
      <c r="E33" s="686">
        <v>1</v>
      </c>
      <c r="F33" s="666">
        <v>238.89972912232662</v>
      </c>
    </row>
    <row r="34" spans="1:6" ht="14.4" customHeight="1" x14ac:dyDescent="0.3">
      <c r="A34" s="691" t="s">
        <v>2071</v>
      </c>
      <c r="B34" s="665"/>
      <c r="C34" s="686">
        <v>0</v>
      </c>
      <c r="D34" s="665">
        <v>2461.2704733976893</v>
      </c>
      <c r="E34" s="686">
        <v>1</v>
      </c>
      <c r="F34" s="666">
        <v>2461.2704733976893</v>
      </c>
    </row>
    <row r="35" spans="1:6" ht="14.4" customHeight="1" x14ac:dyDescent="0.3">
      <c r="A35" s="691" t="s">
        <v>2072</v>
      </c>
      <c r="B35" s="665"/>
      <c r="C35" s="686">
        <v>0</v>
      </c>
      <c r="D35" s="665">
        <v>1107.2347601220895</v>
      </c>
      <c r="E35" s="686">
        <v>1</v>
      </c>
      <c r="F35" s="666">
        <v>1107.2347601220895</v>
      </c>
    </row>
    <row r="36" spans="1:6" ht="14.4" customHeight="1" x14ac:dyDescent="0.3">
      <c r="A36" s="691" t="s">
        <v>2073</v>
      </c>
      <c r="B36" s="665"/>
      <c r="C36" s="686">
        <v>0</v>
      </c>
      <c r="D36" s="665">
        <v>452.86</v>
      </c>
      <c r="E36" s="686">
        <v>1</v>
      </c>
      <c r="F36" s="666">
        <v>452.86</v>
      </c>
    </row>
    <row r="37" spans="1:6" ht="14.4" customHeight="1" x14ac:dyDescent="0.3">
      <c r="A37" s="691" t="s">
        <v>2074</v>
      </c>
      <c r="B37" s="665"/>
      <c r="C37" s="686">
        <v>0</v>
      </c>
      <c r="D37" s="665">
        <v>525.7159178693687</v>
      </c>
      <c r="E37" s="686">
        <v>1</v>
      </c>
      <c r="F37" s="666">
        <v>525.7159178693687</v>
      </c>
    </row>
    <row r="38" spans="1:6" ht="14.4" customHeight="1" x14ac:dyDescent="0.3">
      <c r="A38" s="691" t="s">
        <v>2075</v>
      </c>
      <c r="B38" s="665"/>
      <c r="C38" s="686">
        <v>0</v>
      </c>
      <c r="D38" s="665">
        <v>1913.2172001411088</v>
      </c>
      <c r="E38" s="686">
        <v>1</v>
      </c>
      <c r="F38" s="666">
        <v>1913.2172001411088</v>
      </c>
    </row>
    <row r="39" spans="1:6" ht="14.4" customHeight="1" x14ac:dyDescent="0.3">
      <c r="A39" s="691" t="s">
        <v>2076</v>
      </c>
      <c r="B39" s="665"/>
      <c r="C39" s="686">
        <v>0</v>
      </c>
      <c r="D39" s="665">
        <v>428.73960885482069</v>
      </c>
      <c r="E39" s="686">
        <v>1</v>
      </c>
      <c r="F39" s="666">
        <v>428.73960885482069</v>
      </c>
    </row>
    <row r="40" spans="1:6" ht="14.4" customHeight="1" x14ac:dyDescent="0.3">
      <c r="A40" s="691" t="s">
        <v>2077</v>
      </c>
      <c r="B40" s="665"/>
      <c r="C40" s="686">
        <v>0</v>
      </c>
      <c r="D40" s="665">
        <v>4394.6446733167159</v>
      </c>
      <c r="E40" s="686">
        <v>1</v>
      </c>
      <c r="F40" s="666">
        <v>4394.6446733167159</v>
      </c>
    </row>
    <row r="41" spans="1:6" ht="14.4" customHeight="1" x14ac:dyDescent="0.3">
      <c r="A41" s="691" t="s">
        <v>2078</v>
      </c>
      <c r="B41" s="665"/>
      <c r="C41" s="686">
        <v>0</v>
      </c>
      <c r="D41" s="665">
        <v>771.30956797591205</v>
      </c>
      <c r="E41" s="686">
        <v>1</v>
      </c>
      <c r="F41" s="666">
        <v>771.30956797591205</v>
      </c>
    </row>
    <row r="42" spans="1:6" ht="14.4" customHeight="1" x14ac:dyDescent="0.3">
      <c r="A42" s="691" t="s">
        <v>2079</v>
      </c>
      <c r="B42" s="665"/>
      <c r="C42" s="686">
        <v>0</v>
      </c>
      <c r="D42" s="665">
        <v>1081.6399999999999</v>
      </c>
      <c r="E42" s="686">
        <v>1</v>
      </c>
      <c r="F42" s="666">
        <v>1081.6399999999999</v>
      </c>
    </row>
    <row r="43" spans="1:6" ht="14.4" customHeight="1" x14ac:dyDescent="0.3">
      <c r="A43" s="691" t="s">
        <v>2080</v>
      </c>
      <c r="B43" s="665"/>
      <c r="C43" s="686">
        <v>0</v>
      </c>
      <c r="D43" s="665">
        <v>73.069999999999993</v>
      </c>
      <c r="E43" s="686">
        <v>1</v>
      </c>
      <c r="F43" s="666">
        <v>73.069999999999993</v>
      </c>
    </row>
    <row r="44" spans="1:6" ht="14.4" customHeight="1" x14ac:dyDescent="0.3">
      <c r="A44" s="691" t="s">
        <v>2081</v>
      </c>
      <c r="B44" s="665"/>
      <c r="C44" s="686">
        <v>0</v>
      </c>
      <c r="D44" s="665">
        <v>598.83999999999992</v>
      </c>
      <c r="E44" s="686">
        <v>1</v>
      </c>
      <c r="F44" s="666">
        <v>598.83999999999992</v>
      </c>
    </row>
    <row r="45" spans="1:6" ht="14.4" customHeight="1" x14ac:dyDescent="0.3">
      <c r="A45" s="691" t="s">
        <v>2082</v>
      </c>
      <c r="B45" s="665"/>
      <c r="C45" s="686">
        <v>0</v>
      </c>
      <c r="D45" s="665">
        <v>809.35</v>
      </c>
      <c r="E45" s="686">
        <v>1</v>
      </c>
      <c r="F45" s="666">
        <v>809.35</v>
      </c>
    </row>
    <row r="46" spans="1:6" ht="14.4" customHeight="1" x14ac:dyDescent="0.3">
      <c r="A46" s="691" t="s">
        <v>2083</v>
      </c>
      <c r="B46" s="665"/>
      <c r="C46" s="686">
        <v>0</v>
      </c>
      <c r="D46" s="665">
        <v>840.47887043558478</v>
      </c>
      <c r="E46" s="686">
        <v>1</v>
      </c>
      <c r="F46" s="666">
        <v>840.47887043558478</v>
      </c>
    </row>
    <row r="47" spans="1:6" ht="14.4" customHeight="1" x14ac:dyDescent="0.3">
      <c r="A47" s="691" t="s">
        <v>2084</v>
      </c>
      <c r="B47" s="665"/>
      <c r="C47" s="686">
        <v>0</v>
      </c>
      <c r="D47" s="665">
        <v>726.09746451698823</v>
      </c>
      <c r="E47" s="686">
        <v>1</v>
      </c>
      <c r="F47" s="666">
        <v>726.09746451698823</v>
      </c>
    </row>
    <row r="48" spans="1:6" ht="14.4" customHeight="1" x14ac:dyDescent="0.3">
      <c r="A48" s="691" t="s">
        <v>2085</v>
      </c>
      <c r="B48" s="665"/>
      <c r="C48" s="686">
        <v>0</v>
      </c>
      <c r="D48" s="665">
        <v>1012.0842289185779</v>
      </c>
      <c r="E48" s="686">
        <v>1</v>
      </c>
      <c r="F48" s="666">
        <v>1012.0842289185779</v>
      </c>
    </row>
    <row r="49" spans="1:6" ht="14.4" customHeight="1" x14ac:dyDescent="0.3">
      <c r="A49" s="691" t="s">
        <v>2086</v>
      </c>
      <c r="B49" s="665"/>
      <c r="C49" s="686">
        <v>0</v>
      </c>
      <c r="D49" s="665">
        <v>1297.6342636636584</v>
      </c>
      <c r="E49" s="686">
        <v>1</v>
      </c>
      <c r="F49" s="666">
        <v>1297.6342636636584</v>
      </c>
    </row>
    <row r="50" spans="1:6" ht="14.4" customHeight="1" x14ac:dyDescent="0.3">
      <c r="A50" s="691" t="s">
        <v>2087</v>
      </c>
      <c r="B50" s="665"/>
      <c r="C50" s="686">
        <v>0</v>
      </c>
      <c r="D50" s="665">
        <v>1918.1798140905257</v>
      </c>
      <c r="E50" s="686">
        <v>1</v>
      </c>
      <c r="F50" s="666">
        <v>1918.1798140905257</v>
      </c>
    </row>
    <row r="51" spans="1:6" ht="14.4" customHeight="1" x14ac:dyDescent="0.3">
      <c r="A51" s="691" t="s">
        <v>2088</v>
      </c>
      <c r="B51" s="665"/>
      <c r="C51" s="686">
        <v>0</v>
      </c>
      <c r="D51" s="665">
        <v>328.72</v>
      </c>
      <c r="E51" s="686">
        <v>1</v>
      </c>
      <c r="F51" s="666">
        <v>328.72</v>
      </c>
    </row>
    <row r="52" spans="1:6" ht="14.4" customHeight="1" x14ac:dyDescent="0.3">
      <c r="A52" s="691" t="s">
        <v>2089</v>
      </c>
      <c r="B52" s="665"/>
      <c r="C52" s="686">
        <v>0</v>
      </c>
      <c r="D52" s="665">
        <v>1544.1777289831232</v>
      </c>
      <c r="E52" s="686">
        <v>1</v>
      </c>
      <c r="F52" s="666">
        <v>1544.1777289831232</v>
      </c>
    </row>
    <row r="53" spans="1:6" ht="14.4" customHeight="1" x14ac:dyDescent="0.3">
      <c r="A53" s="691" t="s">
        <v>2090</v>
      </c>
      <c r="B53" s="665"/>
      <c r="C53" s="686">
        <v>0</v>
      </c>
      <c r="D53" s="665">
        <v>472.5</v>
      </c>
      <c r="E53" s="686">
        <v>1</v>
      </c>
      <c r="F53" s="666">
        <v>472.5</v>
      </c>
    </row>
    <row r="54" spans="1:6" ht="14.4" customHeight="1" x14ac:dyDescent="0.3">
      <c r="A54" s="691" t="s">
        <v>2091</v>
      </c>
      <c r="B54" s="665"/>
      <c r="C54" s="686">
        <v>0</v>
      </c>
      <c r="D54" s="665">
        <v>999.01193469796181</v>
      </c>
      <c r="E54" s="686">
        <v>1</v>
      </c>
      <c r="F54" s="666">
        <v>999.01193469796181</v>
      </c>
    </row>
    <row r="55" spans="1:6" ht="14.4" customHeight="1" x14ac:dyDescent="0.3">
      <c r="A55" s="691" t="s">
        <v>2092</v>
      </c>
      <c r="B55" s="665"/>
      <c r="C55" s="686">
        <v>0</v>
      </c>
      <c r="D55" s="665">
        <v>107.93999999999996</v>
      </c>
      <c r="E55" s="686">
        <v>1</v>
      </c>
      <c r="F55" s="666">
        <v>107.93999999999996</v>
      </c>
    </row>
    <row r="56" spans="1:6" ht="14.4" customHeight="1" x14ac:dyDescent="0.3">
      <c r="A56" s="691" t="s">
        <v>2093</v>
      </c>
      <c r="B56" s="665"/>
      <c r="C56" s="686">
        <v>0</v>
      </c>
      <c r="D56" s="665">
        <v>304.48</v>
      </c>
      <c r="E56" s="686">
        <v>1</v>
      </c>
      <c r="F56" s="666">
        <v>304.48</v>
      </c>
    </row>
    <row r="57" spans="1:6" ht="14.4" customHeight="1" x14ac:dyDescent="0.3">
      <c r="A57" s="691" t="s">
        <v>2094</v>
      </c>
      <c r="B57" s="665"/>
      <c r="C57" s="686">
        <v>0</v>
      </c>
      <c r="D57" s="665">
        <v>499.75956212265942</v>
      </c>
      <c r="E57" s="686">
        <v>1</v>
      </c>
      <c r="F57" s="666">
        <v>499.75956212265942</v>
      </c>
    </row>
    <row r="58" spans="1:6" ht="14.4" customHeight="1" x14ac:dyDescent="0.3">
      <c r="A58" s="691" t="s">
        <v>2095</v>
      </c>
      <c r="B58" s="665"/>
      <c r="C58" s="686">
        <v>0</v>
      </c>
      <c r="D58" s="665">
        <v>151.72999999999999</v>
      </c>
      <c r="E58" s="686">
        <v>1</v>
      </c>
      <c r="F58" s="666">
        <v>151.72999999999999</v>
      </c>
    </row>
    <row r="59" spans="1:6" ht="14.4" customHeight="1" x14ac:dyDescent="0.3">
      <c r="A59" s="691" t="s">
        <v>2096</v>
      </c>
      <c r="B59" s="665"/>
      <c r="C59" s="686">
        <v>0</v>
      </c>
      <c r="D59" s="665">
        <v>1180.4489998550168</v>
      </c>
      <c r="E59" s="686">
        <v>1</v>
      </c>
      <c r="F59" s="666">
        <v>1180.4489998550168</v>
      </c>
    </row>
    <row r="60" spans="1:6" ht="14.4" customHeight="1" x14ac:dyDescent="0.3">
      <c r="A60" s="691" t="s">
        <v>2097</v>
      </c>
      <c r="B60" s="665"/>
      <c r="C60" s="686">
        <v>0</v>
      </c>
      <c r="D60" s="665">
        <v>343.87828906496509</v>
      </c>
      <c r="E60" s="686">
        <v>1</v>
      </c>
      <c r="F60" s="666">
        <v>343.87828906496509</v>
      </c>
    </row>
    <row r="61" spans="1:6" ht="14.4" customHeight="1" x14ac:dyDescent="0.3">
      <c r="A61" s="691" t="s">
        <v>2098</v>
      </c>
      <c r="B61" s="665"/>
      <c r="C61" s="686">
        <v>0</v>
      </c>
      <c r="D61" s="665">
        <v>279.18000000000023</v>
      </c>
      <c r="E61" s="686">
        <v>1</v>
      </c>
      <c r="F61" s="666">
        <v>279.18000000000023</v>
      </c>
    </row>
    <row r="62" spans="1:6" ht="14.4" customHeight="1" x14ac:dyDescent="0.3">
      <c r="A62" s="691" t="s">
        <v>2099</v>
      </c>
      <c r="B62" s="665"/>
      <c r="C62" s="686">
        <v>0</v>
      </c>
      <c r="D62" s="665">
        <v>574.51945866344431</v>
      </c>
      <c r="E62" s="686">
        <v>1</v>
      </c>
      <c r="F62" s="666">
        <v>574.51945866344431</v>
      </c>
    </row>
    <row r="63" spans="1:6" ht="14.4" customHeight="1" x14ac:dyDescent="0.3">
      <c r="A63" s="691" t="s">
        <v>2100</v>
      </c>
      <c r="B63" s="665"/>
      <c r="C63" s="686">
        <v>0</v>
      </c>
      <c r="D63" s="665">
        <v>852.75941231021409</v>
      </c>
      <c r="E63" s="686">
        <v>1</v>
      </c>
      <c r="F63" s="666">
        <v>852.75941231021409</v>
      </c>
    </row>
    <row r="64" spans="1:6" ht="14.4" customHeight="1" thickBot="1" x14ac:dyDescent="0.35">
      <c r="A64" s="692" t="s">
        <v>2101</v>
      </c>
      <c r="B64" s="687"/>
      <c r="C64" s="688">
        <v>0</v>
      </c>
      <c r="D64" s="687">
        <v>595.68707004881617</v>
      </c>
      <c r="E64" s="688">
        <v>1</v>
      </c>
      <c r="F64" s="689">
        <v>595.68707004881617</v>
      </c>
    </row>
    <row r="65" spans="1:6" ht="14.4" customHeight="1" thickBot="1" x14ac:dyDescent="0.35">
      <c r="A65" s="680" t="s">
        <v>3</v>
      </c>
      <c r="B65" s="681">
        <v>4960.1217927225143</v>
      </c>
      <c r="C65" s="682">
        <v>2.8974416122516958E-2</v>
      </c>
      <c r="D65" s="681">
        <v>166229.58473143564</v>
      </c>
      <c r="E65" s="682">
        <v>0.97102558387748295</v>
      </c>
      <c r="F65" s="683">
        <v>171189.70652415816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2231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31.5</v>
      </c>
      <c r="G3" s="47">
        <f>SUBTOTAL(9,G6:G1048576)</f>
        <v>4960.1217927225143</v>
      </c>
      <c r="H3" s="48">
        <f>IF(M3=0,0,G3/M3)</f>
        <v>2.8974416122516965E-2</v>
      </c>
      <c r="I3" s="47">
        <f>SUBTOTAL(9,I6:I1048576)</f>
        <v>709</v>
      </c>
      <c r="J3" s="47">
        <f>SUBTOTAL(9,J6:J1048576)</f>
        <v>166229.58473143558</v>
      </c>
      <c r="K3" s="48">
        <f>IF(M3=0,0,J3/M3)</f>
        <v>0.97102558387748295</v>
      </c>
      <c r="L3" s="47">
        <f>SUBTOTAL(9,L6:L1048576)</f>
        <v>740.5</v>
      </c>
      <c r="M3" s="49">
        <f>SUBTOTAL(9,M6:M1048576)</f>
        <v>171189.7065241581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163</v>
      </c>
      <c r="B5" s="693" t="s">
        <v>164</v>
      </c>
      <c r="C5" s="693" t="s">
        <v>90</v>
      </c>
      <c r="D5" s="693" t="s">
        <v>165</v>
      </c>
      <c r="E5" s="693" t="s">
        <v>166</v>
      </c>
      <c r="F5" s="694" t="s">
        <v>28</v>
      </c>
      <c r="G5" s="694" t="s">
        <v>14</v>
      </c>
      <c r="H5" s="675" t="s">
        <v>167</v>
      </c>
      <c r="I5" s="674" t="s">
        <v>28</v>
      </c>
      <c r="J5" s="694" t="s">
        <v>14</v>
      </c>
      <c r="K5" s="675" t="s">
        <v>167</v>
      </c>
      <c r="L5" s="674" t="s">
        <v>28</v>
      </c>
      <c r="M5" s="695" t="s">
        <v>14</v>
      </c>
    </row>
    <row r="6" spans="1:13" ht="14.4" customHeight="1" x14ac:dyDescent="0.3">
      <c r="A6" s="655" t="s">
        <v>534</v>
      </c>
      <c r="B6" s="656" t="s">
        <v>2102</v>
      </c>
      <c r="C6" s="656" t="s">
        <v>1636</v>
      </c>
      <c r="D6" s="656" t="s">
        <v>1574</v>
      </c>
      <c r="E6" s="656" t="s">
        <v>2103</v>
      </c>
      <c r="F6" s="659"/>
      <c r="G6" s="659"/>
      <c r="H6" s="678">
        <v>0</v>
      </c>
      <c r="I6" s="659">
        <v>3</v>
      </c>
      <c r="J6" s="659">
        <v>105.53914686963068</v>
      </c>
      <c r="K6" s="678">
        <v>1</v>
      </c>
      <c r="L6" s="659">
        <v>3</v>
      </c>
      <c r="M6" s="660">
        <v>105.53914686963068</v>
      </c>
    </row>
    <row r="7" spans="1:13" ht="14.4" customHeight="1" x14ac:dyDescent="0.3">
      <c r="A7" s="661" t="s">
        <v>534</v>
      </c>
      <c r="B7" s="662" t="s">
        <v>2102</v>
      </c>
      <c r="C7" s="662" t="s">
        <v>1573</v>
      </c>
      <c r="D7" s="662" t="s">
        <v>1574</v>
      </c>
      <c r="E7" s="662" t="s">
        <v>1575</v>
      </c>
      <c r="F7" s="665"/>
      <c r="G7" s="665"/>
      <c r="H7" s="686">
        <v>0</v>
      </c>
      <c r="I7" s="665">
        <v>7</v>
      </c>
      <c r="J7" s="665">
        <v>857.07631228343485</v>
      </c>
      <c r="K7" s="686">
        <v>1</v>
      </c>
      <c r="L7" s="665">
        <v>7</v>
      </c>
      <c r="M7" s="666">
        <v>857.07631228343485</v>
      </c>
    </row>
    <row r="8" spans="1:13" ht="14.4" customHeight="1" x14ac:dyDescent="0.3">
      <c r="A8" s="661" t="s">
        <v>534</v>
      </c>
      <c r="B8" s="662" t="s">
        <v>2102</v>
      </c>
      <c r="C8" s="662" t="s">
        <v>1639</v>
      </c>
      <c r="D8" s="662" t="s">
        <v>1640</v>
      </c>
      <c r="E8" s="662" t="s">
        <v>2104</v>
      </c>
      <c r="F8" s="665"/>
      <c r="G8" s="665"/>
      <c r="H8" s="686">
        <v>0</v>
      </c>
      <c r="I8" s="665">
        <v>2</v>
      </c>
      <c r="J8" s="665">
        <v>140.76000000000002</v>
      </c>
      <c r="K8" s="686">
        <v>1</v>
      </c>
      <c r="L8" s="665">
        <v>2</v>
      </c>
      <c r="M8" s="666">
        <v>140.76000000000002</v>
      </c>
    </row>
    <row r="9" spans="1:13" ht="14.4" customHeight="1" x14ac:dyDescent="0.3">
      <c r="A9" s="661" t="s">
        <v>534</v>
      </c>
      <c r="B9" s="662" t="s">
        <v>2102</v>
      </c>
      <c r="C9" s="662" t="s">
        <v>1756</v>
      </c>
      <c r="D9" s="662" t="s">
        <v>1757</v>
      </c>
      <c r="E9" s="662" t="s">
        <v>1758</v>
      </c>
      <c r="F9" s="665"/>
      <c r="G9" s="665"/>
      <c r="H9" s="686">
        <v>0</v>
      </c>
      <c r="I9" s="665">
        <v>20</v>
      </c>
      <c r="J9" s="665">
        <v>1357.895014244624</v>
      </c>
      <c r="K9" s="686">
        <v>1</v>
      </c>
      <c r="L9" s="665">
        <v>20</v>
      </c>
      <c r="M9" s="666">
        <v>1357.895014244624</v>
      </c>
    </row>
    <row r="10" spans="1:13" ht="14.4" customHeight="1" x14ac:dyDescent="0.3">
      <c r="A10" s="661" t="s">
        <v>534</v>
      </c>
      <c r="B10" s="662" t="s">
        <v>2105</v>
      </c>
      <c r="C10" s="662" t="s">
        <v>1598</v>
      </c>
      <c r="D10" s="662" t="s">
        <v>2106</v>
      </c>
      <c r="E10" s="662" t="s">
        <v>2107</v>
      </c>
      <c r="F10" s="665"/>
      <c r="G10" s="665"/>
      <c r="H10" s="686">
        <v>0</v>
      </c>
      <c r="I10" s="665">
        <v>1</v>
      </c>
      <c r="J10" s="665">
        <v>99.119999999999976</v>
      </c>
      <c r="K10" s="686">
        <v>1</v>
      </c>
      <c r="L10" s="665">
        <v>1</v>
      </c>
      <c r="M10" s="666">
        <v>99.119999999999976</v>
      </c>
    </row>
    <row r="11" spans="1:13" ht="14.4" customHeight="1" x14ac:dyDescent="0.3">
      <c r="A11" s="661" t="s">
        <v>534</v>
      </c>
      <c r="B11" s="662" t="s">
        <v>2108</v>
      </c>
      <c r="C11" s="662" t="s">
        <v>1681</v>
      </c>
      <c r="D11" s="662" t="s">
        <v>1682</v>
      </c>
      <c r="E11" s="662" t="s">
        <v>1683</v>
      </c>
      <c r="F11" s="665"/>
      <c r="G11" s="665"/>
      <c r="H11" s="686">
        <v>0</v>
      </c>
      <c r="I11" s="665">
        <v>9</v>
      </c>
      <c r="J11" s="665">
        <v>574.51945866344431</v>
      </c>
      <c r="K11" s="686">
        <v>1</v>
      </c>
      <c r="L11" s="665">
        <v>9</v>
      </c>
      <c r="M11" s="666">
        <v>574.51945866344431</v>
      </c>
    </row>
    <row r="12" spans="1:13" ht="14.4" customHeight="1" x14ac:dyDescent="0.3">
      <c r="A12" s="661" t="s">
        <v>534</v>
      </c>
      <c r="B12" s="662" t="s">
        <v>2109</v>
      </c>
      <c r="C12" s="662" t="s">
        <v>1629</v>
      </c>
      <c r="D12" s="662" t="s">
        <v>1630</v>
      </c>
      <c r="E12" s="662" t="s">
        <v>1631</v>
      </c>
      <c r="F12" s="665"/>
      <c r="G12" s="665"/>
      <c r="H12" s="686">
        <v>0</v>
      </c>
      <c r="I12" s="665">
        <v>6</v>
      </c>
      <c r="J12" s="665">
        <v>669.70847543148932</v>
      </c>
      <c r="K12" s="686">
        <v>1</v>
      </c>
      <c r="L12" s="665">
        <v>6</v>
      </c>
      <c r="M12" s="666">
        <v>669.70847543148932</v>
      </c>
    </row>
    <row r="13" spans="1:13" ht="14.4" customHeight="1" x14ac:dyDescent="0.3">
      <c r="A13" s="661" t="s">
        <v>534</v>
      </c>
      <c r="B13" s="662" t="s">
        <v>2110</v>
      </c>
      <c r="C13" s="662" t="s">
        <v>546</v>
      </c>
      <c r="D13" s="662" t="s">
        <v>547</v>
      </c>
      <c r="E13" s="662" t="s">
        <v>2111</v>
      </c>
      <c r="F13" s="665">
        <v>4</v>
      </c>
      <c r="G13" s="665">
        <v>2204.0412833995833</v>
      </c>
      <c r="H13" s="686">
        <v>1</v>
      </c>
      <c r="I13" s="665"/>
      <c r="J13" s="665"/>
      <c r="K13" s="686">
        <v>0</v>
      </c>
      <c r="L13" s="665">
        <v>4</v>
      </c>
      <c r="M13" s="666">
        <v>2204.0412833995833</v>
      </c>
    </row>
    <row r="14" spans="1:13" ht="14.4" customHeight="1" x14ac:dyDescent="0.3">
      <c r="A14" s="661" t="s">
        <v>534</v>
      </c>
      <c r="B14" s="662" t="s">
        <v>2112</v>
      </c>
      <c r="C14" s="662" t="s">
        <v>553</v>
      </c>
      <c r="D14" s="662" t="s">
        <v>554</v>
      </c>
      <c r="E14" s="662" t="s">
        <v>555</v>
      </c>
      <c r="F14" s="665">
        <v>2</v>
      </c>
      <c r="G14" s="665">
        <v>159.68000000000004</v>
      </c>
      <c r="H14" s="686">
        <v>1</v>
      </c>
      <c r="I14" s="665"/>
      <c r="J14" s="665"/>
      <c r="K14" s="686">
        <v>0</v>
      </c>
      <c r="L14" s="665">
        <v>2</v>
      </c>
      <c r="M14" s="666">
        <v>159.68000000000004</v>
      </c>
    </row>
    <row r="15" spans="1:13" ht="14.4" customHeight="1" x14ac:dyDescent="0.3">
      <c r="A15" s="661" t="s">
        <v>534</v>
      </c>
      <c r="B15" s="662" t="s">
        <v>2112</v>
      </c>
      <c r="C15" s="662" t="s">
        <v>1860</v>
      </c>
      <c r="D15" s="662" t="s">
        <v>1861</v>
      </c>
      <c r="E15" s="662" t="s">
        <v>555</v>
      </c>
      <c r="F15" s="665"/>
      <c r="G15" s="665"/>
      <c r="H15" s="686">
        <v>0</v>
      </c>
      <c r="I15" s="665">
        <v>4</v>
      </c>
      <c r="J15" s="665">
        <v>371.12</v>
      </c>
      <c r="K15" s="686">
        <v>1</v>
      </c>
      <c r="L15" s="665">
        <v>4</v>
      </c>
      <c r="M15" s="666">
        <v>371.12</v>
      </c>
    </row>
    <row r="16" spans="1:13" ht="14.4" customHeight="1" x14ac:dyDescent="0.3">
      <c r="A16" s="661" t="s">
        <v>534</v>
      </c>
      <c r="B16" s="662" t="s">
        <v>2112</v>
      </c>
      <c r="C16" s="662" t="s">
        <v>1653</v>
      </c>
      <c r="D16" s="662" t="s">
        <v>1654</v>
      </c>
      <c r="E16" s="662" t="s">
        <v>2113</v>
      </c>
      <c r="F16" s="665"/>
      <c r="G16" s="665"/>
      <c r="H16" s="686">
        <v>0</v>
      </c>
      <c r="I16" s="665">
        <v>2</v>
      </c>
      <c r="J16" s="665">
        <v>98.840000000000032</v>
      </c>
      <c r="K16" s="686">
        <v>1</v>
      </c>
      <c r="L16" s="665">
        <v>2</v>
      </c>
      <c r="M16" s="666">
        <v>98.840000000000032</v>
      </c>
    </row>
    <row r="17" spans="1:13" ht="14.4" customHeight="1" x14ac:dyDescent="0.3">
      <c r="A17" s="661" t="s">
        <v>534</v>
      </c>
      <c r="B17" s="662" t="s">
        <v>2112</v>
      </c>
      <c r="C17" s="662" t="s">
        <v>1657</v>
      </c>
      <c r="D17" s="662" t="s">
        <v>1658</v>
      </c>
      <c r="E17" s="662" t="s">
        <v>2114</v>
      </c>
      <c r="F17" s="665"/>
      <c r="G17" s="665"/>
      <c r="H17" s="686">
        <v>0</v>
      </c>
      <c r="I17" s="665">
        <v>2</v>
      </c>
      <c r="J17" s="665">
        <v>163.30000000000001</v>
      </c>
      <c r="K17" s="686">
        <v>1</v>
      </c>
      <c r="L17" s="665">
        <v>2</v>
      </c>
      <c r="M17" s="666">
        <v>163.30000000000001</v>
      </c>
    </row>
    <row r="18" spans="1:13" ht="14.4" customHeight="1" x14ac:dyDescent="0.3">
      <c r="A18" s="661" t="s">
        <v>534</v>
      </c>
      <c r="B18" s="662" t="s">
        <v>2115</v>
      </c>
      <c r="C18" s="662" t="s">
        <v>1726</v>
      </c>
      <c r="D18" s="662" t="s">
        <v>1727</v>
      </c>
      <c r="E18" s="662" t="s">
        <v>1728</v>
      </c>
      <c r="F18" s="665"/>
      <c r="G18" s="665"/>
      <c r="H18" s="686">
        <v>0</v>
      </c>
      <c r="I18" s="665">
        <v>2</v>
      </c>
      <c r="J18" s="665">
        <v>47.940000000000005</v>
      </c>
      <c r="K18" s="686">
        <v>1</v>
      </c>
      <c r="L18" s="665">
        <v>2</v>
      </c>
      <c r="M18" s="666">
        <v>47.940000000000005</v>
      </c>
    </row>
    <row r="19" spans="1:13" ht="14.4" customHeight="1" x14ac:dyDescent="0.3">
      <c r="A19" s="661" t="s">
        <v>534</v>
      </c>
      <c r="B19" s="662" t="s">
        <v>2116</v>
      </c>
      <c r="C19" s="662" t="s">
        <v>1691</v>
      </c>
      <c r="D19" s="662" t="s">
        <v>1692</v>
      </c>
      <c r="E19" s="662" t="s">
        <v>980</v>
      </c>
      <c r="F19" s="665"/>
      <c r="G19" s="665"/>
      <c r="H19" s="686">
        <v>0</v>
      </c>
      <c r="I19" s="665">
        <v>2</v>
      </c>
      <c r="J19" s="665">
        <v>277.54000000000002</v>
      </c>
      <c r="K19" s="686">
        <v>1</v>
      </c>
      <c r="L19" s="665">
        <v>2</v>
      </c>
      <c r="M19" s="666">
        <v>277.54000000000002</v>
      </c>
    </row>
    <row r="20" spans="1:13" ht="14.4" customHeight="1" x14ac:dyDescent="0.3">
      <c r="A20" s="661" t="s">
        <v>534</v>
      </c>
      <c r="B20" s="662" t="s">
        <v>2116</v>
      </c>
      <c r="C20" s="662" t="s">
        <v>1775</v>
      </c>
      <c r="D20" s="662" t="s">
        <v>2117</v>
      </c>
      <c r="E20" s="662" t="s">
        <v>2118</v>
      </c>
      <c r="F20" s="665"/>
      <c r="G20" s="665"/>
      <c r="H20" s="686">
        <v>0</v>
      </c>
      <c r="I20" s="665">
        <v>3</v>
      </c>
      <c r="J20" s="665">
        <v>336.58926039439268</v>
      </c>
      <c r="K20" s="686">
        <v>1</v>
      </c>
      <c r="L20" s="665">
        <v>3</v>
      </c>
      <c r="M20" s="666">
        <v>336.58926039439268</v>
      </c>
    </row>
    <row r="21" spans="1:13" ht="14.4" customHeight="1" x14ac:dyDescent="0.3">
      <c r="A21" s="661" t="s">
        <v>534</v>
      </c>
      <c r="B21" s="662" t="s">
        <v>2116</v>
      </c>
      <c r="C21" s="662" t="s">
        <v>1697</v>
      </c>
      <c r="D21" s="662" t="s">
        <v>2119</v>
      </c>
      <c r="E21" s="662" t="s">
        <v>980</v>
      </c>
      <c r="F21" s="665"/>
      <c r="G21" s="665"/>
      <c r="H21" s="686">
        <v>0</v>
      </c>
      <c r="I21" s="665">
        <v>2</v>
      </c>
      <c r="J21" s="665">
        <v>277.54000000000002</v>
      </c>
      <c r="K21" s="686">
        <v>1</v>
      </c>
      <c r="L21" s="665">
        <v>2</v>
      </c>
      <c r="M21" s="666">
        <v>277.54000000000002</v>
      </c>
    </row>
    <row r="22" spans="1:13" ht="14.4" customHeight="1" x14ac:dyDescent="0.3">
      <c r="A22" s="661" t="s">
        <v>534</v>
      </c>
      <c r="B22" s="662" t="s">
        <v>2120</v>
      </c>
      <c r="C22" s="662" t="s">
        <v>1796</v>
      </c>
      <c r="D22" s="662" t="s">
        <v>1607</v>
      </c>
      <c r="E22" s="662" t="s">
        <v>1797</v>
      </c>
      <c r="F22" s="665"/>
      <c r="G22" s="665"/>
      <c r="H22" s="686">
        <v>0</v>
      </c>
      <c r="I22" s="665">
        <v>46</v>
      </c>
      <c r="J22" s="665">
        <v>13908.682791055653</v>
      </c>
      <c r="K22" s="686">
        <v>1</v>
      </c>
      <c r="L22" s="665">
        <v>46</v>
      </c>
      <c r="M22" s="666">
        <v>13908.682791055653</v>
      </c>
    </row>
    <row r="23" spans="1:13" ht="14.4" customHeight="1" x14ac:dyDescent="0.3">
      <c r="A23" s="661" t="s">
        <v>534</v>
      </c>
      <c r="B23" s="662" t="s">
        <v>2120</v>
      </c>
      <c r="C23" s="662" t="s">
        <v>1799</v>
      </c>
      <c r="D23" s="662" t="s">
        <v>1607</v>
      </c>
      <c r="E23" s="662" t="s">
        <v>1800</v>
      </c>
      <c r="F23" s="665"/>
      <c r="G23" s="665"/>
      <c r="H23" s="686">
        <v>0</v>
      </c>
      <c r="I23" s="665">
        <v>87</v>
      </c>
      <c r="J23" s="665">
        <v>35597.185430817088</v>
      </c>
      <c r="K23" s="686">
        <v>1</v>
      </c>
      <c r="L23" s="665">
        <v>87</v>
      </c>
      <c r="M23" s="666">
        <v>35597.185430817088</v>
      </c>
    </row>
    <row r="24" spans="1:13" ht="14.4" customHeight="1" x14ac:dyDescent="0.3">
      <c r="A24" s="661" t="s">
        <v>534</v>
      </c>
      <c r="B24" s="662" t="s">
        <v>2120</v>
      </c>
      <c r="C24" s="662" t="s">
        <v>1606</v>
      </c>
      <c r="D24" s="662" t="s">
        <v>1607</v>
      </c>
      <c r="E24" s="662" t="s">
        <v>1608</v>
      </c>
      <c r="F24" s="665"/>
      <c r="G24" s="665"/>
      <c r="H24" s="686">
        <v>0</v>
      </c>
      <c r="I24" s="665">
        <v>61</v>
      </c>
      <c r="J24" s="665">
        <v>38556.292348873802</v>
      </c>
      <c r="K24" s="686">
        <v>1</v>
      </c>
      <c r="L24" s="665">
        <v>61</v>
      </c>
      <c r="M24" s="666">
        <v>38556.292348873802</v>
      </c>
    </row>
    <row r="25" spans="1:13" ht="14.4" customHeight="1" x14ac:dyDescent="0.3">
      <c r="A25" s="661" t="s">
        <v>534</v>
      </c>
      <c r="B25" s="662" t="s">
        <v>2120</v>
      </c>
      <c r="C25" s="662" t="s">
        <v>1610</v>
      </c>
      <c r="D25" s="662" t="s">
        <v>1607</v>
      </c>
      <c r="E25" s="662" t="s">
        <v>1611</v>
      </c>
      <c r="F25" s="665"/>
      <c r="G25" s="665"/>
      <c r="H25" s="686">
        <v>0</v>
      </c>
      <c r="I25" s="665">
        <v>16</v>
      </c>
      <c r="J25" s="665">
        <v>11539.190403827206</v>
      </c>
      <c r="K25" s="686">
        <v>1</v>
      </c>
      <c r="L25" s="665">
        <v>16</v>
      </c>
      <c r="M25" s="666">
        <v>11539.190403827206</v>
      </c>
    </row>
    <row r="26" spans="1:13" ht="14.4" customHeight="1" x14ac:dyDescent="0.3">
      <c r="A26" s="661" t="s">
        <v>534</v>
      </c>
      <c r="B26" s="662" t="s">
        <v>2120</v>
      </c>
      <c r="C26" s="662" t="s">
        <v>1649</v>
      </c>
      <c r="D26" s="662" t="s">
        <v>1650</v>
      </c>
      <c r="E26" s="662" t="s">
        <v>2121</v>
      </c>
      <c r="F26" s="665"/>
      <c r="G26" s="665"/>
      <c r="H26" s="686">
        <v>0</v>
      </c>
      <c r="I26" s="665">
        <v>1</v>
      </c>
      <c r="J26" s="665">
        <v>3299.9999999999991</v>
      </c>
      <c r="K26" s="686">
        <v>1</v>
      </c>
      <c r="L26" s="665">
        <v>1</v>
      </c>
      <c r="M26" s="666">
        <v>3299.9999999999991</v>
      </c>
    </row>
    <row r="27" spans="1:13" ht="14.4" customHeight="1" x14ac:dyDescent="0.3">
      <c r="A27" s="661" t="s">
        <v>534</v>
      </c>
      <c r="B27" s="662" t="s">
        <v>2120</v>
      </c>
      <c r="C27" s="662" t="s">
        <v>1675</v>
      </c>
      <c r="D27" s="662" t="s">
        <v>1676</v>
      </c>
      <c r="E27" s="662" t="s">
        <v>1611</v>
      </c>
      <c r="F27" s="665"/>
      <c r="G27" s="665"/>
      <c r="H27" s="686">
        <v>0</v>
      </c>
      <c r="I27" s="665">
        <v>4</v>
      </c>
      <c r="J27" s="665">
        <v>6172.1138117182527</v>
      </c>
      <c r="K27" s="686">
        <v>1</v>
      </c>
      <c r="L27" s="665">
        <v>4</v>
      </c>
      <c r="M27" s="666">
        <v>6172.1138117182527</v>
      </c>
    </row>
    <row r="28" spans="1:13" ht="14.4" customHeight="1" x14ac:dyDescent="0.3">
      <c r="A28" s="661" t="s">
        <v>534</v>
      </c>
      <c r="B28" s="662" t="s">
        <v>2122</v>
      </c>
      <c r="C28" s="662" t="s">
        <v>1851</v>
      </c>
      <c r="D28" s="662" t="s">
        <v>1852</v>
      </c>
      <c r="E28" s="662" t="s">
        <v>1853</v>
      </c>
      <c r="F28" s="665"/>
      <c r="G28" s="665"/>
      <c r="H28" s="686">
        <v>0</v>
      </c>
      <c r="I28" s="665">
        <v>3</v>
      </c>
      <c r="J28" s="665">
        <v>210.54000000000002</v>
      </c>
      <c r="K28" s="686">
        <v>1</v>
      </c>
      <c r="L28" s="665">
        <v>3</v>
      </c>
      <c r="M28" s="666">
        <v>210.54000000000002</v>
      </c>
    </row>
    <row r="29" spans="1:13" ht="14.4" customHeight="1" x14ac:dyDescent="0.3">
      <c r="A29" s="661" t="s">
        <v>534</v>
      </c>
      <c r="B29" s="662" t="s">
        <v>2123</v>
      </c>
      <c r="C29" s="662" t="s">
        <v>1820</v>
      </c>
      <c r="D29" s="662" t="s">
        <v>1821</v>
      </c>
      <c r="E29" s="662" t="s">
        <v>1822</v>
      </c>
      <c r="F29" s="665"/>
      <c r="G29" s="665"/>
      <c r="H29" s="686">
        <v>0</v>
      </c>
      <c r="I29" s="665">
        <v>2</v>
      </c>
      <c r="J29" s="665">
        <v>340.62877657601859</v>
      </c>
      <c r="K29" s="686">
        <v>1</v>
      </c>
      <c r="L29" s="665">
        <v>2</v>
      </c>
      <c r="M29" s="666">
        <v>340.62877657601859</v>
      </c>
    </row>
    <row r="30" spans="1:13" ht="14.4" customHeight="1" x14ac:dyDescent="0.3">
      <c r="A30" s="661" t="s">
        <v>534</v>
      </c>
      <c r="B30" s="662" t="s">
        <v>2124</v>
      </c>
      <c r="C30" s="662" t="s">
        <v>542</v>
      </c>
      <c r="D30" s="662" t="s">
        <v>2125</v>
      </c>
      <c r="E30" s="662" t="s">
        <v>2126</v>
      </c>
      <c r="F30" s="665">
        <v>5</v>
      </c>
      <c r="G30" s="665">
        <v>600.79</v>
      </c>
      <c r="H30" s="686">
        <v>1</v>
      </c>
      <c r="I30" s="665"/>
      <c r="J30" s="665"/>
      <c r="K30" s="686">
        <v>0</v>
      </c>
      <c r="L30" s="665">
        <v>5</v>
      </c>
      <c r="M30" s="666">
        <v>600.79</v>
      </c>
    </row>
    <row r="31" spans="1:13" ht="14.4" customHeight="1" x14ac:dyDescent="0.3">
      <c r="A31" s="661" t="s">
        <v>534</v>
      </c>
      <c r="B31" s="662" t="s">
        <v>2127</v>
      </c>
      <c r="C31" s="662" t="s">
        <v>1586</v>
      </c>
      <c r="D31" s="662" t="s">
        <v>1587</v>
      </c>
      <c r="E31" s="662" t="s">
        <v>2128</v>
      </c>
      <c r="F31" s="665"/>
      <c r="G31" s="665"/>
      <c r="H31" s="686">
        <v>0</v>
      </c>
      <c r="I31" s="665">
        <v>3</v>
      </c>
      <c r="J31" s="665">
        <v>135.74960113548616</v>
      </c>
      <c r="K31" s="686">
        <v>1</v>
      </c>
      <c r="L31" s="665">
        <v>3</v>
      </c>
      <c r="M31" s="666">
        <v>135.74960113548616</v>
      </c>
    </row>
    <row r="32" spans="1:13" ht="14.4" customHeight="1" x14ac:dyDescent="0.3">
      <c r="A32" s="661" t="s">
        <v>534</v>
      </c>
      <c r="B32" s="662" t="s">
        <v>2129</v>
      </c>
      <c r="C32" s="662" t="s">
        <v>1741</v>
      </c>
      <c r="D32" s="662" t="s">
        <v>2130</v>
      </c>
      <c r="E32" s="662" t="s">
        <v>2131</v>
      </c>
      <c r="F32" s="665"/>
      <c r="G32" s="665"/>
      <c r="H32" s="686">
        <v>0</v>
      </c>
      <c r="I32" s="665">
        <v>3</v>
      </c>
      <c r="J32" s="665">
        <v>238.89972912232662</v>
      </c>
      <c r="K32" s="686">
        <v>1</v>
      </c>
      <c r="L32" s="665">
        <v>3</v>
      </c>
      <c r="M32" s="666">
        <v>238.89972912232662</v>
      </c>
    </row>
    <row r="33" spans="1:13" ht="14.4" customHeight="1" x14ac:dyDescent="0.3">
      <c r="A33" s="661" t="s">
        <v>534</v>
      </c>
      <c r="B33" s="662" t="s">
        <v>2132</v>
      </c>
      <c r="C33" s="662" t="s">
        <v>1643</v>
      </c>
      <c r="D33" s="662" t="s">
        <v>1644</v>
      </c>
      <c r="E33" s="662" t="s">
        <v>1427</v>
      </c>
      <c r="F33" s="665"/>
      <c r="G33" s="665"/>
      <c r="H33" s="686">
        <v>0</v>
      </c>
      <c r="I33" s="665">
        <v>4</v>
      </c>
      <c r="J33" s="665">
        <v>305.43982840325486</v>
      </c>
      <c r="K33" s="686">
        <v>1</v>
      </c>
      <c r="L33" s="665">
        <v>4</v>
      </c>
      <c r="M33" s="666">
        <v>305.43982840325486</v>
      </c>
    </row>
    <row r="34" spans="1:13" ht="14.4" customHeight="1" x14ac:dyDescent="0.3">
      <c r="A34" s="661" t="s">
        <v>534</v>
      </c>
      <c r="B34" s="662" t="s">
        <v>2132</v>
      </c>
      <c r="C34" s="662" t="s">
        <v>1646</v>
      </c>
      <c r="D34" s="662" t="s">
        <v>1644</v>
      </c>
      <c r="E34" s="662" t="s">
        <v>1647</v>
      </c>
      <c r="F34" s="665"/>
      <c r="G34" s="665"/>
      <c r="H34" s="686">
        <v>0</v>
      </c>
      <c r="I34" s="665">
        <v>3</v>
      </c>
      <c r="J34" s="665">
        <v>801.7949317188345</v>
      </c>
      <c r="K34" s="686">
        <v>1</v>
      </c>
      <c r="L34" s="665">
        <v>3</v>
      </c>
      <c r="M34" s="666">
        <v>801.7949317188345</v>
      </c>
    </row>
    <row r="35" spans="1:13" ht="14.4" customHeight="1" x14ac:dyDescent="0.3">
      <c r="A35" s="661" t="s">
        <v>534</v>
      </c>
      <c r="B35" s="662" t="s">
        <v>2133</v>
      </c>
      <c r="C35" s="662" t="s">
        <v>1633</v>
      </c>
      <c r="D35" s="662" t="s">
        <v>1634</v>
      </c>
      <c r="E35" s="662" t="s">
        <v>1197</v>
      </c>
      <c r="F35" s="665"/>
      <c r="G35" s="665"/>
      <c r="H35" s="686">
        <v>0</v>
      </c>
      <c r="I35" s="665">
        <v>12</v>
      </c>
      <c r="J35" s="665">
        <v>525.7159178693687</v>
      </c>
      <c r="K35" s="686">
        <v>1</v>
      </c>
      <c r="L35" s="665">
        <v>12</v>
      </c>
      <c r="M35" s="666">
        <v>525.7159178693687</v>
      </c>
    </row>
    <row r="36" spans="1:13" ht="14.4" customHeight="1" x14ac:dyDescent="0.3">
      <c r="A36" s="661" t="s">
        <v>534</v>
      </c>
      <c r="B36" s="662" t="s">
        <v>2134</v>
      </c>
      <c r="C36" s="662" t="s">
        <v>1730</v>
      </c>
      <c r="D36" s="662" t="s">
        <v>1731</v>
      </c>
      <c r="E36" s="662" t="s">
        <v>1732</v>
      </c>
      <c r="F36" s="665"/>
      <c r="G36" s="665"/>
      <c r="H36" s="686">
        <v>0</v>
      </c>
      <c r="I36" s="665">
        <v>2</v>
      </c>
      <c r="J36" s="665">
        <v>52.119999999999948</v>
      </c>
      <c r="K36" s="686">
        <v>1</v>
      </c>
      <c r="L36" s="665">
        <v>2</v>
      </c>
      <c r="M36" s="666">
        <v>52.119999999999948</v>
      </c>
    </row>
    <row r="37" spans="1:13" ht="14.4" customHeight="1" x14ac:dyDescent="0.3">
      <c r="A37" s="661" t="s">
        <v>534</v>
      </c>
      <c r="B37" s="662" t="s">
        <v>2134</v>
      </c>
      <c r="C37" s="662" t="s">
        <v>1802</v>
      </c>
      <c r="D37" s="662" t="s">
        <v>1731</v>
      </c>
      <c r="E37" s="662" t="s">
        <v>1803</v>
      </c>
      <c r="F37" s="665"/>
      <c r="G37" s="665"/>
      <c r="H37" s="686">
        <v>0</v>
      </c>
      <c r="I37" s="665">
        <v>1</v>
      </c>
      <c r="J37" s="665">
        <v>68.48</v>
      </c>
      <c r="K37" s="686">
        <v>1</v>
      </c>
      <c r="L37" s="665">
        <v>1</v>
      </c>
      <c r="M37" s="666">
        <v>68.48</v>
      </c>
    </row>
    <row r="38" spans="1:13" ht="14.4" customHeight="1" x14ac:dyDescent="0.3">
      <c r="A38" s="661" t="s">
        <v>534</v>
      </c>
      <c r="B38" s="662" t="s">
        <v>2134</v>
      </c>
      <c r="C38" s="662" t="s">
        <v>1734</v>
      </c>
      <c r="D38" s="662" t="s">
        <v>1735</v>
      </c>
      <c r="E38" s="662" t="s">
        <v>1736</v>
      </c>
      <c r="F38" s="665"/>
      <c r="G38" s="665"/>
      <c r="H38" s="686">
        <v>0</v>
      </c>
      <c r="I38" s="665">
        <v>2</v>
      </c>
      <c r="J38" s="665">
        <v>308.13960885482078</v>
      </c>
      <c r="K38" s="686">
        <v>1</v>
      </c>
      <c r="L38" s="665">
        <v>2</v>
      </c>
      <c r="M38" s="666">
        <v>308.13960885482078</v>
      </c>
    </row>
    <row r="39" spans="1:13" ht="14.4" customHeight="1" x14ac:dyDescent="0.3">
      <c r="A39" s="661" t="s">
        <v>534</v>
      </c>
      <c r="B39" s="662" t="s">
        <v>2135</v>
      </c>
      <c r="C39" s="662" t="s">
        <v>1831</v>
      </c>
      <c r="D39" s="662" t="s">
        <v>1832</v>
      </c>
      <c r="E39" s="662" t="s">
        <v>1596</v>
      </c>
      <c r="F39" s="665"/>
      <c r="G39" s="665"/>
      <c r="H39" s="686">
        <v>0</v>
      </c>
      <c r="I39" s="665">
        <v>6</v>
      </c>
      <c r="J39" s="665">
        <v>250.51999999999998</v>
      </c>
      <c r="K39" s="686">
        <v>1</v>
      </c>
      <c r="L39" s="665">
        <v>6</v>
      </c>
      <c r="M39" s="666">
        <v>250.51999999999998</v>
      </c>
    </row>
    <row r="40" spans="1:13" ht="14.4" customHeight="1" x14ac:dyDescent="0.3">
      <c r="A40" s="661" t="s">
        <v>534</v>
      </c>
      <c r="B40" s="662" t="s">
        <v>2135</v>
      </c>
      <c r="C40" s="662" t="s">
        <v>1865</v>
      </c>
      <c r="D40" s="662" t="s">
        <v>1832</v>
      </c>
      <c r="E40" s="662" t="s">
        <v>1866</v>
      </c>
      <c r="F40" s="665"/>
      <c r="G40" s="665"/>
      <c r="H40" s="686">
        <v>0</v>
      </c>
      <c r="I40" s="665">
        <v>3</v>
      </c>
      <c r="J40" s="665">
        <v>302.54982869861755</v>
      </c>
      <c r="K40" s="686">
        <v>1</v>
      </c>
      <c r="L40" s="665">
        <v>3</v>
      </c>
      <c r="M40" s="666">
        <v>302.54982869861755</v>
      </c>
    </row>
    <row r="41" spans="1:13" ht="14.4" customHeight="1" x14ac:dyDescent="0.3">
      <c r="A41" s="661" t="s">
        <v>534</v>
      </c>
      <c r="B41" s="662" t="s">
        <v>2135</v>
      </c>
      <c r="C41" s="662" t="s">
        <v>1784</v>
      </c>
      <c r="D41" s="662" t="s">
        <v>1785</v>
      </c>
      <c r="E41" s="662" t="s">
        <v>1786</v>
      </c>
      <c r="F41" s="665"/>
      <c r="G41" s="665"/>
      <c r="H41" s="686">
        <v>0</v>
      </c>
      <c r="I41" s="665">
        <v>2</v>
      </c>
      <c r="J41" s="665">
        <v>79.58</v>
      </c>
      <c r="K41" s="686">
        <v>1</v>
      </c>
      <c r="L41" s="665">
        <v>2</v>
      </c>
      <c r="M41" s="666">
        <v>79.58</v>
      </c>
    </row>
    <row r="42" spans="1:13" ht="14.4" customHeight="1" x14ac:dyDescent="0.3">
      <c r="A42" s="661" t="s">
        <v>534</v>
      </c>
      <c r="B42" s="662" t="s">
        <v>2135</v>
      </c>
      <c r="C42" s="662" t="s">
        <v>1828</v>
      </c>
      <c r="D42" s="662" t="s">
        <v>1785</v>
      </c>
      <c r="E42" s="662" t="s">
        <v>1829</v>
      </c>
      <c r="F42" s="665"/>
      <c r="G42" s="665"/>
      <c r="H42" s="686">
        <v>0</v>
      </c>
      <c r="I42" s="665">
        <v>1</v>
      </c>
      <c r="J42" s="665">
        <v>138.65973927729456</v>
      </c>
      <c r="K42" s="686">
        <v>1</v>
      </c>
      <c r="L42" s="665">
        <v>1</v>
      </c>
      <c r="M42" s="666">
        <v>138.65973927729456</v>
      </c>
    </row>
    <row r="43" spans="1:13" ht="14.4" customHeight="1" x14ac:dyDescent="0.3">
      <c r="A43" s="661" t="s">
        <v>534</v>
      </c>
      <c r="B43" s="662" t="s">
        <v>2136</v>
      </c>
      <c r="C43" s="662" t="s">
        <v>1760</v>
      </c>
      <c r="D43" s="662" t="s">
        <v>2137</v>
      </c>
      <c r="E43" s="662" t="s">
        <v>997</v>
      </c>
      <c r="F43" s="665"/>
      <c r="G43" s="665"/>
      <c r="H43" s="686">
        <v>0</v>
      </c>
      <c r="I43" s="665">
        <v>1</v>
      </c>
      <c r="J43" s="665">
        <v>18.93</v>
      </c>
      <c r="K43" s="686">
        <v>1</v>
      </c>
      <c r="L43" s="665">
        <v>1</v>
      </c>
      <c r="M43" s="666">
        <v>18.93</v>
      </c>
    </row>
    <row r="44" spans="1:13" ht="14.4" customHeight="1" x14ac:dyDescent="0.3">
      <c r="A44" s="661" t="s">
        <v>534</v>
      </c>
      <c r="B44" s="662" t="s">
        <v>2136</v>
      </c>
      <c r="C44" s="662" t="s">
        <v>1863</v>
      </c>
      <c r="D44" s="662" t="s">
        <v>2138</v>
      </c>
      <c r="E44" s="662" t="s">
        <v>2139</v>
      </c>
      <c r="F44" s="665"/>
      <c r="G44" s="665"/>
      <c r="H44" s="686">
        <v>0</v>
      </c>
      <c r="I44" s="665">
        <v>1</v>
      </c>
      <c r="J44" s="665">
        <v>54.139999999999986</v>
      </c>
      <c r="K44" s="686">
        <v>1</v>
      </c>
      <c r="L44" s="665">
        <v>1</v>
      </c>
      <c r="M44" s="666">
        <v>54.139999999999986</v>
      </c>
    </row>
    <row r="45" spans="1:13" ht="14.4" customHeight="1" x14ac:dyDescent="0.3">
      <c r="A45" s="661" t="s">
        <v>534</v>
      </c>
      <c r="B45" s="662" t="s">
        <v>2140</v>
      </c>
      <c r="C45" s="662" t="s">
        <v>1703</v>
      </c>
      <c r="D45" s="662" t="s">
        <v>1704</v>
      </c>
      <c r="E45" s="662" t="s">
        <v>1197</v>
      </c>
      <c r="F45" s="665"/>
      <c r="G45" s="665"/>
      <c r="H45" s="686">
        <v>0</v>
      </c>
      <c r="I45" s="665">
        <v>5</v>
      </c>
      <c r="J45" s="665">
        <v>424.35</v>
      </c>
      <c r="K45" s="686">
        <v>1</v>
      </c>
      <c r="L45" s="665">
        <v>5</v>
      </c>
      <c r="M45" s="666">
        <v>424.35</v>
      </c>
    </row>
    <row r="46" spans="1:13" ht="14.4" customHeight="1" x14ac:dyDescent="0.3">
      <c r="A46" s="661" t="s">
        <v>534</v>
      </c>
      <c r="B46" s="662" t="s">
        <v>2140</v>
      </c>
      <c r="C46" s="662" t="s">
        <v>1710</v>
      </c>
      <c r="D46" s="662" t="s">
        <v>1704</v>
      </c>
      <c r="E46" s="662" t="s">
        <v>1711</v>
      </c>
      <c r="F46" s="665"/>
      <c r="G46" s="665"/>
      <c r="H46" s="686">
        <v>0</v>
      </c>
      <c r="I46" s="665">
        <v>1</v>
      </c>
      <c r="J46" s="665">
        <v>222.21</v>
      </c>
      <c r="K46" s="686">
        <v>1</v>
      </c>
      <c r="L46" s="665">
        <v>1</v>
      </c>
      <c r="M46" s="666">
        <v>222.21</v>
      </c>
    </row>
    <row r="47" spans="1:13" ht="14.4" customHeight="1" x14ac:dyDescent="0.3">
      <c r="A47" s="661" t="s">
        <v>534</v>
      </c>
      <c r="B47" s="662" t="s">
        <v>2140</v>
      </c>
      <c r="C47" s="662" t="s">
        <v>1706</v>
      </c>
      <c r="D47" s="662" t="s">
        <v>1707</v>
      </c>
      <c r="E47" s="662" t="s">
        <v>2141</v>
      </c>
      <c r="F47" s="665"/>
      <c r="G47" s="665"/>
      <c r="H47" s="686">
        <v>0</v>
      </c>
      <c r="I47" s="665">
        <v>1</v>
      </c>
      <c r="J47" s="665">
        <v>162.79000000000002</v>
      </c>
      <c r="K47" s="686">
        <v>1</v>
      </c>
      <c r="L47" s="665">
        <v>1</v>
      </c>
      <c r="M47" s="666">
        <v>162.79000000000002</v>
      </c>
    </row>
    <row r="48" spans="1:13" ht="14.4" customHeight="1" x14ac:dyDescent="0.3">
      <c r="A48" s="661" t="s">
        <v>534</v>
      </c>
      <c r="B48" s="662" t="s">
        <v>2142</v>
      </c>
      <c r="C48" s="662" t="s">
        <v>1594</v>
      </c>
      <c r="D48" s="662" t="s">
        <v>2143</v>
      </c>
      <c r="E48" s="662" t="s">
        <v>1596</v>
      </c>
      <c r="F48" s="665"/>
      <c r="G48" s="665"/>
      <c r="H48" s="686">
        <v>0</v>
      </c>
      <c r="I48" s="665">
        <v>2</v>
      </c>
      <c r="J48" s="665">
        <v>151.6</v>
      </c>
      <c r="K48" s="686">
        <v>1</v>
      </c>
      <c r="L48" s="665">
        <v>2</v>
      </c>
      <c r="M48" s="666">
        <v>151.6</v>
      </c>
    </row>
    <row r="49" spans="1:13" ht="14.4" customHeight="1" x14ac:dyDescent="0.3">
      <c r="A49" s="661" t="s">
        <v>534</v>
      </c>
      <c r="B49" s="662" t="s">
        <v>2142</v>
      </c>
      <c r="C49" s="662" t="s">
        <v>1576</v>
      </c>
      <c r="D49" s="662" t="s">
        <v>1577</v>
      </c>
      <c r="E49" s="662" t="s">
        <v>1578</v>
      </c>
      <c r="F49" s="665"/>
      <c r="G49" s="665"/>
      <c r="H49" s="686">
        <v>0</v>
      </c>
      <c r="I49" s="665">
        <v>4</v>
      </c>
      <c r="J49" s="665">
        <v>31.239999999999995</v>
      </c>
      <c r="K49" s="686">
        <v>1</v>
      </c>
      <c r="L49" s="665">
        <v>4</v>
      </c>
      <c r="M49" s="666">
        <v>31.239999999999995</v>
      </c>
    </row>
    <row r="50" spans="1:13" ht="14.4" customHeight="1" x14ac:dyDescent="0.3">
      <c r="A50" s="661" t="s">
        <v>534</v>
      </c>
      <c r="B50" s="662" t="s">
        <v>2142</v>
      </c>
      <c r="C50" s="662" t="s">
        <v>1579</v>
      </c>
      <c r="D50" s="662" t="s">
        <v>1580</v>
      </c>
      <c r="E50" s="662" t="s">
        <v>1581</v>
      </c>
      <c r="F50" s="665"/>
      <c r="G50" s="665"/>
      <c r="H50" s="686">
        <v>0</v>
      </c>
      <c r="I50" s="665">
        <v>15</v>
      </c>
      <c r="J50" s="665">
        <v>181.05940744118453</v>
      </c>
      <c r="K50" s="686">
        <v>1</v>
      </c>
      <c r="L50" s="665">
        <v>15</v>
      </c>
      <c r="M50" s="666">
        <v>181.05940744118453</v>
      </c>
    </row>
    <row r="51" spans="1:13" ht="14.4" customHeight="1" x14ac:dyDescent="0.3">
      <c r="A51" s="661" t="s">
        <v>534</v>
      </c>
      <c r="B51" s="662" t="s">
        <v>2142</v>
      </c>
      <c r="C51" s="662" t="s">
        <v>1661</v>
      </c>
      <c r="D51" s="662" t="s">
        <v>2144</v>
      </c>
      <c r="E51" s="662" t="s">
        <v>2145</v>
      </c>
      <c r="F51" s="665"/>
      <c r="G51" s="665"/>
      <c r="H51" s="686">
        <v>0</v>
      </c>
      <c r="I51" s="665">
        <v>10</v>
      </c>
      <c r="J51" s="665">
        <v>362.19805707580372</v>
      </c>
      <c r="K51" s="686">
        <v>1</v>
      </c>
      <c r="L51" s="665">
        <v>10</v>
      </c>
      <c r="M51" s="666">
        <v>362.19805707580372</v>
      </c>
    </row>
    <row r="52" spans="1:13" ht="14.4" customHeight="1" x14ac:dyDescent="0.3">
      <c r="A52" s="661" t="s">
        <v>534</v>
      </c>
      <c r="B52" s="662" t="s">
        <v>2146</v>
      </c>
      <c r="C52" s="662" t="s">
        <v>1713</v>
      </c>
      <c r="D52" s="662" t="s">
        <v>2147</v>
      </c>
      <c r="E52" s="662" t="s">
        <v>1100</v>
      </c>
      <c r="F52" s="665"/>
      <c r="G52" s="665"/>
      <c r="H52" s="686">
        <v>0</v>
      </c>
      <c r="I52" s="665">
        <v>11</v>
      </c>
      <c r="J52" s="665">
        <v>1297.6342636636584</v>
      </c>
      <c r="K52" s="686">
        <v>1</v>
      </c>
      <c r="L52" s="665">
        <v>11</v>
      </c>
      <c r="M52" s="666">
        <v>1297.6342636636584</v>
      </c>
    </row>
    <row r="53" spans="1:13" ht="14.4" customHeight="1" x14ac:dyDescent="0.3">
      <c r="A53" s="661" t="s">
        <v>534</v>
      </c>
      <c r="B53" s="662" t="s">
        <v>2148</v>
      </c>
      <c r="C53" s="662" t="s">
        <v>1857</v>
      </c>
      <c r="D53" s="662" t="s">
        <v>1858</v>
      </c>
      <c r="E53" s="662" t="s">
        <v>1859</v>
      </c>
      <c r="F53" s="665"/>
      <c r="G53" s="665"/>
      <c r="H53" s="686">
        <v>0</v>
      </c>
      <c r="I53" s="665">
        <v>1</v>
      </c>
      <c r="J53" s="665">
        <v>328.72</v>
      </c>
      <c r="K53" s="686">
        <v>1</v>
      </c>
      <c r="L53" s="665">
        <v>1</v>
      </c>
      <c r="M53" s="666">
        <v>328.72</v>
      </c>
    </row>
    <row r="54" spans="1:13" ht="14.4" customHeight="1" x14ac:dyDescent="0.3">
      <c r="A54" s="661" t="s">
        <v>534</v>
      </c>
      <c r="B54" s="662" t="s">
        <v>2149</v>
      </c>
      <c r="C54" s="662" t="s">
        <v>1778</v>
      </c>
      <c r="D54" s="662" t="s">
        <v>1779</v>
      </c>
      <c r="E54" s="662" t="s">
        <v>886</v>
      </c>
      <c r="F54" s="665"/>
      <c r="G54" s="665"/>
      <c r="H54" s="686">
        <v>0</v>
      </c>
      <c r="I54" s="665">
        <v>4</v>
      </c>
      <c r="J54" s="665">
        <v>472.5</v>
      </c>
      <c r="K54" s="686">
        <v>1</v>
      </c>
      <c r="L54" s="665">
        <v>4</v>
      </c>
      <c r="M54" s="666">
        <v>472.5</v>
      </c>
    </row>
    <row r="55" spans="1:13" ht="14.4" customHeight="1" x14ac:dyDescent="0.3">
      <c r="A55" s="661" t="s">
        <v>534</v>
      </c>
      <c r="B55" s="662" t="s">
        <v>2150</v>
      </c>
      <c r="C55" s="662" t="s">
        <v>1763</v>
      </c>
      <c r="D55" s="662" t="s">
        <v>1764</v>
      </c>
      <c r="E55" s="662" t="s">
        <v>1765</v>
      </c>
      <c r="F55" s="665"/>
      <c r="G55" s="665"/>
      <c r="H55" s="686">
        <v>0</v>
      </c>
      <c r="I55" s="665">
        <v>1</v>
      </c>
      <c r="J55" s="665">
        <v>107.93999999999996</v>
      </c>
      <c r="K55" s="686">
        <v>1</v>
      </c>
      <c r="L55" s="665">
        <v>1</v>
      </c>
      <c r="M55" s="666">
        <v>107.93999999999996</v>
      </c>
    </row>
    <row r="56" spans="1:13" ht="14.4" customHeight="1" x14ac:dyDescent="0.3">
      <c r="A56" s="661" t="s">
        <v>534</v>
      </c>
      <c r="B56" s="662" t="s">
        <v>2151</v>
      </c>
      <c r="C56" s="662" t="s">
        <v>1738</v>
      </c>
      <c r="D56" s="662" t="s">
        <v>1739</v>
      </c>
      <c r="E56" s="662" t="s">
        <v>804</v>
      </c>
      <c r="F56" s="665"/>
      <c r="G56" s="665"/>
      <c r="H56" s="686">
        <v>0</v>
      </c>
      <c r="I56" s="665">
        <v>5</v>
      </c>
      <c r="J56" s="665">
        <v>305.83956212265934</v>
      </c>
      <c r="K56" s="686">
        <v>1</v>
      </c>
      <c r="L56" s="665">
        <v>5</v>
      </c>
      <c r="M56" s="666">
        <v>305.83956212265934</v>
      </c>
    </row>
    <row r="57" spans="1:13" ht="14.4" customHeight="1" x14ac:dyDescent="0.3">
      <c r="A57" s="661" t="s">
        <v>534</v>
      </c>
      <c r="B57" s="662" t="s">
        <v>2151</v>
      </c>
      <c r="C57" s="662" t="s">
        <v>1842</v>
      </c>
      <c r="D57" s="662" t="s">
        <v>1739</v>
      </c>
      <c r="E57" s="662" t="s">
        <v>1843</v>
      </c>
      <c r="F57" s="665"/>
      <c r="G57" s="665"/>
      <c r="H57" s="686">
        <v>0</v>
      </c>
      <c r="I57" s="665">
        <v>1</v>
      </c>
      <c r="J57" s="665">
        <v>193.92000000000007</v>
      </c>
      <c r="K57" s="686">
        <v>1</v>
      </c>
      <c r="L57" s="665">
        <v>1</v>
      </c>
      <c r="M57" s="666">
        <v>193.92000000000007</v>
      </c>
    </row>
    <row r="58" spans="1:13" ht="14.4" customHeight="1" x14ac:dyDescent="0.3">
      <c r="A58" s="661" t="s">
        <v>534</v>
      </c>
      <c r="B58" s="662" t="s">
        <v>2152</v>
      </c>
      <c r="C58" s="662" t="s">
        <v>1868</v>
      </c>
      <c r="D58" s="662" t="s">
        <v>1869</v>
      </c>
      <c r="E58" s="662" t="s">
        <v>804</v>
      </c>
      <c r="F58" s="665"/>
      <c r="G58" s="665"/>
      <c r="H58" s="686">
        <v>0</v>
      </c>
      <c r="I58" s="665">
        <v>3</v>
      </c>
      <c r="J58" s="665">
        <v>276.77974340950243</v>
      </c>
      <c r="K58" s="686">
        <v>1</v>
      </c>
      <c r="L58" s="665">
        <v>3</v>
      </c>
      <c r="M58" s="666">
        <v>276.77974340950243</v>
      </c>
    </row>
    <row r="59" spans="1:13" ht="14.4" customHeight="1" x14ac:dyDescent="0.3">
      <c r="A59" s="661" t="s">
        <v>534</v>
      </c>
      <c r="B59" s="662" t="s">
        <v>2152</v>
      </c>
      <c r="C59" s="662" t="s">
        <v>1694</v>
      </c>
      <c r="D59" s="662" t="s">
        <v>1789</v>
      </c>
      <c r="E59" s="662" t="s">
        <v>1708</v>
      </c>
      <c r="F59" s="665"/>
      <c r="G59" s="665"/>
      <c r="H59" s="686">
        <v>0</v>
      </c>
      <c r="I59" s="665">
        <v>3</v>
      </c>
      <c r="J59" s="665">
        <v>142.79986383404776</v>
      </c>
      <c r="K59" s="686">
        <v>1</v>
      </c>
      <c r="L59" s="665">
        <v>3</v>
      </c>
      <c r="M59" s="666">
        <v>142.79986383404776</v>
      </c>
    </row>
    <row r="60" spans="1:13" ht="14.4" customHeight="1" x14ac:dyDescent="0.3">
      <c r="A60" s="661" t="s">
        <v>534</v>
      </c>
      <c r="B60" s="662" t="s">
        <v>2152</v>
      </c>
      <c r="C60" s="662" t="s">
        <v>1788</v>
      </c>
      <c r="D60" s="662" t="s">
        <v>1789</v>
      </c>
      <c r="E60" s="662" t="s">
        <v>1529</v>
      </c>
      <c r="F60" s="665"/>
      <c r="G60" s="665"/>
      <c r="H60" s="686">
        <v>0</v>
      </c>
      <c r="I60" s="665">
        <v>2</v>
      </c>
      <c r="J60" s="665">
        <v>326.29999999999973</v>
      </c>
      <c r="K60" s="686">
        <v>1</v>
      </c>
      <c r="L60" s="665">
        <v>2</v>
      </c>
      <c r="M60" s="666">
        <v>326.29999999999973</v>
      </c>
    </row>
    <row r="61" spans="1:13" ht="14.4" customHeight="1" x14ac:dyDescent="0.3">
      <c r="A61" s="661" t="s">
        <v>534</v>
      </c>
      <c r="B61" s="662" t="s">
        <v>2152</v>
      </c>
      <c r="C61" s="662" t="s">
        <v>1771</v>
      </c>
      <c r="D61" s="662" t="s">
        <v>2153</v>
      </c>
      <c r="E61" s="662" t="s">
        <v>2154</v>
      </c>
      <c r="F61" s="665"/>
      <c r="G61" s="665"/>
      <c r="H61" s="686">
        <v>0</v>
      </c>
      <c r="I61" s="665">
        <v>3</v>
      </c>
      <c r="J61" s="665">
        <v>434.56939261146715</v>
      </c>
      <c r="K61" s="686">
        <v>1</v>
      </c>
      <c r="L61" s="665">
        <v>3</v>
      </c>
      <c r="M61" s="666">
        <v>434.56939261146715</v>
      </c>
    </row>
    <row r="62" spans="1:13" ht="14.4" customHeight="1" x14ac:dyDescent="0.3">
      <c r="A62" s="661" t="s">
        <v>534</v>
      </c>
      <c r="B62" s="662" t="s">
        <v>2155</v>
      </c>
      <c r="C62" s="662" t="s">
        <v>1719</v>
      </c>
      <c r="D62" s="662" t="s">
        <v>1720</v>
      </c>
      <c r="E62" s="662" t="s">
        <v>804</v>
      </c>
      <c r="F62" s="665"/>
      <c r="G62" s="665"/>
      <c r="H62" s="686">
        <v>0</v>
      </c>
      <c r="I62" s="665">
        <v>2</v>
      </c>
      <c r="J62" s="665">
        <v>279.18000000000023</v>
      </c>
      <c r="K62" s="686">
        <v>1</v>
      </c>
      <c r="L62" s="665">
        <v>2</v>
      </c>
      <c r="M62" s="666">
        <v>279.18000000000023</v>
      </c>
    </row>
    <row r="63" spans="1:13" ht="14.4" customHeight="1" x14ac:dyDescent="0.3">
      <c r="A63" s="661" t="s">
        <v>534</v>
      </c>
      <c r="B63" s="662" t="s">
        <v>2156</v>
      </c>
      <c r="C63" s="662" t="s">
        <v>1664</v>
      </c>
      <c r="D63" s="662" t="s">
        <v>1665</v>
      </c>
      <c r="E63" s="662" t="s">
        <v>2157</v>
      </c>
      <c r="F63" s="665"/>
      <c r="G63" s="665"/>
      <c r="H63" s="686">
        <v>0</v>
      </c>
      <c r="I63" s="665">
        <v>5</v>
      </c>
      <c r="J63" s="665">
        <v>852.75941231021409</v>
      </c>
      <c r="K63" s="686">
        <v>1</v>
      </c>
      <c r="L63" s="665">
        <v>5</v>
      </c>
      <c r="M63" s="666">
        <v>852.75941231021409</v>
      </c>
    </row>
    <row r="64" spans="1:13" ht="14.4" customHeight="1" x14ac:dyDescent="0.3">
      <c r="A64" s="661" t="s">
        <v>534</v>
      </c>
      <c r="B64" s="662" t="s">
        <v>2158</v>
      </c>
      <c r="C64" s="662" t="s">
        <v>1590</v>
      </c>
      <c r="D64" s="662" t="s">
        <v>1591</v>
      </c>
      <c r="E64" s="662" t="s">
        <v>2159</v>
      </c>
      <c r="F64" s="665"/>
      <c r="G64" s="665"/>
      <c r="H64" s="686">
        <v>0</v>
      </c>
      <c r="I64" s="665">
        <v>2</v>
      </c>
      <c r="J64" s="665">
        <v>235.63000218562354</v>
      </c>
      <c r="K64" s="686">
        <v>1</v>
      </c>
      <c r="L64" s="665">
        <v>2</v>
      </c>
      <c r="M64" s="666">
        <v>235.63000218562354</v>
      </c>
    </row>
    <row r="65" spans="1:13" ht="14.4" customHeight="1" x14ac:dyDescent="0.3">
      <c r="A65" s="661" t="s">
        <v>534</v>
      </c>
      <c r="B65" s="662" t="s">
        <v>2158</v>
      </c>
      <c r="C65" s="662" t="s">
        <v>1753</v>
      </c>
      <c r="D65" s="662" t="s">
        <v>1591</v>
      </c>
      <c r="E65" s="662" t="s">
        <v>1754</v>
      </c>
      <c r="F65" s="665"/>
      <c r="G65" s="665"/>
      <c r="H65" s="686">
        <v>0</v>
      </c>
      <c r="I65" s="665">
        <v>1</v>
      </c>
      <c r="J65" s="665">
        <v>360.05706786319263</v>
      </c>
      <c r="K65" s="686">
        <v>1</v>
      </c>
      <c r="L65" s="665">
        <v>1</v>
      </c>
      <c r="M65" s="666">
        <v>360.05706786319263</v>
      </c>
    </row>
    <row r="66" spans="1:13" ht="14.4" customHeight="1" x14ac:dyDescent="0.3">
      <c r="A66" s="661" t="s">
        <v>534</v>
      </c>
      <c r="B66" s="662" t="s">
        <v>2160</v>
      </c>
      <c r="C66" s="662" t="s">
        <v>1621</v>
      </c>
      <c r="D66" s="662" t="s">
        <v>1622</v>
      </c>
      <c r="E66" s="662" t="s">
        <v>2161</v>
      </c>
      <c r="F66" s="665"/>
      <c r="G66" s="665"/>
      <c r="H66" s="686">
        <v>0</v>
      </c>
      <c r="I66" s="665">
        <v>1</v>
      </c>
      <c r="J66" s="665">
        <v>46.9</v>
      </c>
      <c r="K66" s="686">
        <v>1</v>
      </c>
      <c r="L66" s="665">
        <v>1</v>
      </c>
      <c r="M66" s="666">
        <v>46.9</v>
      </c>
    </row>
    <row r="67" spans="1:13" ht="14.4" customHeight="1" x14ac:dyDescent="0.3">
      <c r="A67" s="661" t="s">
        <v>534</v>
      </c>
      <c r="B67" s="662" t="s">
        <v>2160</v>
      </c>
      <c r="C67" s="662" t="s">
        <v>1625</v>
      </c>
      <c r="D67" s="662" t="s">
        <v>1626</v>
      </c>
      <c r="E67" s="662" t="s">
        <v>2162</v>
      </c>
      <c r="F67" s="665"/>
      <c r="G67" s="665"/>
      <c r="H67" s="686">
        <v>0</v>
      </c>
      <c r="I67" s="665">
        <v>1</v>
      </c>
      <c r="J67" s="665">
        <v>209.01999999999998</v>
      </c>
      <c r="K67" s="686">
        <v>1</v>
      </c>
      <c r="L67" s="665">
        <v>1</v>
      </c>
      <c r="M67" s="666">
        <v>209.01999999999998</v>
      </c>
    </row>
    <row r="68" spans="1:13" ht="14.4" customHeight="1" x14ac:dyDescent="0.3">
      <c r="A68" s="661" t="s">
        <v>534</v>
      </c>
      <c r="B68" s="662" t="s">
        <v>2163</v>
      </c>
      <c r="C68" s="662" t="s">
        <v>1854</v>
      </c>
      <c r="D68" s="662" t="s">
        <v>1855</v>
      </c>
      <c r="E68" s="662" t="s">
        <v>1856</v>
      </c>
      <c r="F68" s="665"/>
      <c r="G68" s="665"/>
      <c r="H68" s="686">
        <v>0</v>
      </c>
      <c r="I68" s="665">
        <v>2</v>
      </c>
      <c r="J68" s="665">
        <v>95.26</v>
      </c>
      <c r="K68" s="686">
        <v>1</v>
      </c>
      <c r="L68" s="665">
        <v>2</v>
      </c>
      <c r="M68" s="666">
        <v>95.26</v>
      </c>
    </row>
    <row r="69" spans="1:13" ht="14.4" customHeight="1" x14ac:dyDescent="0.3">
      <c r="A69" s="661" t="s">
        <v>534</v>
      </c>
      <c r="B69" s="662" t="s">
        <v>2163</v>
      </c>
      <c r="C69" s="662" t="s">
        <v>1805</v>
      </c>
      <c r="D69" s="662" t="s">
        <v>2164</v>
      </c>
      <c r="E69" s="662" t="s">
        <v>2165</v>
      </c>
      <c r="F69" s="665"/>
      <c r="G69" s="665"/>
      <c r="H69" s="686">
        <v>0</v>
      </c>
      <c r="I69" s="665">
        <v>3</v>
      </c>
      <c r="J69" s="665">
        <v>228.38</v>
      </c>
      <c r="K69" s="686">
        <v>1</v>
      </c>
      <c r="L69" s="665">
        <v>3</v>
      </c>
      <c r="M69" s="666">
        <v>228.38</v>
      </c>
    </row>
    <row r="70" spans="1:13" ht="14.4" customHeight="1" x14ac:dyDescent="0.3">
      <c r="A70" s="661" t="s">
        <v>534</v>
      </c>
      <c r="B70" s="662" t="s">
        <v>2163</v>
      </c>
      <c r="C70" s="662" t="s">
        <v>1767</v>
      </c>
      <c r="D70" s="662" t="s">
        <v>2166</v>
      </c>
      <c r="E70" s="662" t="s">
        <v>2167</v>
      </c>
      <c r="F70" s="665"/>
      <c r="G70" s="665"/>
      <c r="H70" s="686">
        <v>0</v>
      </c>
      <c r="I70" s="665">
        <v>2</v>
      </c>
      <c r="J70" s="665">
        <v>129.22</v>
      </c>
      <c r="K70" s="686">
        <v>1</v>
      </c>
      <c r="L70" s="665">
        <v>2</v>
      </c>
      <c r="M70" s="666">
        <v>129.22</v>
      </c>
    </row>
    <row r="71" spans="1:13" ht="14.4" customHeight="1" x14ac:dyDescent="0.3">
      <c r="A71" s="661" t="s">
        <v>534</v>
      </c>
      <c r="B71" s="662" t="s">
        <v>2168</v>
      </c>
      <c r="C71" s="662" t="s">
        <v>1960</v>
      </c>
      <c r="D71" s="662" t="s">
        <v>2169</v>
      </c>
      <c r="E71" s="662" t="s">
        <v>2170</v>
      </c>
      <c r="F71" s="665"/>
      <c r="G71" s="665"/>
      <c r="H71" s="686">
        <v>0</v>
      </c>
      <c r="I71" s="665">
        <v>24</v>
      </c>
      <c r="J71" s="665">
        <v>2744.3700000000003</v>
      </c>
      <c r="K71" s="686">
        <v>1</v>
      </c>
      <c r="L71" s="665">
        <v>24</v>
      </c>
      <c r="M71" s="666">
        <v>2744.3700000000003</v>
      </c>
    </row>
    <row r="72" spans="1:13" ht="14.4" customHeight="1" x14ac:dyDescent="0.3">
      <c r="A72" s="661" t="s">
        <v>534</v>
      </c>
      <c r="B72" s="662" t="s">
        <v>2168</v>
      </c>
      <c r="C72" s="662" t="s">
        <v>1968</v>
      </c>
      <c r="D72" s="662" t="s">
        <v>2171</v>
      </c>
      <c r="E72" s="662" t="s">
        <v>2172</v>
      </c>
      <c r="F72" s="665"/>
      <c r="G72" s="665"/>
      <c r="H72" s="686">
        <v>0</v>
      </c>
      <c r="I72" s="665">
        <v>23</v>
      </c>
      <c r="J72" s="665">
        <v>1759.849061877562</v>
      </c>
      <c r="K72" s="686">
        <v>1</v>
      </c>
      <c r="L72" s="665">
        <v>23</v>
      </c>
      <c r="M72" s="666">
        <v>1759.849061877562</v>
      </c>
    </row>
    <row r="73" spans="1:13" ht="14.4" customHeight="1" x14ac:dyDescent="0.3">
      <c r="A73" s="661" t="s">
        <v>534</v>
      </c>
      <c r="B73" s="662" t="s">
        <v>2168</v>
      </c>
      <c r="C73" s="662" t="s">
        <v>1972</v>
      </c>
      <c r="D73" s="662" t="s">
        <v>2173</v>
      </c>
      <c r="E73" s="662" t="s">
        <v>2174</v>
      </c>
      <c r="F73" s="665"/>
      <c r="G73" s="665"/>
      <c r="H73" s="686">
        <v>0</v>
      </c>
      <c r="I73" s="665">
        <v>3</v>
      </c>
      <c r="J73" s="665">
        <v>326.12801663576522</v>
      </c>
      <c r="K73" s="686">
        <v>1</v>
      </c>
      <c r="L73" s="665">
        <v>3</v>
      </c>
      <c r="M73" s="666">
        <v>326.12801663576522</v>
      </c>
    </row>
    <row r="74" spans="1:13" ht="14.4" customHeight="1" x14ac:dyDescent="0.3">
      <c r="A74" s="661" t="s">
        <v>534</v>
      </c>
      <c r="B74" s="662" t="s">
        <v>2175</v>
      </c>
      <c r="C74" s="662" t="s">
        <v>1989</v>
      </c>
      <c r="D74" s="662" t="s">
        <v>1990</v>
      </c>
      <c r="E74" s="662" t="s">
        <v>1991</v>
      </c>
      <c r="F74" s="665"/>
      <c r="G74" s="665"/>
      <c r="H74" s="686">
        <v>0</v>
      </c>
      <c r="I74" s="665">
        <v>4</v>
      </c>
      <c r="J74" s="665">
        <v>871.2</v>
      </c>
      <c r="K74" s="686">
        <v>1</v>
      </c>
      <c r="L74" s="665">
        <v>4</v>
      </c>
      <c r="M74" s="666">
        <v>871.2</v>
      </c>
    </row>
    <row r="75" spans="1:13" ht="14.4" customHeight="1" x14ac:dyDescent="0.3">
      <c r="A75" s="661" t="s">
        <v>534</v>
      </c>
      <c r="B75" s="662" t="s">
        <v>2175</v>
      </c>
      <c r="C75" s="662" t="s">
        <v>1923</v>
      </c>
      <c r="D75" s="662" t="s">
        <v>1924</v>
      </c>
      <c r="E75" s="662" t="s">
        <v>2176</v>
      </c>
      <c r="F75" s="665"/>
      <c r="G75" s="665"/>
      <c r="H75" s="686">
        <v>0</v>
      </c>
      <c r="I75" s="665">
        <v>8</v>
      </c>
      <c r="J75" s="665">
        <v>1042.0172001411088</v>
      </c>
      <c r="K75" s="686">
        <v>1</v>
      </c>
      <c r="L75" s="665">
        <v>8</v>
      </c>
      <c r="M75" s="666">
        <v>1042.0172001411088</v>
      </c>
    </row>
    <row r="76" spans="1:13" ht="14.4" customHeight="1" x14ac:dyDescent="0.3">
      <c r="A76" s="661" t="s">
        <v>534</v>
      </c>
      <c r="B76" s="662" t="s">
        <v>2177</v>
      </c>
      <c r="C76" s="662" t="s">
        <v>1980</v>
      </c>
      <c r="D76" s="662" t="s">
        <v>1981</v>
      </c>
      <c r="E76" s="662" t="s">
        <v>1982</v>
      </c>
      <c r="F76" s="665"/>
      <c r="G76" s="665"/>
      <c r="H76" s="686">
        <v>0</v>
      </c>
      <c r="I76" s="665">
        <v>3</v>
      </c>
      <c r="J76" s="665">
        <v>2316.2375000000002</v>
      </c>
      <c r="K76" s="686">
        <v>1</v>
      </c>
      <c r="L76" s="665">
        <v>3</v>
      </c>
      <c r="M76" s="666">
        <v>2316.2375000000002</v>
      </c>
    </row>
    <row r="77" spans="1:13" ht="14.4" customHeight="1" x14ac:dyDescent="0.3">
      <c r="A77" s="661" t="s">
        <v>534</v>
      </c>
      <c r="B77" s="662" t="s">
        <v>2178</v>
      </c>
      <c r="C77" s="662" t="s">
        <v>1986</v>
      </c>
      <c r="D77" s="662" t="s">
        <v>1987</v>
      </c>
      <c r="E77" s="662" t="s">
        <v>1988</v>
      </c>
      <c r="F77" s="665"/>
      <c r="G77" s="665"/>
      <c r="H77" s="686">
        <v>0</v>
      </c>
      <c r="I77" s="665">
        <v>10</v>
      </c>
      <c r="J77" s="665">
        <v>1423.2999999999997</v>
      </c>
      <c r="K77" s="686">
        <v>1</v>
      </c>
      <c r="L77" s="665">
        <v>10</v>
      </c>
      <c r="M77" s="666">
        <v>1423.2999999999997</v>
      </c>
    </row>
    <row r="78" spans="1:13" ht="14.4" customHeight="1" x14ac:dyDescent="0.3">
      <c r="A78" s="661" t="s">
        <v>534</v>
      </c>
      <c r="B78" s="662" t="s">
        <v>2178</v>
      </c>
      <c r="C78" s="662" t="s">
        <v>1930</v>
      </c>
      <c r="D78" s="662" t="s">
        <v>1931</v>
      </c>
      <c r="E78" s="662" t="s">
        <v>2179</v>
      </c>
      <c r="F78" s="665"/>
      <c r="G78" s="665"/>
      <c r="H78" s="686">
        <v>0</v>
      </c>
      <c r="I78" s="665">
        <v>20</v>
      </c>
      <c r="J78" s="665">
        <v>2971.3446733167161</v>
      </c>
      <c r="K78" s="686">
        <v>1</v>
      </c>
      <c r="L78" s="665">
        <v>20</v>
      </c>
      <c r="M78" s="666">
        <v>2971.3446733167161</v>
      </c>
    </row>
    <row r="79" spans="1:13" ht="14.4" customHeight="1" x14ac:dyDescent="0.3">
      <c r="A79" s="661" t="s">
        <v>534</v>
      </c>
      <c r="B79" s="662" t="s">
        <v>2180</v>
      </c>
      <c r="C79" s="662" t="s">
        <v>2000</v>
      </c>
      <c r="D79" s="662" t="s">
        <v>2181</v>
      </c>
      <c r="E79" s="662" t="s">
        <v>2182</v>
      </c>
      <c r="F79" s="665"/>
      <c r="G79" s="665"/>
      <c r="H79" s="686">
        <v>0</v>
      </c>
      <c r="I79" s="665">
        <v>2</v>
      </c>
      <c r="J79" s="665">
        <v>310.2</v>
      </c>
      <c r="K79" s="686">
        <v>1</v>
      </c>
      <c r="L79" s="665">
        <v>2</v>
      </c>
      <c r="M79" s="666">
        <v>310.2</v>
      </c>
    </row>
    <row r="80" spans="1:13" ht="14.4" customHeight="1" x14ac:dyDescent="0.3">
      <c r="A80" s="661" t="s">
        <v>534</v>
      </c>
      <c r="B80" s="662" t="s">
        <v>2180</v>
      </c>
      <c r="C80" s="662" t="s">
        <v>1996</v>
      </c>
      <c r="D80" s="662" t="s">
        <v>2181</v>
      </c>
      <c r="E80" s="662" t="s">
        <v>2183</v>
      </c>
      <c r="F80" s="665"/>
      <c r="G80" s="665"/>
      <c r="H80" s="686">
        <v>0</v>
      </c>
      <c r="I80" s="665">
        <v>2</v>
      </c>
      <c r="J80" s="665">
        <v>528</v>
      </c>
      <c r="K80" s="686">
        <v>1</v>
      </c>
      <c r="L80" s="665">
        <v>2</v>
      </c>
      <c r="M80" s="666">
        <v>528</v>
      </c>
    </row>
    <row r="81" spans="1:13" ht="14.4" customHeight="1" x14ac:dyDescent="0.3">
      <c r="A81" s="661" t="s">
        <v>534</v>
      </c>
      <c r="B81" s="662" t="s">
        <v>2184</v>
      </c>
      <c r="C81" s="662" t="s">
        <v>1976</v>
      </c>
      <c r="D81" s="662" t="s">
        <v>2185</v>
      </c>
      <c r="E81" s="662" t="s">
        <v>2186</v>
      </c>
      <c r="F81" s="665"/>
      <c r="G81" s="665"/>
      <c r="H81" s="686">
        <v>0</v>
      </c>
      <c r="I81" s="665">
        <v>14</v>
      </c>
      <c r="J81" s="665">
        <v>1081.6399999999999</v>
      </c>
      <c r="K81" s="686">
        <v>1</v>
      </c>
      <c r="L81" s="665">
        <v>14</v>
      </c>
      <c r="M81" s="666">
        <v>1081.6399999999999</v>
      </c>
    </row>
    <row r="82" spans="1:13" ht="14.4" customHeight="1" x14ac:dyDescent="0.3">
      <c r="A82" s="661" t="s">
        <v>534</v>
      </c>
      <c r="B82" s="662" t="s">
        <v>2187</v>
      </c>
      <c r="C82" s="662" t="s">
        <v>1992</v>
      </c>
      <c r="D82" s="662" t="s">
        <v>1993</v>
      </c>
      <c r="E82" s="662" t="s">
        <v>1994</v>
      </c>
      <c r="F82" s="665">
        <v>4</v>
      </c>
      <c r="G82" s="665">
        <v>1394.261</v>
      </c>
      <c r="H82" s="686">
        <v>1</v>
      </c>
      <c r="I82" s="665"/>
      <c r="J82" s="665"/>
      <c r="K82" s="686">
        <v>0</v>
      </c>
      <c r="L82" s="665">
        <v>4</v>
      </c>
      <c r="M82" s="666">
        <v>1394.261</v>
      </c>
    </row>
    <row r="83" spans="1:13" ht="14.4" customHeight="1" x14ac:dyDescent="0.3">
      <c r="A83" s="661" t="s">
        <v>534</v>
      </c>
      <c r="B83" s="662" t="s">
        <v>2187</v>
      </c>
      <c r="C83" s="662" t="s">
        <v>1927</v>
      </c>
      <c r="D83" s="662" t="s">
        <v>1928</v>
      </c>
      <c r="E83" s="662" t="s">
        <v>2176</v>
      </c>
      <c r="F83" s="665"/>
      <c r="G83" s="665"/>
      <c r="H83" s="686">
        <v>0</v>
      </c>
      <c r="I83" s="665">
        <v>2</v>
      </c>
      <c r="J83" s="665">
        <v>109.75999999999998</v>
      </c>
      <c r="K83" s="686">
        <v>1</v>
      </c>
      <c r="L83" s="665">
        <v>2</v>
      </c>
      <c r="M83" s="666">
        <v>109.75999999999998</v>
      </c>
    </row>
    <row r="84" spans="1:13" ht="14.4" customHeight="1" x14ac:dyDescent="0.3">
      <c r="A84" s="661" t="s">
        <v>534</v>
      </c>
      <c r="B84" s="662" t="s">
        <v>2187</v>
      </c>
      <c r="C84" s="662" t="s">
        <v>1896</v>
      </c>
      <c r="D84" s="662" t="s">
        <v>2188</v>
      </c>
      <c r="E84" s="662" t="s">
        <v>2189</v>
      </c>
      <c r="F84" s="665"/>
      <c r="G84" s="665"/>
      <c r="H84" s="686">
        <v>0</v>
      </c>
      <c r="I84" s="665">
        <v>30</v>
      </c>
      <c r="J84" s="665">
        <v>2143.6800000000003</v>
      </c>
      <c r="K84" s="686">
        <v>1</v>
      </c>
      <c r="L84" s="665">
        <v>30</v>
      </c>
      <c r="M84" s="666">
        <v>2143.6800000000003</v>
      </c>
    </row>
    <row r="85" spans="1:13" ht="14.4" customHeight="1" x14ac:dyDescent="0.3">
      <c r="A85" s="661" t="s">
        <v>534</v>
      </c>
      <c r="B85" s="662" t="s">
        <v>2190</v>
      </c>
      <c r="C85" s="662" t="s">
        <v>1964</v>
      </c>
      <c r="D85" s="662" t="s">
        <v>1965</v>
      </c>
      <c r="E85" s="662" t="s">
        <v>2191</v>
      </c>
      <c r="F85" s="665"/>
      <c r="G85" s="665"/>
      <c r="H85" s="686">
        <v>0</v>
      </c>
      <c r="I85" s="665">
        <v>1</v>
      </c>
      <c r="J85" s="665">
        <v>598.83999999999992</v>
      </c>
      <c r="K85" s="686">
        <v>1</v>
      </c>
      <c r="L85" s="665">
        <v>1</v>
      </c>
      <c r="M85" s="666">
        <v>598.83999999999992</v>
      </c>
    </row>
    <row r="86" spans="1:13" ht="14.4" customHeight="1" x14ac:dyDescent="0.3">
      <c r="A86" s="661" t="s">
        <v>534</v>
      </c>
      <c r="B86" s="662" t="s">
        <v>2192</v>
      </c>
      <c r="C86" s="662" t="s">
        <v>2028</v>
      </c>
      <c r="D86" s="662" t="s">
        <v>2029</v>
      </c>
      <c r="E86" s="662" t="s">
        <v>2030</v>
      </c>
      <c r="F86" s="665">
        <v>0.5</v>
      </c>
      <c r="G86" s="665">
        <v>79.75</v>
      </c>
      <c r="H86" s="686">
        <v>1</v>
      </c>
      <c r="I86" s="665"/>
      <c r="J86" s="665"/>
      <c r="K86" s="686">
        <v>0</v>
      </c>
      <c r="L86" s="665">
        <v>0.5</v>
      </c>
      <c r="M86" s="666">
        <v>79.75</v>
      </c>
    </row>
    <row r="87" spans="1:13" ht="14.4" customHeight="1" x14ac:dyDescent="0.3">
      <c r="A87" s="661" t="s">
        <v>534</v>
      </c>
      <c r="B87" s="662" t="s">
        <v>2192</v>
      </c>
      <c r="C87" s="662" t="s">
        <v>2004</v>
      </c>
      <c r="D87" s="662" t="s">
        <v>2193</v>
      </c>
      <c r="E87" s="662" t="s">
        <v>2194</v>
      </c>
      <c r="F87" s="665">
        <v>14</v>
      </c>
      <c r="G87" s="665">
        <v>422.24</v>
      </c>
      <c r="H87" s="686">
        <v>0.58285020153497868</v>
      </c>
      <c r="I87" s="665">
        <v>10</v>
      </c>
      <c r="J87" s="665">
        <v>302.2</v>
      </c>
      <c r="K87" s="686">
        <v>0.4171497984650212</v>
      </c>
      <c r="L87" s="665">
        <v>24</v>
      </c>
      <c r="M87" s="666">
        <v>724.44</v>
      </c>
    </row>
    <row r="88" spans="1:13" ht="14.4" customHeight="1" x14ac:dyDescent="0.3">
      <c r="A88" s="661" t="s">
        <v>534</v>
      </c>
      <c r="B88" s="662" t="s">
        <v>2192</v>
      </c>
      <c r="C88" s="662" t="s">
        <v>2011</v>
      </c>
      <c r="D88" s="662" t="s">
        <v>2012</v>
      </c>
      <c r="E88" s="662" t="s">
        <v>2195</v>
      </c>
      <c r="F88" s="665"/>
      <c r="G88" s="665"/>
      <c r="H88" s="686">
        <v>0</v>
      </c>
      <c r="I88" s="665">
        <v>3</v>
      </c>
      <c r="J88" s="665">
        <v>5265.3900000000012</v>
      </c>
      <c r="K88" s="686">
        <v>1</v>
      </c>
      <c r="L88" s="665">
        <v>3</v>
      </c>
      <c r="M88" s="666">
        <v>5265.3900000000012</v>
      </c>
    </row>
    <row r="89" spans="1:13" ht="14.4" customHeight="1" x14ac:dyDescent="0.3">
      <c r="A89" s="661" t="s">
        <v>534</v>
      </c>
      <c r="B89" s="662" t="s">
        <v>2196</v>
      </c>
      <c r="C89" s="662" t="s">
        <v>1583</v>
      </c>
      <c r="D89" s="662" t="s">
        <v>1400</v>
      </c>
      <c r="E89" s="662" t="s">
        <v>2197</v>
      </c>
      <c r="F89" s="665"/>
      <c r="G89" s="665"/>
      <c r="H89" s="686">
        <v>0</v>
      </c>
      <c r="I89" s="665">
        <v>8</v>
      </c>
      <c r="J89" s="665">
        <v>840.47887043558478</v>
      </c>
      <c r="K89" s="686">
        <v>1</v>
      </c>
      <c r="L89" s="665">
        <v>8</v>
      </c>
      <c r="M89" s="666">
        <v>840.47887043558478</v>
      </c>
    </row>
    <row r="90" spans="1:13" ht="14.4" customHeight="1" x14ac:dyDescent="0.3">
      <c r="A90" s="661" t="s">
        <v>534</v>
      </c>
      <c r="B90" s="662" t="s">
        <v>2198</v>
      </c>
      <c r="C90" s="662" t="s">
        <v>1613</v>
      </c>
      <c r="D90" s="662" t="s">
        <v>1614</v>
      </c>
      <c r="E90" s="662" t="s">
        <v>1615</v>
      </c>
      <c r="F90" s="665"/>
      <c r="G90" s="665"/>
      <c r="H90" s="686">
        <v>0</v>
      </c>
      <c r="I90" s="665">
        <v>6</v>
      </c>
      <c r="J90" s="665">
        <v>231.35785888570086</v>
      </c>
      <c r="K90" s="686">
        <v>1</v>
      </c>
      <c r="L90" s="665">
        <v>6</v>
      </c>
      <c r="M90" s="666">
        <v>231.35785888570086</v>
      </c>
    </row>
    <row r="91" spans="1:13" ht="14.4" customHeight="1" x14ac:dyDescent="0.3">
      <c r="A91" s="661" t="s">
        <v>534</v>
      </c>
      <c r="B91" s="662" t="s">
        <v>2198</v>
      </c>
      <c r="C91" s="662" t="s">
        <v>1617</v>
      </c>
      <c r="D91" s="662" t="s">
        <v>1618</v>
      </c>
      <c r="E91" s="662" t="s">
        <v>1619</v>
      </c>
      <c r="F91" s="665"/>
      <c r="G91" s="665"/>
      <c r="H91" s="686">
        <v>0</v>
      </c>
      <c r="I91" s="665">
        <v>3</v>
      </c>
      <c r="J91" s="665">
        <v>168.95999538783025</v>
      </c>
      <c r="K91" s="686">
        <v>1</v>
      </c>
      <c r="L91" s="665">
        <v>3</v>
      </c>
      <c r="M91" s="666">
        <v>168.95999538783025</v>
      </c>
    </row>
    <row r="92" spans="1:13" ht="14.4" customHeight="1" x14ac:dyDescent="0.3">
      <c r="A92" s="661" t="s">
        <v>534</v>
      </c>
      <c r="B92" s="662" t="s">
        <v>2198</v>
      </c>
      <c r="C92" s="662" t="s">
        <v>1668</v>
      </c>
      <c r="D92" s="662" t="s">
        <v>1669</v>
      </c>
      <c r="E92" s="662" t="s">
        <v>2199</v>
      </c>
      <c r="F92" s="665"/>
      <c r="G92" s="665"/>
      <c r="H92" s="686">
        <v>0</v>
      </c>
      <c r="I92" s="665">
        <v>2</v>
      </c>
      <c r="J92" s="665">
        <v>182.82</v>
      </c>
      <c r="K92" s="686">
        <v>1</v>
      </c>
      <c r="L92" s="665">
        <v>2</v>
      </c>
      <c r="M92" s="666">
        <v>182.82</v>
      </c>
    </row>
    <row r="93" spans="1:13" ht="14.4" customHeight="1" x14ac:dyDescent="0.3">
      <c r="A93" s="661" t="s">
        <v>534</v>
      </c>
      <c r="B93" s="662" t="s">
        <v>2198</v>
      </c>
      <c r="C93" s="662" t="s">
        <v>1672</v>
      </c>
      <c r="D93" s="662" t="s">
        <v>1669</v>
      </c>
      <c r="E93" s="662" t="s">
        <v>2200</v>
      </c>
      <c r="F93" s="665"/>
      <c r="G93" s="665"/>
      <c r="H93" s="686">
        <v>0</v>
      </c>
      <c r="I93" s="665">
        <v>3</v>
      </c>
      <c r="J93" s="665">
        <v>358.20928531287518</v>
      </c>
      <c r="K93" s="686">
        <v>1</v>
      </c>
      <c r="L93" s="665">
        <v>3</v>
      </c>
      <c r="M93" s="666">
        <v>358.20928531287518</v>
      </c>
    </row>
    <row r="94" spans="1:13" ht="14.4" customHeight="1" x14ac:dyDescent="0.3">
      <c r="A94" s="661" t="s">
        <v>534</v>
      </c>
      <c r="B94" s="662" t="s">
        <v>2201</v>
      </c>
      <c r="C94" s="662" t="s">
        <v>1685</v>
      </c>
      <c r="D94" s="662" t="s">
        <v>2202</v>
      </c>
      <c r="E94" s="662" t="s">
        <v>2203</v>
      </c>
      <c r="F94" s="665"/>
      <c r="G94" s="665"/>
      <c r="H94" s="686">
        <v>0</v>
      </c>
      <c r="I94" s="665">
        <v>2</v>
      </c>
      <c r="J94" s="665">
        <v>646.2142289185781</v>
      </c>
      <c r="K94" s="686">
        <v>1</v>
      </c>
      <c r="L94" s="665">
        <v>2</v>
      </c>
      <c r="M94" s="666">
        <v>646.2142289185781</v>
      </c>
    </row>
    <row r="95" spans="1:13" ht="14.4" customHeight="1" x14ac:dyDescent="0.3">
      <c r="A95" s="661" t="s">
        <v>534</v>
      </c>
      <c r="B95" s="662" t="s">
        <v>2201</v>
      </c>
      <c r="C95" s="662" t="s">
        <v>1838</v>
      </c>
      <c r="D95" s="662" t="s">
        <v>2204</v>
      </c>
      <c r="E95" s="662" t="s">
        <v>2205</v>
      </c>
      <c r="F95" s="665"/>
      <c r="G95" s="665"/>
      <c r="H95" s="686">
        <v>0</v>
      </c>
      <c r="I95" s="665">
        <v>1</v>
      </c>
      <c r="J95" s="665">
        <v>365.86999999999989</v>
      </c>
      <c r="K95" s="686">
        <v>1</v>
      </c>
      <c r="L95" s="665">
        <v>1</v>
      </c>
      <c r="M95" s="666">
        <v>365.86999999999989</v>
      </c>
    </row>
    <row r="96" spans="1:13" ht="14.4" customHeight="1" x14ac:dyDescent="0.3">
      <c r="A96" s="661" t="s">
        <v>534</v>
      </c>
      <c r="B96" s="662" t="s">
        <v>2206</v>
      </c>
      <c r="C96" s="662" t="s">
        <v>1792</v>
      </c>
      <c r="D96" s="662" t="s">
        <v>1793</v>
      </c>
      <c r="E96" s="662" t="s">
        <v>2207</v>
      </c>
      <c r="F96" s="665"/>
      <c r="G96" s="665"/>
      <c r="H96" s="686">
        <v>0</v>
      </c>
      <c r="I96" s="665">
        <v>1</v>
      </c>
      <c r="J96" s="665">
        <v>956.71</v>
      </c>
      <c r="K96" s="686">
        <v>1</v>
      </c>
      <c r="L96" s="665">
        <v>1</v>
      </c>
      <c r="M96" s="666">
        <v>956.71</v>
      </c>
    </row>
    <row r="97" spans="1:13" ht="14.4" customHeight="1" x14ac:dyDescent="0.3">
      <c r="A97" s="661" t="s">
        <v>534</v>
      </c>
      <c r="B97" s="662" t="s">
        <v>2208</v>
      </c>
      <c r="C97" s="662" t="s">
        <v>1848</v>
      </c>
      <c r="D97" s="662" t="s">
        <v>1845</v>
      </c>
      <c r="E97" s="662" t="s">
        <v>1849</v>
      </c>
      <c r="F97" s="665"/>
      <c r="G97" s="665"/>
      <c r="H97" s="686">
        <v>0</v>
      </c>
      <c r="I97" s="665">
        <v>1</v>
      </c>
      <c r="J97" s="665">
        <v>637.84981409052614</v>
      </c>
      <c r="K97" s="686">
        <v>1</v>
      </c>
      <c r="L97" s="665">
        <v>1</v>
      </c>
      <c r="M97" s="666">
        <v>637.84981409052614</v>
      </c>
    </row>
    <row r="98" spans="1:13" ht="14.4" customHeight="1" x14ac:dyDescent="0.3">
      <c r="A98" s="661" t="s">
        <v>534</v>
      </c>
      <c r="B98" s="662" t="s">
        <v>2208</v>
      </c>
      <c r="C98" s="662" t="s">
        <v>1844</v>
      </c>
      <c r="D98" s="662" t="s">
        <v>1845</v>
      </c>
      <c r="E98" s="662" t="s">
        <v>1846</v>
      </c>
      <c r="F98" s="665"/>
      <c r="G98" s="665"/>
      <c r="H98" s="686">
        <v>0</v>
      </c>
      <c r="I98" s="665">
        <v>1</v>
      </c>
      <c r="J98" s="665">
        <v>1280.3299999999997</v>
      </c>
      <c r="K98" s="686">
        <v>1</v>
      </c>
      <c r="L98" s="665">
        <v>1</v>
      </c>
      <c r="M98" s="666">
        <v>1280.3299999999997</v>
      </c>
    </row>
    <row r="99" spans="1:13" ht="14.4" customHeight="1" x14ac:dyDescent="0.3">
      <c r="A99" s="661" t="s">
        <v>534</v>
      </c>
      <c r="B99" s="662" t="s">
        <v>2209</v>
      </c>
      <c r="C99" s="662" t="s">
        <v>549</v>
      </c>
      <c r="D99" s="662" t="s">
        <v>550</v>
      </c>
      <c r="E99" s="662" t="s">
        <v>551</v>
      </c>
      <c r="F99" s="665">
        <v>2</v>
      </c>
      <c r="G99" s="665">
        <v>99.359509322931032</v>
      </c>
      <c r="H99" s="686">
        <v>1</v>
      </c>
      <c r="I99" s="665"/>
      <c r="J99" s="665"/>
      <c r="K99" s="686">
        <v>0</v>
      </c>
      <c r="L99" s="665">
        <v>2</v>
      </c>
      <c r="M99" s="666">
        <v>99.359509322931032</v>
      </c>
    </row>
    <row r="100" spans="1:13" ht="14.4" customHeight="1" x14ac:dyDescent="0.3">
      <c r="A100" s="661" t="s">
        <v>534</v>
      </c>
      <c r="B100" s="662" t="s">
        <v>2210</v>
      </c>
      <c r="C100" s="662" t="s">
        <v>1689</v>
      </c>
      <c r="D100" s="662" t="s">
        <v>2211</v>
      </c>
      <c r="E100" s="662" t="s">
        <v>2212</v>
      </c>
      <c r="F100" s="665"/>
      <c r="G100" s="665"/>
      <c r="H100" s="686">
        <v>0</v>
      </c>
      <c r="I100" s="665">
        <v>15</v>
      </c>
      <c r="J100" s="665">
        <v>700.34772898312326</v>
      </c>
      <c r="K100" s="686">
        <v>1</v>
      </c>
      <c r="L100" s="665">
        <v>15</v>
      </c>
      <c r="M100" s="666">
        <v>700.34772898312326</v>
      </c>
    </row>
    <row r="101" spans="1:13" ht="14.4" customHeight="1" x14ac:dyDescent="0.3">
      <c r="A101" s="661" t="s">
        <v>534</v>
      </c>
      <c r="B101" s="662" t="s">
        <v>2210</v>
      </c>
      <c r="C101" s="662" t="s">
        <v>1809</v>
      </c>
      <c r="D101" s="662" t="s">
        <v>2213</v>
      </c>
      <c r="E101" s="662" t="s">
        <v>2214</v>
      </c>
      <c r="F101" s="665"/>
      <c r="G101" s="665"/>
      <c r="H101" s="686">
        <v>0</v>
      </c>
      <c r="I101" s="665">
        <v>2</v>
      </c>
      <c r="J101" s="665">
        <v>121.42999999999995</v>
      </c>
      <c r="K101" s="686">
        <v>1</v>
      </c>
      <c r="L101" s="665">
        <v>2</v>
      </c>
      <c r="M101" s="666">
        <v>121.42999999999995</v>
      </c>
    </row>
    <row r="102" spans="1:13" ht="14.4" customHeight="1" x14ac:dyDescent="0.3">
      <c r="A102" s="661" t="s">
        <v>534</v>
      </c>
      <c r="B102" s="662" t="s">
        <v>2210</v>
      </c>
      <c r="C102" s="662" t="s">
        <v>1701</v>
      </c>
      <c r="D102" s="662" t="s">
        <v>2215</v>
      </c>
      <c r="E102" s="662" t="s">
        <v>1475</v>
      </c>
      <c r="F102" s="665"/>
      <c r="G102" s="665"/>
      <c r="H102" s="686">
        <v>0</v>
      </c>
      <c r="I102" s="665">
        <v>7</v>
      </c>
      <c r="J102" s="665">
        <v>722.39999999999986</v>
      </c>
      <c r="K102" s="686">
        <v>1</v>
      </c>
      <c r="L102" s="665">
        <v>7</v>
      </c>
      <c r="M102" s="666">
        <v>722.39999999999986</v>
      </c>
    </row>
    <row r="103" spans="1:13" ht="14.4" customHeight="1" x14ac:dyDescent="0.3">
      <c r="A103" s="661" t="s">
        <v>534</v>
      </c>
      <c r="B103" s="662" t="s">
        <v>2216</v>
      </c>
      <c r="C103" s="662" t="s">
        <v>1745</v>
      </c>
      <c r="D103" s="662" t="s">
        <v>1746</v>
      </c>
      <c r="E103" s="662" t="s">
        <v>2141</v>
      </c>
      <c r="F103" s="665"/>
      <c r="G103" s="665"/>
      <c r="H103" s="686">
        <v>0</v>
      </c>
      <c r="I103" s="665">
        <v>3</v>
      </c>
      <c r="J103" s="665">
        <v>155.10000000000002</v>
      </c>
      <c r="K103" s="686">
        <v>1</v>
      </c>
      <c r="L103" s="665">
        <v>3</v>
      </c>
      <c r="M103" s="666">
        <v>155.10000000000002</v>
      </c>
    </row>
    <row r="104" spans="1:13" ht="14.4" customHeight="1" x14ac:dyDescent="0.3">
      <c r="A104" s="661" t="s">
        <v>534</v>
      </c>
      <c r="B104" s="662" t="s">
        <v>2216</v>
      </c>
      <c r="C104" s="662" t="s">
        <v>1602</v>
      </c>
      <c r="D104" s="662" t="s">
        <v>1603</v>
      </c>
      <c r="E104" s="662" t="s">
        <v>2217</v>
      </c>
      <c r="F104" s="665"/>
      <c r="G104" s="665"/>
      <c r="H104" s="686">
        <v>0</v>
      </c>
      <c r="I104" s="665">
        <v>5</v>
      </c>
      <c r="J104" s="665">
        <v>1012.56678067367</v>
      </c>
      <c r="K104" s="686">
        <v>1</v>
      </c>
      <c r="L104" s="665">
        <v>5</v>
      </c>
      <c r="M104" s="666">
        <v>1012.56678067367</v>
      </c>
    </row>
    <row r="105" spans="1:13" ht="14.4" customHeight="1" x14ac:dyDescent="0.3">
      <c r="A105" s="661" t="s">
        <v>534</v>
      </c>
      <c r="B105" s="662" t="s">
        <v>2218</v>
      </c>
      <c r="C105" s="662" t="s">
        <v>1722</v>
      </c>
      <c r="D105" s="662" t="s">
        <v>1723</v>
      </c>
      <c r="E105" s="662" t="s">
        <v>1724</v>
      </c>
      <c r="F105" s="665"/>
      <c r="G105" s="665"/>
      <c r="H105" s="686">
        <v>0</v>
      </c>
      <c r="I105" s="665">
        <v>3</v>
      </c>
      <c r="J105" s="665">
        <v>297.4222158151178</v>
      </c>
      <c r="K105" s="686">
        <v>1</v>
      </c>
      <c r="L105" s="665">
        <v>3</v>
      </c>
      <c r="M105" s="666">
        <v>297.4222158151178</v>
      </c>
    </row>
    <row r="106" spans="1:13" ht="14.4" customHeight="1" x14ac:dyDescent="0.3">
      <c r="A106" s="661" t="s">
        <v>534</v>
      </c>
      <c r="B106" s="662" t="s">
        <v>2218</v>
      </c>
      <c r="C106" s="662" t="s">
        <v>1824</v>
      </c>
      <c r="D106" s="662" t="s">
        <v>1825</v>
      </c>
      <c r="E106" s="662" t="s">
        <v>1826</v>
      </c>
      <c r="F106" s="665"/>
      <c r="G106" s="665"/>
      <c r="H106" s="686">
        <v>0</v>
      </c>
      <c r="I106" s="665">
        <v>2</v>
      </c>
      <c r="J106" s="665">
        <v>415.57999999999964</v>
      </c>
      <c r="K106" s="686">
        <v>1</v>
      </c>
      <c r="L106" s="665">
        <v>2</v>
      </c>
      <c r="M106" s="666">
        <v>415.57999999999964</v>
      </c>
    </row>
    <row r="107" spans="1:13" ht="14.4" customHeight="1" x14ac:dyDescent="0.3">
      <c r="A107" s="661" t="s">
        <v>534</v>
      </c>
      <c r="B107" s="662" t="s">
        <v>2218</v>
      </c>
      <c r="C107" s="662" t="s">
        <v>1812</v>
      </c>
      <c r="D107" s="662" t="s">
        <v>2219</v>
      </c>
      <c r="E107" s="662" t="s">
        <v>2220</v>
      </c>
      <c r="F107" s="665"/>
      <c r="G107" s="665"/>
      <c r="H107" s="686">
        <v>0</v>
      </c>
      <c r="I107" s="665">
        <v>3</v>
      </c>
      <c r="J107" s="665">
        <v>286.00971888284442</v>
      </c>
      <c r="K107" s="686">
        <v>1</v>
      </c>
      <c r="L107" s="665">
        <v>3</v>
      </c>
      <c r="M107" s="666">
        <v>286.00971888284442</v>
      </c>
    </row>
    <row r="108" spans="1:13" ht="14.4" customHeight="1" x14ac:dyDescent="0.3">
      <c r="A108" s="661" t="s">
        <v>534</v>
      </c>
      <c r="B108" s="662" t="s">
        <v>2221</v>
      </c>
      <c r="C108" s="662" t="s">
        <v>1781</v>
      </c>
      <c r="D108" s="662" t="s">
        <v>1782</v>
      </c>
      <c r="E108" s="662" t="s">
        <v>1708</v>
      </c>
      <c r="F108" s="665"/>
      <c r="G108" s="665"/>
      <c r="H108" s="686">
        <v>0</v>
      </c>
      <c r="I108" s="665">
        <v>6</v>
      </c>
      <c r="J108" s="665">
        <v>593.69999999999993</v>
      </c>
      <c r="K108" s="686">
        <v>1</v>
      </c>
      <c r="L108" s="665">
        <v>6</v>
      </c>
      <c r="M108" s="666">
        <v>593.69999999999993</v>
      </c>
    </row>
    <row r="109" spans="1:13" ht="14.4" customHeight="1" x14ac:dyDescent="0.3">
      <c r="A109" s="661" t="s">
        <v>534</v>
      </c>
      <c r="B109" s="662" t="s">
        <v>2222</v>
      </c>
      <c r="C109" s="662" t="s">
        <v>1816</v>
      </c>
      <c r="D109" s="662" t="s">
        <v>1817</v>
      </c>
      <c r="E109" s="662" t="s">
        <v>1818</v>
      </c>
      <c r="F109" s="665"/>
      <c r="G109" s="665"/>
      <c r="H109" s="686">
        <v>0</v>
      </c>
      <c r="I109" s="665">
        <v>1</v>
      </c>
      <c r="J109" s="665">
        <v>304.48</v>
      </c>
      <c r="K109" s="686">
        <v>1</v>
      </c>
      <c r="L109" s="665">
        <v>1</v>
      </c>
      <c r="M109" s="666">
        <v>304.48</v>
      </c>
    </row>
    <row r="110" spans="1:13" ht="14.4" customHeight="1" x14ac:dyDescent="0.3">
      <c r="A110" s="661" t="s">
        <v>534</v>
      </c>
      <c r="B110" s="662" t="s">
        <v>2223</v>
      </c>
      <c r="C110" s="662" t="s">
        <v>1834</v>
      </c>
      <c r="D110" s="662" t="s">
        <v>1835</v>
      </c>
      <c r="E110" s="662" t="s">
        <v>2224</v>
      </c>
      <c r="F110" s="665"/>
      <c r="G110" s="665"/>
      <c r="H110" s="686">
        <v>0</v>
      </c>
      <c r="I110" s="665">
        <v>3</v>
      </c>
      <c r="J110" s="665">
        <v>430.95000000000005</v>
      </c>
      <c r="K110" s="686">
        <v>1</v>
      </c>
      <c r="L110" s="665">
        <v>3</v>
      </c>
      <c r="M110" s="666">
        <v>430.95000000000005</v>
      </c>
    </row>
    <row r="111" spans="1:13" ht="14.4" customHeight="1" x14ac:dyDescent="0.3">
      <c r="A111" s="661" t="s">
        <v>534</v>
      </c>
      <c r="B111" s="662" t="s">
        <v>2225</v>
      </c>
      <c r="C111" s="662" t="s">
        <v>1749</v>
      </c>
      <c r="D111" s="662" t="s">
        <v>1750</v>
      </c>
      <c r="E111" s="662" t="s">
        <v>2226</v>
      </c>
      <c r="F111" s="665"/>
      <c r="G111" s="665"/>
      <c r="H111" s="686">
        <v>0</v>
      </c>
      <c r="I111" s="665">
        <v>3</v>
      </c>
      <c r="J111" s="665">
        <v>151.72999999999999</v>
      </c>
      <c r="K111" s="686">
        <v>1</v>
      </c>
      <c r="L111" s="665">
        <v>3</v>
      </c>
      <c r="M111" s="666">
        <v>151.72999999999999</v>
      </c>
    </row>
    <row r="112" spans="1:13" ht="14.4" customHeight="1" x14ac:dyDescent="0.3">
      <c r="A112" s="661" t="s">
        <v>534</v>
      </c>
      <c r="B112" s="662" t="s">
        <v>2227</v>
      </c>
      <c r="C112" s="662" t="s">
        <v>1679</v>
      </c>
      <c r="D112" s="662" t="s">
        <v>1680</v>
      </c>
      <c r="E112" s="662" t="s">
        <v>1708</v>
      </c>
      <c r="F112" s="665"/>
      <c r="G112" s="665"/>
      <c r="H112" s="686">
        <v>0</v>
      </c>
      <c r="I112" s="665">
        <v>6</v>
      </c>
      <c r="J112" s="665">
        <v>604.43999999999971</v>
      </c>
      <c r="K112" s="686">
        <v>1</v>
      </c>
      <c r="L112" s="665">
        <v>6</v>
      </c>
      <c r="M112" s="666">
        <v>604.43999999999971</v>
      </c>
    </row>
    <row r="113" spans="1:13" ht="14.4" customHeight="1" x14ac:dyDescent="0.3">
      <c r="A113" s="661" t="s">
        <v>534</v>
      </c>
      <c r="B113" s="662" t="s">
        <v>2228</v>
      </c>
      <c r="C113" s="662" t="s">
        <v>1716</v>
      </c>
      <c r="D113" s="662" t="s">
        <v>1717</v>
      </c>
      <c r="E113" s="662" t="s">
        <v>1197</v>
      </c>
      <c r="F113" s="665"/>
      <c r="G113" s="665"/>
      <c r="H113" s="686">
        <v>0</v>
      </c>
      <c r="I113" s="665">
        <v>4</v>
      </c>
      <c r="J113" s="665">
        <v>343.87828906496509</v>
      </c>
      <c r="K113" s="686">
        <v>1</v>
      </c>
      <c r="L113" s="665">
        <v>4</v>
      </c>
      <c r="M113" s="666">
        <v>343.87828906496509</v>
      </c>
    </row>
    <row r="114" spans="1:13" ht="14.4" customHeight="1" x14ac:dyDescent="0.3">
      <c r="A114" s="661" t="s">
        <v>534</v>
      </c>
      <c r="B114" s="662" t="s">
        <v>2229</v>
      </c>
      <c r="C114" s="662" t="s">
        <v>1884</v>
      </c>
      <c r="D114" s="662" t="s">
        <v>1885</v>
      </c>
      <c r="E114" s="662" t="s">
        <v>1886</v>
      </c>
      <c r="F114" s="665"/>
      <c r="G114" s="665"/>
      <c r="H114" s="686">
        <v>0</v>
      </c>
      <c r="I114" s="665">
        <v>3</v>
      </c>
      <c r="J114" s="665">
        <v>594.77887871524263</v>
      </c>
      <c r="K114" s="686">
        <v>1</v>
      </c>
      <c r="L114" s="665">
        <v>3</v>
      </c>
      <c r="M114" s="666">
        <v>594.77887871524263</v>
      </c>
    </row>
    <row r="115" spans="1:13" ht="14.4" customHeight="1" x14ac:dyDescent="0.3">
      <c r="A115" s="661" t="s">
        <v>534</v>
      </c>
      <c r="B115" s="662" t="s">
        <v>2229</v>
      </c>
      <c r="C115" s="662" t="s">
        <v>1880</v>
      </c>
      <c r="D115" s="662" t="s">
        <v>2230</v>
      </c>
      <c r="E115" s="662" t="s">
        <v>1882</v>
      </c>
      <c r="F115" s="665"/>
      <c r="G115" s="665"/>
      <c r="H115" s="686">
        <v>0</v>
      </c>
      <c r="I115" s="665">
        <v>20</v>
      </c>
      <c r="J115" s="665">
        <v>956.2</v>
      </c>
      <c r="K115" s="686">
        <v>1</v>
      </c>
      <c r="L115" s="665">
        <v>20</v>
      </c>
      <c r="M115" s="666">
        <v>956.2</v>
      </c>
    </row>
    <row r="116" spans="1:13" ht="14.4" customHeight="1" thickBot="1" x14ac:dyDescent="0.35">
      <c r="A116" s="667" t="s">
        <v>534</v>
      </c>
      <c r="B116" s="668" t="s">
        <v>2229</v>
      </c>
      <c r="C116" s="668" t="s">
        <v>1887</v>
      </c>
      <c r="D116" s="668" t="s">
        <v>1888</v>
      </c>
      <c r="E116" s="668" t="s">
        <v>1889</v>
      </c>
      <c r="F116" s="671"/>
      <c r="G116" s="671"/>
      <c r="H116" s="679">
        <v>0</v>
      </c>
      <c r="I116" s="671">
        <v>16</v>
      </c>
      <c r="J116" s="671">
        <v>2933.9174259459887</v>
      </c>
      <c r="K116" s="679">
        <v>1</v>
      </c>
      <c r="L116" s="671">
        <v>16</v>
      </c>
      <c r="M116" s="672">
        <v>2933.9174259459887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342</v>
      </c>
      <c r="C3" s="460">
        <f>SUM(C6:C1048576)</f>
        <v>588</v>
      </c>
      <c r="D3" s="460">
        <f>SUM(D6:D1048576)</f>
        <v>25</v>
      </c>
      <c r="E3" s="461">
        <f>SUM(E6:E1048576)</f>
        <v>0</v>
      </c>
      <c r="F3" s="458">
        <f>IF(SUM($B3:$E3)=0,"",B3/SUM($B3:$E3))</f>
        <v>0.35811518324607328</v>
      </c>
      <c r="G3" s="456">
        <f t="shared" ref="G3:I3" si="0">IF(SUM($B3:$E3)=0,"",C3/SUM($B3:$E3))</f>
        <v>0.61570680628272256</v>
      </c>
      <c r="H3" s="456">
        <f t="shared" si="0"/>
        <v>2.6178010471204188E-2</v>
      </c>
      <c r="I3" s="457">
        <f t="shared" si="0"/>
        <v>0</v>
      </c>
      <c r="J3" s="460">
        <f>SUM(J6:J1048576)</f>
        <v>42</v>
      </c>
      <c r="K3" s="460">
        <f>SUM(K6:K1048576)</f>
        <v>142</v>
      </c>
      <c r="L3" s="460">
        <f>SUM(L6:L1048576)</f>
        <v>25</v>
      </c>
      <c r="M3" s="461">
        <f>SUM(M6:M1048576)</f>
        <v>0</v>
      </c>
      <c r="N3" s="458">
        <f>IF(SUM($J3:$M3)=0,"",J3/SUM($J3:$M3))</f>
        <v>0.20095693779904306</v>
      </c>
      <c r="O3" s="456">
        <f t="shared" ref="O3:Q3" si="1">IF(SUM($J3:$M3)=0,"",K3/SUM($J3:$M3))</f>
        <v>0.67942583732057416</v>
      </c>
      <c r="P3" s="456">
        <f t="shared" si="1"/>
        <v>0.11961722488038277</v>
      </c>
      <c r="Q3" s="457">
        <f t="shared" si="1"/>
        <v>0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6" t="s">
        <v>300</v>
      </c>
      <c r="B5" s="697" t="s">
        <v>302</v>
      </c>
      <c r="C5" s="697" t="s">
        <v>303</v>
      </c>
      <c r="D5" s="697" t="s">
        <v>304</v>
      </c>
      <c r="E5" s="698" t="s">
        <v>305</v>
      </c>
      <c r="F5" s="699" t="s">
        <v>302</v>
      </c>
      <c r="G5" s="700" t="s">
        <v>303</v>
      </c>
      <c r="H5" s="700" t="s">
        <v>304</v>
      </c>
      <c r="I5" s="701" t="s">
        <v>305</v>
      </c>
      <c r="J5" s="697" t="s">
        <v>302</v>
      </c>
      <c r="K5" s="697" t="s">
        <v>303</v>
      </c>
      <c r="L5" s="697" t="s">
        <v>304</v>
      </c>
      <c r="M5" s="698" t="s">
        <v>305</v>
      </c>
      <c r="N5" s="699" t="s">
        <v>302</v>
      </c>
      <c r="O5" s="700" t="s">
        <v>303</v>
      </c>
      <c r="P5" s="700" t="s">
        <v>304</v>
      </c>
      <c r="Q5" s="701" t="s">
        <v>305</v>
      </c>
    </row>
    <row r="6" spans="1:17" ht="14.4" customHeight="1" x14ac:dyDescent="0.3">
      <c r="A6" s="705" t="s">
        <v>2232</v>
      </c>
      <c r="B6" s="711"/>
      <c r="C6" s="659"/>
      <c r="D6" s="659"/>
      <c r="E6" s="660"/>
      <c r="F6" s="708"/>
      <c r="G6" s="678"/>
      <c r="H6" s="678"/>
      <c r="I6" s="714"/>
      <c r="J6" s="711"/>
      <c r="K6" s="659"/>
      <c r="L6" s="659"/>
      <c r="M6" s="660"/>
      <c r="N6" s="708"/>
      <c r="O6" s="678"/>
      <c r="P6" s="678"/>
      <c r="Q6" s="702"/>
    </row>
    <row r="7" spans="1:17" ht="14.4" customHeight="1" x14ac:dyDescent="0.3">
      <c r="A7" s="706" t="s">
        <v>2233</v>
      </c>
      <c r="B7" s="712"/>
      <c r="C7" s="665">
        <v>1</v>
      </c>
      <c r="D7" s="665"/>
      <c r="E7" s="666"/>
      <c r="F7" s="709">
        <v>0</v>
      </c>
      <c r="G7" s="686">
        <v>1</v>
      </c>
      <c r="H7" s="686">
        <v>0</v>
      </c>
      <c r="I7" s="715">
        <v>0</v>
      </c>
      <c r="J7" s="712"/>
      <c r="K7" s="665">
        <v>1</v>
      </c>
      <c r="L7" s="665"/>
      <c r="M7" s="666"/>
      <c r="N7" s="709">
        <v>0</v>
      </c>
      <c r="O7" s="686">
        <v>1</v>
      </c>
      <c r="P7" s="686">
        <v>0</v>
      </c>
      <c r="Q7" s="703">
        <v>0</v>
      </c>
    </row>
    <row r="8" spans="1:17" ht="14.4" customHeight="1" x14ac:dyDescent="0.3">
      <c r="A8" s="706" t="s">
        <v>2234</v>
      </c>
      <c r="B8" s="712">
        <v>342</v>
      </c>
      <c r="C8" s="665">
        <v>586</v>
      </c>
      <c r="D8" s="665">
        <v>25</v>
      </c>
      <c r="E8" s="666"/>
      <c r="F8" s="709">
        <v>0.35886673662119623</v>
      </c>
      <c r="G8" s="686">
        <v>0.61490031479538299</v>
      </c>
      <c r="H8" s="686">
        <v>2.6232948583420776E-2</v>
      </c>
      <c r="I8" s="715">
        <v>0</v>
      </c>
      <c r="J8" s="712">
        <v>42</v>
      </c>
      <c r="K8" s="665">
        <v>140</v>
      </c>
      <c r="L8" s="665">
        <v>25</v>
      </c>
      <c r="M8" s="666"/>
      <c r="N8" s="709">
        <v>0.20289855072463769</v>
      </c>
      <c r="O8" s="686">
        <v>0.67632850241545894</v>
      </c>
      <c r="P8" s="686">
        <v>0.12077294685990338</v>
      </c>
      <c r="Q8" s="703">
        <v>0</v>
      </c>
    </row>
    <row r="9" spans="1:17" ht="14.4" customHeight="1" thickBot="1" x14ac:dyDescent="0.35">
      <c r="A9" s="707" t="s">
        <v>2235</v>
      </c>
      <c r="B9" s="713"/>
      <c r="C9" s="671">
        <v>1</v>
      </c>
      <c r="D9" s="671"/>
      <c r="E9" s="672"/>
      <c r="F9" s="710">
        <v>0</v>
      </c>
      <c r="G9" s="679">
        <v>1</v>
      </c>
      <c r="H9" s="679">
        <v>0</v>
      </c>
      <c r="I9" s="716">
        <v>0</v>
      </c>
      <c r="J9" s="713"/>
      <c r="K9" s="671">
        <v>1</v>
      </c>
      <c r="L9" s="671"/>
      <c r="M9" s="672"/>
      <c r="N9" s="710">
        <v>0</v>
      </c>
      <c r="O9" s="679">
        <v>1</v>
      </c>
      <c r="P9" s="679">
        <v>0</v>
      </c>
      <c r="Q9" s="7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3">
        <v>30</v>
      </c>
      <c r="B5" s="644" t="s">
        <v>525</v>
      </c>
      <c r="C5" s="647">
        <v>105223.36000000002</v>
      </c>
      <c r="D5" s="647">
        <v>393</v>
      </c>
      <c r="E5" s="647">
        <v>27453.130000000008</v>
      </c>
      <c r="F5" s="717">
        <v>0.26090337734890812</v>
      </c>
      <c r="G5" s="647">
        <v>93</v>
      </c>
      <c r="H5" s="717">
        <v>0.23664122137404581</v>
      </c>
      <c r="I5" s="647">
        <v>77770.23000000001</v>
      </c>
      <c r="J5" s="717">
        <v>0.73909662265109188</v>
      </c>
      <c r="K5" s="647">
        <v>300</v>
      </c>
      <c r="L5" s="717">
        <v>0.76335877862595425</v>
      </c>
      <c r="M5" s="647" t="s">
        <v>74</v>
      </c>
      <c r="N5" s="277"/>
    </row>
    <row r="6" spans="1:14" ht="14.4" customHeight="1" x14ac:dyDescent="0.3">
      <c r="A6" s="643">
        <v>30</v>
      </c>
      <c r="B6" s="644" t="s">
        <v>2236</v>
      </c>
      <c r="C6" s="647">
        <v>73415.140000000014</v>
      </c>
      <c r="D6" s="647">
        <v>372</v>
      </c>
      <c r="E6" s="647">
        <v>18193.130000000008</v>
      </c>
      <c r="F6" s="717">
        <v>0.24781169115798193</v>
      </c>
      <c r="G6" s="647">
        <v>80</v>
      </c>
      <c r="H6" s="717">
        <v>0.21505376344086022</v>
      </c>
      <c r="I6" s="647">
        <v>55222.01</v>
      </c>
      <c r="J6" s="717">
        <v>0.75218830884201804</v>
      </c>
      <c r="K6" s="647">
        <v>292</v>
      </c>
      <c r="L6" s="717">
        <v>0.78494623655913975</v>
      </c>
      <c r="M6" s="647" t="s">
        <v>1</v>
      </c>
      <c r="N6" s="277"/>
    </row>
    <row r="7" spans="1:14" ht="14.4" customHeight="1" x14ac:dyDescent="0.3">
      <c r="A7" s="643">
        <v>30</v>
      </c>
      <c r="B7" s="644" t="s">
        <v>2237</v>
      </c>
      <c r="C7" s="647">
        <v>0</v>
      </c>
      <c r="D7" s="647">
        <v>12</v>
      </c>
      <c r="E7" s="647">
        <v>0</v>
      </c>
      <c r="F7" s="717" t="s">
        <v>526</v>
      </c>
      <c r="G7" s="647">
        <v>10</v>
      </c>
      <c r="H7" s="717">
        <v>0.83333333333333337</v>
      </c>
      <c r="I7" s="647">
        <v>0</v>
      </c>
      <c r="J7" s="717" t="s">
        <v>526</v>
      </c>
      <c r="K7" s="647">
        <v>2</v>
      </c>
      <c r="L7" s="717">
        <v>0.16666666666666666</v>
      </c>
      <c r="M7" s="647" t="s">
        <v>1</v>
      </c>
      <c r="N7" s="277"/>
    </row>
    <row r="8" spans="1:14" ht="14.4" customHeight="1" x14ac:dyDescent="0.3">
      <c r="A8" s="643">
        <v>30</v>
      </c>
      <c r="B8" s="644" t="s">
        <v>2238</v>
      </c>
      <c r="C8" s="647">
        <v>31808.22</v>
      </c>
      <c r="D8" s="647">
        <v>9</v>
      </c>
      <c r="E8" s="647">
        <v>9260</v>
      </c>
      <c r="F8" s="717">
        <v>0.29111971685306504</v>
      </c>
      <c r="G8" s="647">
        <v>3</v>
      </c>
      <c r="H8" s="717">
        <v>0.33333333333333331</v>
      </c>
      <c r="I8" s="647">
        <v>22548.22</v>
      </c>
      <c r="J8" s="717">
        <v>0.70888028314693496</v>
      </c>
      <c r="K8" s="647">
        <v>6</v>
      </c>
      <c r="L8" s="717">
        <v>0.66666666666666663</v>
      </c>
      <c r="M8" s="647" t="s">
        <v>1</v>
      </c>
      <c r="N8" s="277"/>
    </row>
    <row r="9" spans="1:14" ht="14.4" customHeight="1" x14ac:dyDescent="0.3">
      <c r="A9" s="643" t="s">
        <v>524</v>
      </c>
      <c r="B9" s="644" t="s">
        <v>3</v>
      </c>
      <c r="C9" s="647">
        <v>105223.36000000002</v>
      </c>
      <c r="D9" s="647">
        <v>393</v>
      </c>
      <c r="E9" s="647">
        <v>27453.130000000008</v>
      </c>
      <c r="F9" s="717">
        <v>0.26090337734890812</v>
      </c>
      <c r="G9" s="647">
        <v>93</v>
      </c>
      <c r="H9" s="717">
        <v>0.23664122137404581</v>
      </c>
      <c r="I9" s="647">
        <v>77770.23000000001</v>
      </c>
      <c r="J9" s="717">
        <v>0.73909662265109188</v>
      </c>
      <c r="K9" s="647">
        <v>300</v>
      </c>
      <c r="L9" s="717">
        <v>0.76335877862595425</v>
      </c>
      <c r="M9" s="647" t="s">
        <v>528</v>
      </c>
      <c r="N9" s="277"/>
    </row>
    <row r="11" spans="1:14" ht="14.4" customHeight="1" x14ac:dyDescent="0.3">
      <c r="A11" s="643">
        <v>30</v>
      </c>
      <c r="B11" s="644" t="s">
        <v>525</v>
      </c>
      <c r="C11" s="647" t="s">
        <v>526</v>
      </c>
      <c r="D11" s="647" t="s">
        <v>526</v>
      </c>
      <c r="E11" s="647" t="s">
        <v>526</v>
      </c>
      <c r="F11" s="717" t="s">
        <v>526</v>
      </c>
      <c r="G11" s="647" t="s">
        <v>526</v>
      </c>
      <c r="H11" s="717" t="s">
        <v>526</v>
      </c>
      <c r="I11" s="647" t="s">
        <v>526</v>
      </c>
      <c r="J11" s="717" t="s">
        <v>526</v>
      </c>
      <c r="K11" s="647" t="s">
        <v>526</v>
      </c>
      <c r="L11" s="717" t="s">
        <v>526</v>
      </c>
      <c r="M11" s="647" t="s">
        <v>74</v>
      </c>
      <c r="N11" s="277"/>
    </row>
    <row r="12" spans="1:14" ht="14.4" customHeight="1" x14ac:dyDescent="0.3">
      <c r="A12" s="643">
        <v>89301301</v>
      </c>
      <c r="B12" s="644" t="s">
        <v>2236</v>
      </c>
      <c r="C12" s="647">
        <v>40774.049999999996</v>
      </c>
      <c r="D12" s="647">
        <v>253</v>
      </c>
      <c r="E12" s="647">
        <v>5781.0599999999995</v>
      </c>
      <c r="F12" s="717">
        <v>0.14178282510567383</v>
      </c>
      <c r="G12" s="647">
        <v>25</v>
      </c>
      <c r="H12" s="717">
        <v>9.8814229249011856E-2</v>
      </c>
      <c r="I12" s="647">
        <v>34992.99</v>
      </c>
      <c r="J12" s="717">
        <v>0.85821717489432625</v>
      </c>
      <c r="K12" s="647">
        <v>228</v>
      </c>
      <c r="L12" s="717">
        <v>0.90118577075098816</v>
      </c>
      <c r="M12" s="647" t="s">
        <v>1</v>
      </c>
      <c r="N12" s="277"/>
    </row>
    <row r="13" spans="1:14" ht="14.4" customHeight="1" x14ac:dyDescent="0.3">
      <c r="A13" s="643">
        <v>89301301</v>
      </c>
      <c r="B13" s="644" t="s">
        <v>2237</v>
      </c>
      <c r="C13" s="647">
        <v>0</v>
      </c>
      <c r="D13" s="647">
        <v>1</v>
      </c>
      <c r="E13" s="647">
        <v>0</v>
      </c>
      <c r="F13" s="717" t="s">
        <v>526</v>
      </c>
      <c r="G13" s="647">
        <v>1</v>
      </c>
      <c r="H13" s="717">
        <v>1</v>
      </c>
      <c r="I13" s="647" t="s">
        <v>526</v>
      </c>
      <c r="J13" s="717" t="s">
        <v>526</v>
      </c>
      <c r="K13" s="647" t="s">
        <v>526</v>
      </c>
      <c r="L13" s="717">
        <v>0</v>
      </c>
      <c r="M13" s="647" t="s">
        <v>1</v>
      </c>
      <c r="N13" s="277"/>
    </row>
    <row r="14" spans="1:14" ht="14.4" customHeight="1" x14ac:dyDescent="0.3">
      <c r="A14" s="643">
        <v>89301301</v>
      </c>
      <c r="B14" s="644" t="s">
        <v>2238</v>
      </c>
      <c r="C14" s="647">
        <v>17470</v>
      </c>
      <c r="D14" s="647">
        <v>5</v>
      </c>
      <c r="E14" s="647">
        <v>4000</v>
      </c>
      <c r="F14" s="717">
        <v>0.2289639381797367</v>
      </c>
      <c r="G14" s="647">
        <v>1</v>
      </c>
      <c r="H14" s="717">
        <v>0.2</v>
      </c>
      <c r="I14" s="647">
        <v>13470</v>
      </c>
      <c r="J14" s="717">
        <v>0.7710360618202633</v>
      </c>
      <c r="K14" s="647">
        <v>4</v>
      </c>
      <c r="L14" s="717">
        <v>0.8</v>
      </c>
      <c r="M14" s="647" t="s">
        <v>1</v>
      </c>
      <c r="N14" s="277"/>
    </row>
    <row r="15" spans="1:14" ht="14.4" customHeight="1" x14ac:dyDescent="0.3">
      <c r="A15" s="643" t="s">
        <v>2239</v>
      </c>
      <c r="B15" s="644" t="s">
        <v>2240</v>
      </c>
      <c r="C15" s="647">
        <v>58244.049999999996</v>
      </c>
      <c r="D15" s="647">
        <v>259</v>
      </c>
      <c r="E15" s="647">
        <v>9781.06</v>
      </c>
      <c r="F15" s="717">
        <v>0.16793234673756374</v>
      </c>
      <c r="G15" s="647">
        <v>27</v>
      </c>
      <c r="H15" s="717">
        <v>0.10424710424710425</v>
      </c>
      <c r="I15" s="647">
        <v>48462.99</v>
      </c>
      <c r="J15" s="717">
        <v>0.83206765326243626</v>
      </c>
      <c r="K15" s="647">
        <v>232</v>
      </c>
      <c r="L15" s="717">
        <v>0.89575289575289574</v>
      </c>
      <c r="M15" s="647" t="s">
        <v>532</v>
      </c>
      <c r="N15" s="277"/>
    </row>
    <row r="16" spans="1:14" ht="14.4" customHeight="1" x14ac:dyDescent="0.3">
      <c r="A16" s="643" t="s">
        <v>526</v>
      </c>
      <c r="B16" s="644" t="s">
        <v>526</v>
      </c>
      <c r="C16" s="647" t="s">
        <v>526</v>
      </c>
      <c r="D16" s="647" t="s">
        <v>526</v>
      </c>
      <c r="E16" s="647" t="s">
        <v>526</v>
      </c>
      <c r="F16" s="717" t="s">
        <v>526</v>
      </c>
      <c r="G16" s="647" t="s">
        <v>526</v>
      </c>
      <c r="H16" s="717" t="s">
        <v>526</v>
      </c>
      <c r="I16" s="647" t="s">
        <v>526</v>
      </c>
      <c r="J16" s="717" t="s">
        <v>526</v>
      </c>
      <c r="K16" s="647" t="s">
        <v>526</v>
      </c>
      <c r="L16" s="717" t="s">
        <v>526</v>
      </c>
      <c r="M16" s="647" t="s">
        <v>533</v>
      </c>
      <c r="N16" s="277"/>
    </row>
    <row r="17" spans="1:14" ht="14.4" customHeight="1" x14ac:dyDescent="0.3">
      <c r="A17" s="643">
        <v>89301303</v>
      </c>
      <c r="B17" s="644" t="s">
        <v>2236</v>
      </c>
      <c r="C17" s="647">
        <v>32641.089999999993</v>
      </c>
      <c r="D17" s="647">
        <v>119</v>
      </c>
      <c r="E17" s="647">
        <v>12412.07</v>
      </c>
      <c r="F17" s="717">
        <v>0.38025905384899839</v>
      </c>
      <c r="G17" s="647">
        <v>55</v>
      </c>
      <c r="H17" s="717">
        <v>0.46218487394957986</v>
      </c>
      <c r="I17" s="647">
        <v>20229.019999999993</v>
      </c>
      <c r="J17" s="717">
        <v>0.61974094615100161</v>
      </c>
      <c r="K17" s="647">
        <v>64</v>
      </c>
      <c r="L17" s="717">
        <v>0.53781512605042014</v>
      </c>
      <c r="M17" s="647" t="s">
        <v>1</v>
      </c>
      <c r="N17" s="277"/>
    </row>
    <row r="18" spans="1:14" ht="14.4" customHeight="1" x14ac:dyDescent="0.3">
      <c r="A18" s="643">
        <v>89301303</v>
      </c>
      <c r="B18" s="644" t="s">
        <v>2237</v>
      </c>
      <c r="C18" s="647">
        <v>0</v>
      </c>
      <c r="D18" s="647">
        <v>11</v>
      </c>
      <c r="E18" s="647">
        <v>0</v>
      </c>
      <c r="F18" s="717" t="s">
        <v>526</v>
      </c>
      <c r="G18" s="647">
        <v>9</v>
      </c>
      <c r="H18" s="717">
        <v>0.81818181818181823</v>
      </c>
      <c r="I18" s="647">
        <v>0</v>
      </c>
      <c r="J18" s="717" t="s">
        <v>526</v>
      </c>
      <c r="K18" s="647">
        <v>2</v>
      </c>
      <c r="L18" s="717">
        <v>0.18181818181818182</v>
      </c>
      <c r="M18" s="647" t="s">
        <v>1</v>
      </c>
      <c r="N18" s="277"/>
    </row>
    <row r="19" spans="1:14" ht="14.4" customHeight="1" x14ac:dyDescent="0.3">
      <c r="A19" s="643">
        <v>89301303</v>
      </c>
      <c r="B19" s="644" t="s">
        <v>2238</v>
      </c>
      <c r="C19" s="647">
        <v>14338.220000000001</v>
      </c>
      <c r="D19" s="647">
        <v>4</v>
      </c>
      <c r="E19" s="647">
        <v>5260</v>
      </c>
      <c r="F19" s="717">
        <v>0.36685167335973362</v>
      </c>
      <c r="G19" s="647">
        <v>2</v>
      </c>
      <c r="H19" s="717">
        <v>0.5</v>
      </c>
      <c r="I19" s="647">
        <v>9078.2200000000012</v>
      </c>
      <c r="J19" s="717">
        <v>0.63314832664026643</v>
      </c>
      <c r="K19" s="647">
        <v>2</v>
      </c>
      <c r="L19" s="717">
        <v>0.5</v>
      </c>
      <c r="M19" s="647" t="s">
        <v>1</v>
      </c>
      <c r="N19" s="277"/>
    </row>
    <row r="20" spans="1:14" ht="14.4" customHeight="1" x14ac:dyDescent="0.3">
      <c r="A20" s="643" t="s">
        <v>2241</v>
      </c>
      <c r="B20" s="644" t="s">
        <v>2242</v>
      </c>
      <c r="C20" s="647">
        <v>46979.31</v>
      </c>
      <c r="D20" s="647">
        <v>134</v>
      </c>
      <c r="E20" s="647">
        <v>17672.07</v>
      </c>
      <c r="F20" s="717">
        <v>0.37616708291373374</v>
      </c>
      <c r="G20" s="647">
        <v>66</v>
      </c>
      <c r="H20" s="717">
        <v>0.4925373134328358</v>
      </c>
      <c r="I20" s="647">
        <v>29307.239999999994</v>
      </c>
      <c r="J20" s="717">
        <v>0.6238329170862662</v>
      </c>
      <c r="K20" s="647">
        <v>68</v>
      </c>
      <c r="L20" s="717">
        <v>0.5074626865671642</v>
      </c>
      <c r="M20" s="647" t="s">
        <v>532</v>
      </c>
      <c r="N20" s="277"/>
    </row>
    <row r="21" spans="1:14" ht="14.4" customHeight="1" x14ac:dyDescent="0.3">
      <c r="A21" s="643" t="s">
        <v>526</v>
      </c>
      <c r="B21" s="644" t="s">
        <v>526</v>
      </c>
      <c r="C21" s="647" t="s">
        <v>526</v>
      </c>
      <c r="D21" s="647" t="s">
        <v>526</v>
      </c>
      <c r="E21" s="647" t="s">
        <v>526</v>
      </c>
      <c r="F21" s="717" t="s">
        <v>526</v>
      </c>
      <c r="G21" s="647" t="s">
        <v>526</v>
      </c>
      <c r="H21" s="717" t="s">
        <v>526</v>
      </c>
      <c r="I21" s="647" t="s">
        <v>526</v>
      </c>
      <c r="J21" s="717" t="s">
        <v>526</v>
      </c>
      <c r="K21" s="647" t="s">
        <v>526</v>
      </c>
      <c r="L21" s="717" t="s">
        <v>526</v>
      </c>
      <c r="M21" s="647" t="s">
        <v>533</v>
      </c>
      <c r="N21" s="277"/>
    </row>
    <row r="22" spans="1:14" ht="14.4" customHeight="1" x14ac:dyDescent="0.3">
      <c r="A22" s="643" t="s">
        <v>524</v>
      </c>
      <c r="B22" s="644" t="s">
        <v>527</v>
      </c>
      <c r="C22" s="647">
        <v>105223.35999999999</v>
      </c>
      <c r="D22" s="647">
        <v>393</v>
      </c>
      <c r="E22" s="647">
        <v>27453.129999999997</v>
      </c>
      <c r="F22" s="717">
        <v>0.26090337734890806</v>
      </c>
      <c r="G22" s="647">
        <v>93</v>
      </c>
      <c r="H22" s="717">
        <v>0.23664122137404581</v>
      </c>
      <c r="I22" s="647">
        <v>77770.23</v>
      </c>
      <c r="J22" s="717">
        <v>0.73909662265109199</v>
      </c>
      <c r="K22" s="647">
        <v>300</v>
      </c>
      <c r="L22" s="717">
        <v>0.76335877862595425</v>
      </c>
      <c r="M22" s="647" t="s">
        <v>528</v>
      </c>
      <c r="N22" s="277"/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6" t="s">
        <v>168</v>
      </c>
      <c r="B4" s="697" t="s">
        <v>19</v>
      </c>
      <c r="C4" s="721"/>
      <c r="D4" s="697" t="s">
        <v>20</v>
      </c>
      <c r="E4" s="721"/>
      <c r="F4" s="697" t="s">
        <v>19</v>
      </c>
      <c r="G4" s="700" t="s">
        <v>2</v>
      </c>
      <c r="H4" s="697" t="s">
        <v>20</v>
      </c>
      <c r="I4" s="700" t="s">
        <v>2</v>
      </c>
      <c r="J4" s="697" t="s">
        <v>19</v>
      </c>
      <c r="K4" s="700" t="s">
        <v>2</v>
      </c>
      <c r="L4" s="697" t="s">
        <v>20</v>
      </c>
      <c r="M4" s="701" t="s">
        <v>2</v>
      </c>
    </row>
    <row r="5" spans="1:13" ht="14.4" customHeight="1" x14ac:dyDescent="0.3">
      <c r="A5" s="718" t="s">
        <v>2243</v>
      </c>
      <c r="B5" s="711">
        <v>33704.730000000003</v>
      </c>
      <c r="C5" s="656">
        <v>1</v>
      </c>
      <c r="D5" s="722">
        <v>89</v>
      </c>
      <c r="E5" s="725" t="s">
        <v>2243</v>
      </c>
      <c r="F5" s="711">
        <v>13276.220000000001</v>
      </c>
      <c r="G5" s="678">
        <v>0.39389782977048027</v>
      </c>
      <c r="H5" s="659">
        <v>40</v>
      </c>
      <c r="I5" s="702">
        <v>0.449438202247191</v>
      </c>
      <c r="J5" s="728">
        <v>20428.510000000002</v>
      </c>
      <c r="K5" s="678">
        <v>0.60610217022951973</v>
      </c>
      <c r="L5" s="659">
        <v>49</v>
      </c>
      <c r="M5" s="702">
        <v>0.550561797752809</v>
      </c>
    </row>
    <row r="6" spans="1:13" ht="14.4" customHeight="1" x14ac:dyDescent="0.3">
      <c r="A6" s="719" t="s">
        <v>2244</v>
      </c>
      <c r="B6" s="712">
        <v>14912.439999999999</v>
      </c>
      <c r="C6" s="662">
        <v>1</v>
      </c>
      <c r="D6" s="723">
        <v>64</v>
      </c>
      <c r="E6" s="726" t="s">
        <v>2244</v>
      </c>
      <c r="F6" s="712">
        <v>397.67</v>
      </c>
      <c r="G6" s="686">
        <v>2.6666997486662146E-2</v>
      </c>
      <c r="H6" s="665">
        <v>3</v>
      </c>
      <c r="I6" s="703">
        <v>4.6875E-2</v>
      </c>
      <c r="J6" s="729">
        <v>14514.769999999999</v>
      </c>
      <c r="K6" s="686">
        <v>0.97333300251333787</v>
      </c>
      <c r="L6" s="665">
        <v>61</v>
      </c>
      <c r="M6" s="703">
        <v>0.953125</v>
      </c>
    </row>
    <row r="7" spans="1:13" ht="14.4" customHeight="1" x14ac:dyDescent="0.3">
      <c r="A7" s="719" t="s">
        <v>2245</v>
      </c>
      <c r="B7" s="712">
        <v>6967.5400000000009</v>
      </c>
      <c r="C7" s="662">
        <v>1</v>
      </c>
      <c r="D7" s="723">
        <v>28</v>
      </c>
      <c r="E7" s="726" t="s">
        <v>2245</v>
      </c>
      <c r="F7" s="712">
        <v>541.19000000000005</v>
      </c>
      <c r="G7" s="686">
        <v>7.7673038116752829E-2</v>
      </c>
      <c r="H7" s="665">
        <v>1</v>
      </c>
      <c r="I7" s="703">
        <v>3.5714285714285712E-2</v>
      </c>
      <c r="J7" s="729">
        <v>6426.35</v>
      </c>
      <c r="K7" s="686">
        <v>0.92232696188324714</v>
      </c>
      <c r="L7" s="665">
        <v>27</v>
      </c>
      <c r="M7" s="703">
        <v>0.9642857142857143</v>
      </c>
    </row>
    <row r="8" spans="1:13" ht="14.4" customHeight="1" x14ac:dyDescent="0.3">
      <c r="A8" s="719" t="s">
        <v>2246</v>
      </c>
      <c r="B8" s="712">
        <v>5811.579999999999</v>
      </c>
      <c r="C8" s="662">
        <v>1</v>
      </c>
      <c r="D8" s="723">
        <v>46</v>
      </c>
      <c r="E8" s="726" t="s">
        <v>2246</v>
      </c>
      <c r="F8" s="712">
        <v>340.22</v>
      </c>
      <c r="G8" s="686">
        <v>5.8541739079561853E-2</v>
      </c>
      <c r="H8" s="665">
        <v>6</v>
      </c>
      <c r="I8" s="703">
        <v>0.13043478260869565</v>
      </c>
      <c r="J8" s="729">
        <v>5471.3599999999988</v>
      </c>
      <c r="K8" s="686">
        <v>0.94145826092043816</v>
      </c>
      <c r="L8" s="665">
        <v>40</v>
      </c>
      <c r="M8" s="703">
        <v>0.86956521739130432</v>
      </c>
    </row>
    <row r="9" spans="1:13" ht="14.4" customHeight="1" x14ac:dyDescent="0.3">
      <c r="A9" s="719" t="s">
        <v>2247</v>
      </c>
      <c r="B9" s="712">
        <v>29885.909999999996</v>
      </c>
      <c r="C9" s="662">
        <v>1</v>
      </c>
      <c r="D9" s="723">
        <v>92</v>
      </c>
      <c r="E9" s="726" t="s">
        <v>2247</v>
      </c>
      <c r="F9" s="712">
        <v>8788.8399999999983</v>
      </c>
      <c r="G9" s="686">
        <v>0.29407971850279946</v>
      </c>
      <c r="H9" s="665">
        <v>25</v>
      </c>
      <c r="I9" s="703">
        <v>0.27173913043478259</v>
      </c>
      <c r="J9" s="729">
        <v>21097.07</v>
      </c>
      <c r="K9" s="686">
        <v>0.70592028149720065</v>
      </c>
      <c r="L9" s="665">
        <v>67</v>
      </c>
      <c r="M9" s="703">
        <v>0.72826086956521741</v>
      </c>
    </row>
    <row r="10" spans="1:13" ht="14.4" customHeight="1" x14ac:dyDescent="0.3">
      <c r="A10" s="719" t="s">
        <v>2248</v>
      </c>
      <c r="B10" s="712">
        <v>11570.78</v>
      </c>
      <c r="C10" s="662">
        <v>1</v>
      </c>
      <c r="D10" s="723">
        <v>56</v>
      </c>
      <c r="E10" s="726" t="s">
        <v>2248</v>
      </c>
      <c r="F10" s="712">
        <v>2065.31</v>
      </c>
      <c r="G10" s="686">
        <v>0.1784935847021549</v>
      </c>
      <c r="H10" s="665">
        <v>4</v>
      </c>
      <c r="I10" s="703">
        <v>7.1428571428571425E-2</v>
      </c>
      <c r="J10" s="729">
        <v>9505.4700000000012</v>
      </c>
      <c r="K10" s="686">
        <v>0.82150641529784518</v>
      </c>
      <c r="L10" s="665">
        <v>52</v>
      </c>
      <c r="M10" s="703">
        <v>0.9285714285714286</v>
      </c>
    </row>
    <row r="11" spans="1:13" ht="14.4" customHeight="1" thickBot="1" x14ac:dyDescent="0.35">
      <c r="A11" s="720" t="s">
        <v>2249</v>
      </c>
      <c r="B11" s="713">
        <v>2370.38</v>
      </c>
      <c r="C11" s="668">
        <v>1</v>
      </c>
      <c r="D11" s="724">
        <v>18</v>
      </c>
      <c r="E11" s="727" t="s">
        <v>2249</v>
      </c>
      <c r="F11" s="713">
        <v>2043.6800000000003</v>
      </c>
      <c r="G11" s="679">
        <v>0.86217399741813561</v>
      </c>
      <c r="H11" s="671">
        <v>14</v>
      </c>
      <c r="I11" s="704">
        <v>0.77777777777777779</v>
      </c>
      <c r="J11" s="730">
        <v>326.70000000000005</v>
      </c>
      <c r="K11" s="679">
        <v>0.13782600258186453</v>
      </c>
      <c r="L11" s="671">
        <v>4</v>
      </c>
      <c r="M11" s="704">
        <v>0.22222222222222221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7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2885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105223.35999999999</v>
      </c>
      <c r="N3" s="70">
        <f>SUBTOTAL(9,N7:N1048576)</f>
        <v>865</v>
      </c>
      <c r="O3" s="70">
        <f>SUBTOTAL(9,O7:O1048576)</f>
        <v>393</v>
      </c>
      <c r="P3" s="70">
        <f>SUBTOTAL(9,P7:P1048576)</f>
        <v>27453.130000000012</v>
      </c>
      <c r="Q3" s="71">
        <f>IF(M3=0,0,P3/M3)</f>
        <v>0.26090337734890823</v>
      </c>
      <c r="R3" s="70">
        <f>SUBTOTAL(9,R7:R1048576)</f>
        <v>233</v>
      </c>
      <c r="S3" s="71">
        <f>IF(N3=0,0,R3/N3)</f>
        <v>0.26936416184971096</v>
      </c>
      <c r="T3" s="70">
        <f>SUBTOTAL(9,T7:T1048576)</f>
        <v>93</v>
      </c>
      <c r="U3" s="72">
        <f>IF(O3=0,0,T3/O3)</f>
        <v>0.23664122137404581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194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30</v>
      </c>
      <c r="B7" s="737" t="s">
        <v>525</v>
      </c>
      <c r="C7" s="737">
        <v>89301301</v>
      </c>
      <c r="D7" s="738" t="s">
        <v>2883</v>
      </c>
      <c r="E7" s="739" t="s">
        <v>2244</v>
      </c>
      <c r="F7" s="737" t="s">
        <v>2236</v>
      </c>
      <c r="G7" s="737" t="s">
        <v>2250</v>
      </c>
      <c r="H7" s="737" t="s">
        <v>526</v>
      </c>
      <c r="I7" s="737" t="s">
        <v>1302</v>
      </c>
      <c r="J7" s="737" t="s">
        <v>1303</v>
      </c>
      <c r="K7" s="737" t="s">
        <v>2251</v>
      </c>
      <c r="L7" s="740">
        <v>143.34</v>
      </c>
      <c r="M7" s="740">
        <v>143.34</v>
      </c>
      <c r="N7" s="737">
        <v>1</v>
      </c>
      <c r="O7" s="741">
        <v>0.5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743">
        <v>30</v>
      </c>
      <c r="B8" s="745" t="s">
        <v>525</v>
      </c>
      <c r="C8" s="745">
        <v>89301301</v>
      </c>
      <c r="D8" s="746" t="s">
        <v>2883</v>
      </c>
      <c r="E8" s="747" t="s">
        <v>2244</v>
      </c>
      <c r="F8" s="745" t="s">
        <v>2236</v>
      </c>
      <c r="G8" s="745" t="s">
        <v>2252</v>
      </c>
      <c r="H8" s="745" t="s">
        <v>526</v>
      </c>
      <c r="I8" s="745" t="s">
        <v>2253</v>
      </c>
      <c r="J8" s="745" t="s">
        <v>961</v>
      </c>
      <c r="K8" s="745" t="s">
        <v>2254</v>
      </c>
      <c r="L8" s="748">
        <v>0</v>
      </c>
      <c r="M8" s="748">
        <v>0</v>
      </c>
      <c r="N8" s="745">
        <v>3</v>
      </c>
      <c r="O8" s="749">
        <v>1.5</v>
      </c>
      <c r="P8" s="748"/>
      <c r="Q8" s="750"/>
      <c r="R8" s="745"/>
      <c r="S8" s="750">
        <v>0</v>
      </c>
      <c r="T8" s="749"/>
      <c r="U8" s="744">
        <v>0</v>
      </c>
    </row>
    <row r="9" spans="1:21" ht="14.4" customHeight="1" x14ac:dyDescent="0.3">
      <c r="A9" s="743">
        <v>30</v>
      </c>
      <c r="B9" s="745" t="s">
        <v>525</v>
      </c>
      <c r="C9" s="745">
        <v>89301301</v>
      </c>
      <c r="D9" s="746" t="s">
        <v>2883</v>
      </c>
      <c r="E9" s="747" t="s">
        <v>2244</v>
      </c>
      <c r="F9" s="745" t="s">
        <v>2236</v>
      </c>
      <c r="G9" s="745" t="s">
        <v>2255</v>
      </c>
      <c r="H9" s="745" t="s">
        <v>1572</v>
      </c>
      <c r="I9" s="745" t="s">
        <v>1689</v>
      </c>
      <c r="J9" s="745" t="s">
        <v>2211</v>
      </c>
      <c r="K9" s="745" t="s">
        <v>2212</v>
      </c>
      <c r="L9" s="748">
        <v>6.68</v>
      </c>
      <c r="M9" s="748">
        <v>13.36</v>
      </c>
      <c r="N9" s="745">
        <v>2</v>
      </c>
      <c r="O9" s="749">
        <v>1</v>
      </c>
      <c r="P9" s="748"/>
      <c r="Q9" s="750">
        <v>0</v>
      </c>
      <c r="R9" s="745"/>
      <c r="S9" s="750">
        <v>0</v>
      </c>
      <c r="T9" s="749"/>
      <c r="U9" s="744">
        <v>0</v>
      </c>
    </row>
    <row r="10" spans="1:21" ht="14.4" customHeight="1" x14ac:dyDescent="0.3">
      <c r="A10" s="743">
        <v>30</v>
      </c>
      <c r="B10" s="745" t="s">
        <v>525</v>
      </c>
      <c r="C10" s="745">
        <v>89301301</v>
      </c>
      <c r="D10" s="746" t="s">
        <v>2883</v>
      </c>
      <c r="E10" s="747" t="s">
        <v>2244</v>
      </c>
      <c r="F10" s="745" t="s">
        <v>2236</v>
      </c>
      <c r="G10" s="745" t="s">
        <v>2255</v>
      </c>
      <c r="H10" s="745" t="s">
        <v>526</v>
      </c>
      <c r="I10" s="745" t="s">
        <v>2256</v>
      </c>
      <c r="J10" s="745" t="s">
        <v>2257</v>
      </c>
      <c r="K10" s="745" t="s">
        <v>2212</v>
      </c>
      <c r="L10" s="748">
        <v>5.14</v>
      </c>
      <c r="M10" s="748">
        <v>5.14</v>
      </c>
      <c r="N10" s="745">
        <v>1</v>
      </c>
      <c r="O10" s="749">
        <v>0.5</v>
      </c>
      <c r="P10" s="748"/>
      <c r="Q10" s="750">
        <v>0</v>
      </c>
      <c r="R10" s="745"/>
      <c r="S10" s="750">
        <v>0</v>
      </c>
      <c r="T10" s="749"/>
      <c r="U10" s="744">
        <v>0</v>
      </c>
    </row>
    <row r="11" spans="1:21" ht="14.4" customHeight="1" x14ac:dyDescent="0.3">
      <c r="A11" s="743">
        <v>30</v>
      </c>
      <c r="B11" s="745" t="s">
        <v>525</v>
      </c>
      <c r="C11" s="745">
        <v>89301301</v>
      </c>
      <c r="D11" s="746" t="s">
        <v>2883</v>
      </c>
      <c r="E11" s="747" t="s">
        <v>2244</v>
      </c>
      <c r="F11" s="745" t="s">
        <v>2236</v>
      </c>
      <c r="G11" s="745" t="s">
        <v>2258</v>
      </c>
      <c r="H11" s="745" t="s">
        <v>1572</v>
      </c>
      <c r="I11" s="745" t="s">
        <v>1586</v>
      </c>
      <c r="J11" s="745" t="s">
        <v>1587</v>
      </c>
      <c r="K11" s="745" t="s">
        <v>2128</v>
      </c>
      <c r="L11" s="748">
        <v>72</v>
      </c>
      <c r="M11" s="748">
        <v>72</v>
      </c>
      <c r="N11" s="745">
        <v>1</v>
      </c>
      <c r="O11" s="749">
        <v>0.5</v>
      </c>
      <c r="P11" s="748">
        <v>72</v>
      </c>
      <c r="Q11" s="750">
        <v>1</v>
      </c>
      <c r="R11" s="745">
        <v>1</v>
      </c>
      <c r="S11" s="750">
        <v>1</v>
      </c>
      <c r="T11" s="749">
        <v>0.5</v>
      </c>
      <c r="U11" s="744">
        <v>1</v>
      </c>
    </row>
    <row r="12" spans="1:21" ht="14.4" customHeight="1" x14ac:dyDescent="0.3">
      <c r="A12" s="743">
        <v>30</v>
      </c>
      <c r="B12" s="745" t="s">
        <v>525</v>
      </c>
      <c r="C12" s="745">
        <v>89301301</v>
      </c>
      <c r="D12" s="746" t="s">
        <v>2883</v>
      </c>
      <c r="E12" s="747" t="s">
        <v>2244</v>
      </c>
      <c r="F12" s="745" t="s">
        <v>2236</v>
      </c>
      <c r="G12" s="745" t="s">
        <v>2259</v>
      </c>
      <c r="H12" s="745" t="s">
        <v>526</v>
      </c>
      <c r="I12" s="745" t="s">
        <v>2260</v>
      </c>
      <c r="J12" s="745" t="s">
        <v>979</v>
      </c>
      <c r="K12" s="745" t="s">
        <v>2145</v>
      </c>
      <c r="L12" s="748">
        <v>0</v>
      </c>
      <c r="M12" s="748">
        <v>0</v>
      </c>
      <c r="N12" s="745">
        <v>1</v>
      </c>
      <c r="O12" s="749">
        <v>0.5</v>
      </c>
      <c r="P12" s="748"/>
      <c r="Q12" s="750"/>
      <c r="R12" s="745"/>
      <c r="S12" s="750">
        <v>0</v>
      </c>
      <c r="T12" s="749"/>
      <c r="U12" s="744">
        <v>0</v>
      </c>
    </row>
    <row r="13" spans="1:21" ht="14.4" customHeight="1" x14ac:dyDescent="0.3">
      <c r="A13" s="743">
        <v>30</v>
      </c>
      <c r="B13" s="745" t="s">
        <v>525</v>
      </c>
      <c r="C13" s="745">
        <v>89301301</v>
      </c>
      <c r="D13" s="746" t="s">
        <v>2883</v>
      </c>
      <c r="E13" s="747" t="s">
        <v>2244</v>
      </c>
      <c r="F13" s="745" t="s">
        <v>2236</v>
      </c>
      <c r="G13" s="745" t="s">
        <v>2261</v>
      </c>
      <c r="H13" s="745" t="s">
        <v>526</v>
      </c>
      <c r="I13" s="745" t="s">
        <v>2262</v>
      </c>
      <c r="J13" s="745" t="s">
        <v>2169</v>
      </c>
      <c r="K13" s="745" t="s">
        <v>2263</v>
      </c>
      <c r="L13" s="748">
        <v>0</v>
      </c>
      <c r="M13" s="748">
        <v>0</v>
      </c>
      <c r="N13" s="745">
        <v>1</v>
      </c>
      <c r="O13" s="749">
        <v>1</v>
      </c>
      <c r="P13" s="748"/>
      <c r="Q13" s="750"/>
      <c r="R13" s="745"/>
      <c r="S13" s="750">
        <v>0</v>
      </c>
      <c r="T13" s="749"/>
      <c r="U13" s="744">
        <v>0</v>
      </c>
    </row>
    <row r="14" spans="1:21" ht="14.4" customHeight="1" x14ac:dyDescent="0.3">
      <c r="A14" s="743">
        <v>30</v>
      </c>
      <c r="B14" s="745" t="s">
        <v>525</v>
      </c>
      <c r="C14" s="745">
        <v>89301301</v>
      </c>
      <c r="D14" s="746" t="s">
        <v>2883</v>
      </c>
      <c r="E14" s="747" t="s">
        <v>2244</v>
      </c>
      <c r="F14" s="745" t="s">
        <v>2236</v>
      </c>
      <c r="G14" s="745" t="s">
        <v>2264</v>
      </c>
      <c r="H14" s="745" t="s">
        <v>1572</v>
      </c>
      <c r="I14" s="745" t="s">
        <v>1868</v>
      </c>
      <c r="J14" s="745" t="s">
        <v>1869</v>
      </c>
      <c r="K14" s="745" t="s">
        <v>804</v>
      </c>
      <c r="L14" s="748">
        <v>124.91</v>
      </c>
      <c r="M14" s="748">
        <v>124.91</v>
      </c>
      <c r="N14" s="745">
        <v>1</v>
      </c>
      <c r="O14" s="749">
        <v>0.5</v>
      </c>
      <c r="P14" s="748"/>
      <c r="Q14" s="750">
        <v>0</v>
      </c>
      <c r="R14" s="745"/>
      <c r="S14" s="750">
        <v>0</v>
      </c>
      <c r="T14" s="749"/>
      <c r="U14" s="744">
        <v>0</v>
      </c>
    </row>
    <row r="15" spans="1:21" ht="14.4" customHeight="1" x14ac:dyDescent="0.3">
      <c r="A15" s="743">
        <v>30</v>
      </c>
      <c r="B15" s="745" t="s">
        <v>525</v>
      </c>
      <c r="C15" s="745">
        <v>89301301</v>
      </c>
      <c r="D15" s="746" t="s">
        <v>2883</v>
      </c>
      <c r="E15" s="747" t="s">
        <v>2244</v>
      </c>
      <c r="F15" s="745" t="s">
        <v>2236</v>
      </c>
      <c r="G15" s="745" t="s">
        <v>2264</v>
      </c>
      <c r="H15" s="745" t="s">
        <v>1572</v>
      </c>
      <c r="I15" s="745" t="s">
        <v>1694</v>
      </c>
      <c r="J15" s="745" t="s">
        <v>1789</v>
      </c>
      <c r="K15" s="745" t="s">
        <v>1708</v>
      </c>
      <c r="L15" s="748">
        <v>62.46</v>
      </c>
      <c r="M15" s="748">
        <v>124.92</v>
      </c>
      <c r="N15" s="745">
        <v>2</v>
      </c>
      <c r="O15" s="749">
        <v>1</v>
      </c>
      <c r="P15" s="748"/>
      <c r="Q15" s="750">
        <v>0</v>
      </c>
      <c r="R15" s="745"/>
      <c r="S15" s="750">
        <v>0</v>
      </c>
      <c r="T15" s="749"/>
      <c r="U15" s="744">
        <v>0</v>
      </c>
    </row>
    <row r="16" spans="1:21" ht="14.4" customHeight="1" x14ac:dyDescent="0.3">
      <c r="A16" s="743">
        <v>30</v>
      </c>
      <c r="B16" s="745" t="s">
        <v>525</v>
      </c>
      <c r="C16" s="745">
        <v>89301301</v>
      </c>
      <c r="D16" s="746" t="s">
        <v>2883</v>
      </c>
      <c r="E16" s="747" t="s">
        <v>2244</v>
      </c>
      <c r="F16" s="745" t="s">
        <v>2236</v>
      </c>
      <c r="G16" s="745" t="s">
        <v>2264</v>
      </c>
      <c r="H16" s="745" t="s">
        <v>1572</v>
      </c>
      <c r="I16" s="745" t="s">
        <v>1771</v>
      </c>
      <c r="J16" s="745" t="s">
        <v>2153</v>
      </c>
      <c r="K16" s="745" t="s">
        <v>2154</v>
      </c>
      <c r="L16" s="748">
        <v>193.1</v>
      </c>
      <c r="M16" s="748">
        <v>193.1</v>
      </c>
      <c r="N16" s="745">
        <v>1</v>
      </c>
      <c r="O16" s="749">
        <v>0.5</v>
      </c>
      <c r="P16" s="748"/>
      <c r="Q16" s="750">
        <v>0</v>
      </c>
      <c r="R16" s="745"/>
      <c r="S16" s="750">
        <v>0</v>
      </c>
      <c r="T16" s="749"/>
      <c r="U16" s="744">
        <v>0</v>
      </c>
    </row>
    <row r="17" spans="1:21" ht="14.4" customHeight="1" x14ac:dyDescent="0.3">
      <c r="A17" s="743">
        <v>30</v>
      </c>
      <c r="B17" s="745" t="s">
        <v>525</v>
      </c>
      <c r="C17" s="745">
        <v>89301301</v>
      </c>
      <c r="D17" s="746" t="s">
        <v>2883</v>
      </c>
      <c r="E17" s="747" t="s">
        <v>2244</v>
      </c>
      <c r="F17" s="745" t="s">
        <v>2236</v>
      </c>
      <c r="G17" s="745" t="s">
        <v>2265</v>
      </c>
      <c r="H17" s="745" t="s">
        <v>1572</v>
      </c>
      <c r="I17" s="745" t="s">
        <v>2266</v>
      </c>
      <c r="J17" s="745" t="s">
        <v>2267</v>
      </c>
      <c r="K17" s="745" t="s">
        <v>2268</v>
      </c>
      <c r="L17" s="748">
        <v>86.5</v>
      </c>
      <c r="M17" s="748">
        <v>86.5</v>
      </c>
      <c r="N17" s="745">
        <v>1</v>
      </c>
      <c r="O17" s="749">
        <v>0.5</v>
      </c>
      <c r="P17" s="748"/>
      <c r="Q17" s="750">
        <v>0</v>
      </c>
      <c r="R17" s="745"/>
      <c r="S17" s="750">
        <v>0</v>
      </c>
      <c r="T17" s="749"/>
      <c r="U17" s="744">
        <v>0</v>
      </c>
    </row>
    <row r="18" spans="1:21" ht="14.4" customHeight="1" x14ac:dyDescent="0.3">
      <c r="A18" s="743">
        <v>30</v>
      </c>
      <c r="B18" s="745" t="s">
        <v>525</v>
      </c>
      <c r="C18" s="745">
        <v>89301301</v>
      </c>
      <c r="D18" s="746" t="s">
        <v>2883</v>
      </c>
      <c r="E18" s="747" t="s">
        <v>2244</v>
      </c>
      <c r="F18" s="745" t="s">
        <v>2236</v>
      </c>
      <c r="G18" s="745" t="s">
        <v>2269</v>
      </c>
      <c r="H18" s="745" t="s">
        <v>1572</v>
      </c>
      <c r="I18" s="745" t="s">
        <v>1633</v>
      </c>
      <c r="J18" s="745" t="s">
        <v>1634</v>
      </c>
      <c r="K18" s="745" t="s">
        <v>1197</v>
      </c>
      <c r="L18" s="748">
        <v>35.11</v>
      </c>
      <c r="M18" s="748">
        <v>105.33</v>
      </c>
      <c r="N18" s="745">
        <v>3</v>
      </c>
      <c r="O18" s="749">
        <v>1.5</v>
      </c>
      <c r="P18" s="748"/>
      <c r="Q18" s="750">
        <v>0</v>
      </c>
      <c r="R18" s="745"/>
      <c r="S18" s="750">
        <v>0</v>
      </c>
      <c r="T18" s="749"/>
      <c r="U18" s="744">
        <v>0</v>
      </c>
    </row>
    <row r="19" spans="1:21" ht="14.4" customHeight="1" x14ac:dyDescent="0.3">
      <c r="A19" s="743">
        <v>30</v>
      </c>
      <c r="B19" s="745" t="s">
        <v>525</v>
      </c>
      <c r="C19" s="745">
        <v>89301301</v>
      </c>
      <c r="D19" s="746" t="s">
        <v>2883</v>
      </c>
      <c r="E19" s="747" t="s">
        <v>2244</v>
      </c>
      <c r="F19" s="745" t="s">
        <v>2236</v>
      </c>
      <c r="G19" s="745" t="s">
        <v>2270</v>
      </c>
      <c r="H19" s="745" t="s">
        <v>526</v>
      </c>
      <c r="I19" s="745" t="s">
        <v>826</v>
      </c>
      <c r="J19" s="745" t="s">
        <v>2271</v>
      </c>
      <c r="K19" s="745" t="s">
        <v>2272</v>
      </c>
      <c r="L19" s="748">
        <v>35.29</v>
      </c>
      <c r="M19" s="748">
        <v>70.58</v>
      </c>
      <c r="N19" s="745">
        <v>2</v>
      </c>
      <c r="O19" s="749">
        <v>1.5</v>
      </c>
      <c r="P19" s="748"/>
      <c r="Q19" s="750">
        <v>0</v>
      </c>
      <c r="R19" s="745"/>
      <c r="S19" s="750">
        <v>0</v>
      </c>
      <c r="T19" s="749"/>
      <c r="U19" s="744">
        <v>0</v>
      </c>
    </row>
    <row r="20" spans="1:21" ht="14.4" customHeight="1" x14ac:dyDescent="0.3">
      <c r="A20" s="743">
        <v>30</v>
      </c>
      <c r="B20" s="745" t="s">
        <v>525</v>
      </c>
      <c r="C20" s="745">
        <v>89301301</v>
      </c>
      <c r="D20" s="746" t="s">
        <v>2883</v>
      </c>
      <c r="E20" s="747" t="s">
        <v>2244</v>
      </c>
      <c r="F20" s="745" t="s">
        <v>2236</v>
      </c>
      <c r="G20" s="745" t="s">
        <v>2273</v>
      </c>
      <c r="H20" s="745" t="s">
        <v>526</v>
      </c>
      <c r="I20" s="745" t="s">
        <v>908</v>
      </c>
      <c r="J20" s="745" t="s">
        <v>676</v>
      </c>
      <c r="K20" s="745" t="s">
        <v>2274</v>
      </c>
      <c r="L20" s="748">
        <v>55.14</v>
      </c>
      <c r="M20" s="748">
        <v>55.14</v>
      </c>
      <c r="N20" s="745">
        <v>1</v>
      </c>
      <c r="O20" s="749">
        <v>0.5</v>
      </c>
      <c r="P20" s="748"/>
      <c r="Q20" s="750">
        <v>0</v>
      </c>
      <c r="R20" s="745"/>
      <c r="S20" s="750">
        <v>0</v>
      </c>
      <c r="T20" s="749"/>
      <c r="U20" s="744">
        <v>0</v>
      </c>
    </row>
    <row r="21" spans="1:21" ht="14.4" customHeight="1" x14ac:dyDescent="0.3">
      <c r="A21" s="743">
        <v>30</v>
      </c>
      <c r="B21" s="745" t="s">
        <v>525</v>
      </c>
      <c r="C21" s="745">
        <v>89301301</v>
      </c>
      <c r="D21" s="746" t="s">
        <v>2883</v>
      </c>
      <c r="E21" s="747" t="s">
        <v>2244</v>
      </c>
      <c r="F21" s="745" t="s">
        <v>2236</v>
      </c>
      <c r="G21" s="745" t="s">
        <v>2275</v>
      </c>
      <c r="H21" s="745" t="s">
        <v>1572</v>
      </c>
      <c r="I21" s="745" t="s">
        <v>1781</v>
      </c>
      <c r="J21" s="745" t="s">
        <v>1782</v>
      </c>
      <c r="K21" s="745" t="s">
        <v>1708</v>
      </c>
      <c r="L21" s="748">
        <v>132</v>
      </c>
      <c r="M21" s="748">
        <v>132</v>
      </c>
      <c r="N21" s="745">
        <v>1</v>
      </c>
      <c r="O21" s="749">
        <v>0.5</v>
      </c>
      <c r="P21" s="748"/>
      <c r="Q21" s="750">
        <v>0</v>
      </c>
      <c r="R21" s="745"/>
      <c r="S21" s="750">
        <v>0</v>
      </c>
      <c r="T21" s="749"/>
      <c r="U21" s="744">
        <v>0</v>
      </c>
    </row>
    <row r="22" spans="1:21" ht="14.4" customHeight="1" x14ac:dyDescent="0.3">
      <c r="A22" s="743">
        <v>30</v>
      </c>
      <c r="B22" s="745" t="s">
        <v>525</v>
      </c>
      <c r="C22" s="745">
        <v>89301301</v>
      </c>
      <c r="D22" s="746" t="s">
        <v>2883</v>
      </c>
      <c r="E22" s="747" t="s">
        <v>2244</v>
      </c>
      <c r="F22" s="745" t="s">
        <v>2236</v>
      </c>
      <c r="G22" s="745" t="s">
        <v>2276</v>
      </c>
      <c r="H22" s="745" t="s">
        <v>526</v>
      </c>
      <c r="I22" s="745" t="s">
        <v>2277</v>
      </c>
      <c r="J22" s="745" t="s">
        <v>2278</v>
      </c>
      <c r="K22" s="745" t="s">
        <v>2279</v>
      </c>
      <c r="L22" s="748">
        <v>58.97</v>
      </c>
      <c r="M22" s="748">
        <v>58.97</v>
      </c>
      <c r="N22" s="745">
        <v>1</v>
      </c>
      <c r="O22" s="749">
        <v>0.5</v>
      </c>
      <c r="P22" s="748"/>
      <c r="Q22" s="750">
        <v>0</v>
      </c>
      <c r="R22" s="745"/>
      <c r="S22" s="750">
        <v>0</v>
      </c>
      <c r="T22" s="749"/>
      <c r="U22" s="744">
        <v>0</v>
      </c>
    </row>
    <row r="23" spans="1:21" ht="14.4" customHeight="1" x14ac:dyDescent="0.3">
      <c r="A23" s="743">
        <v>30</v>
      </c>
      <c r="B23" s="745" t="s">
        <v>525</v>
      </c>
      <c r="C23" s="745">
        <v>89301301</v>
      </c>
      <c r="D23" s="746" t="s">
        <v>2883</v>
      </c>
      <c r="E23" s="747" t="s">
        <v>2244</v>
      </c>
      <c r="F23" s="745" t="s">
        <v>2236</v>
      </c>
      <c r="G23" s="745" t="s">
        <v>2276</v>
      </c>
      <c r="H23" s="745" t="s">
        <v>526</v>
      </c>
      <c r="I23" s="745" t="s">
        <v>2280</v>
      </c>
      <c r="J23" s="745" t="s">
        <v>2281</v>
      </c>
      <c r="K23" s="745" t="s">
        <v>2282</v>
      </c>
      <c r="L23" s="748">
        <v>0</v>
      </c>
      <c r="M23" s="748">
        <v>0</v>
      </c>
      <c r="N23" s="745">
        <v>8</v>
      </c>
      <c r="O23" s="749">
        <v>4</v>
      </c>
      <c r="P23" s="748"/>
      <c r="Q23" s="750"/>
      <c r="R23" s="745"/>
      <c r="S23" s="750">
        <v>0</v>
      </c>
      <c r="T23" s="749"/>
      <c r="U23" s="744">
        <v>0</v>
      </c>
    </row>
    <row r="24" spans="1:21" ht="14.4" customHeight="1" x14ac:dyDescent="0.3">
      <c r="A24" s="743">
        <v>30</v>
      </c>
      <c r="B24" s="745" t="s">
        <v>525</v>
      </c>
      <c r="C24" s="745">
        <v>89301301</v>
      </c>
      <c r="D24" s="746" t="s">
        <v>2883</v>
      </c>
      <c r="E24" s="747" t="s">
        <v>2244</v>
      </c>
      <c r="F24" s="745" t="s">
        <v>2236</v>
      </c>
      <c r="G24" s="745" t="s">
        <v>2276</v>
      </c>
      <c r="H24" s="745" t="s">
        <v>526</v>
      </c>
      <c r="I24" s="745" t="s">
        <v>911</v>
      </c>
      <c r="J24" s="745" t="s">
        <v>2281</v>
      </c>
      <c r="K24" s="745" t="s">
        <v>2283</v>
      </c>
      <c r="L24" s="748">
        <v>63.7</v>
      </c>
      <c r="M24" s="748">
        <v>63.7</v>
      </c>
      <c r="N24" s="745">
        <v>1</v>
      </c>
      <c r="O24" s="749">
        <v>0.5</v>
      </c>
      <c r="P24" s="748">
        <v>63.7</v>
      </c>
      <c r="Q24" s="750">
        <v>1</v>
      </c>
      <c r="R24" s="745">
        <v>1</v>
      </c>
      <c r="S24" s="750">
        <v>1</v>
      </c>
      <c r="T24" s="749">
        <v>0.5</v>
      </c>
      <c r="U24" s="744">
        <v>1</v>
      </c>
    </row>
    <row r="25" spans="1:21" ht="14.4" customHeight="1" x14ac:dyDescent="0.3">
      <c r="A25" s="743">
        <v>30</v>
      </c>
      <c r="B25" s="745" t="s">
        <v>525</v>
      </c>
      <c r="C25" s="745">
        <v>89301301</v>
      </c>
      <c r="D25" s="746" t="s">
        <v>2883</v>
      </c>
      <c r="E25" s="747" t="s">
        <v>2244</v>
      </c>
      <c r="F25" s="745" t="s">
        <v>2236</v>
      </c>
      <c r="G25" s="745" t="s">
        <v>2284</v>
      </c>
      <c r="H25" s="745" t="s">
        <v>526</v>
      </c>
      <c r="I25" s="745" t="s">
        <v>2285</v>
      </c>
      <c r="J25" s="745" t="s">
        <v>2286</v>
      </c>
      <c r="K25" s="745" t="s">
        <v>2287</v>
      </c>
      <c r="L25" s="748">
        <v>0</v>
      </c>
      <c r="M25" s="748">
        <v>0</v>
      </c>
      <c r="N25" s="745">
        <v>1</v>
      </c>
      <c r="O25" s="749">
        <v>0.5</v>
      </c>
      <c r="P25" s="748"/>
      <c r="Q25" s="750"/>
      <c r="R25" s="745"/>
      <c r="S25" s="750">
        <v>0</v>
      </c>
      <c r="T25" s="749"/>
      <c r="U25" s="744">
        <v>0</v>
      </c>
    </row>
    <row r="26" spans="1:21" ht="14.4" customHeight="1" x14ac:dyDescent="0.3">
      <c r="A26" s="743">
        <v>30</v>
      </c>
      <c r="B26" s="745" t="s">
        <v>525</v>
      </c>
      <c r="C26" s="745">
        <v>89301301</v>
      </c>
      <c r="D26" s="746" t="s">
        <v>2883</v>
      </c>
      <c r="E26" s="747" t="s">
        <v>2244</v>
      </c>
      <c r="F26" s="745" t="s">
        <v>2236</v>
      </c>
      <c r="G26" s="745" t="s">
        <v>2288</v>
      </c>
      <c r="H26" s="745" t="s">
        <v>526</v>
      </c>
      <c r="I26" s="745" t="s">
        <v>952</v>
      </c>
      <c r="J26" s="745" t="s">
        <v>953</v>
      </c>
      <c r="K26" s="745" t="s">
        <v>954</v>
      </c>
      <c r="L26" s="748">
        <v>33</v>
      </c>
      <c r="M26" s="748">
        <v>33</v>
      </c>
      <c r="N26" s="745">
        <v>1</v>
      </c>
      <c r="O26" s="749">
        <v>0.5</v>
      </c>
      <c r="P26" s="748"/>
      <c r="Q26" s="750">
        <v>0</v>
      </c>
      <c r="R26" s="745"/>
      <c r="S26" s="750">
        <v>0</v>
      </c>
      <c r="T26" s="749"/>
      <c r="U26" s="744">
        <v>0</v>
      </c>
    </row>
    <row r="27" spans="1:21" ht="14.4" customHeight="1" x14ac:dyDescent="0.3">
      <c r="A27" s="743">
        <v>30</v>
      </c>
      <c r="B27" s="745" t="s">
        <v>525</v>
      </c>
      <c r="C27" s="745">
        <v>89301301</v>
      </c>
      <c r="D27" s="746" t="s">
        <v>2883</v>
      </c>
      <c r="E27" s="747" t="s">
        <v>2244</v>
      </c>
      <c r="F27" s="745" t="s">
        <v>2236</v>
      </c>
      <c r="G27" s="745" t="s">
        <v>2288</v>
      </c>
      <c r="H27" s="745" t="s">
        <v>526</v>
      </c>
      <c r="I27" s="745" t="s">
        <v>2289</v>
      </c>
      <c r="J27" s="745" t="s">
        <v>688</v>
      </c>
      <c r="K27" s="745" t="s">
        <v>2290</v>
      </c>
      <c r="L27" s="748">
        <v>0</v>
      </c>
      <c r="M27" s="748">
        <v>0</v>
      </c>
      <c r="N27" s="745">
        <v>5</v>
      </c>
      <c r="O27" s="749">
        <v>3</v>
      </c>
      <c r="P27" s="748">
        <v>0</v>
      </c>
      <c r="Q27" s="750"/>
      <c r="R27" s="745">
        <v>1</v>
      </c>
      <c r="S27" s="750">
        <v>0.2</v>
      </c>
      <c r="T27" s="749">
        <v>0.5</v>
      </c>
      <c r="U27" s="744">
        <v>0.16666666666666666</v>
      </c>
    </row>
    <row r="28" spans="1:21" ht="14.4" customHeight="1" x14ac:dyDescent="0.3">
      <c r="A28" s="743">
        <v>30</v>
      </c>
      <c r="B28" s="745" t="s">
        <v>525</v>
      </c>
      <c r="C28" s="745">
        <v>89301301</v>
      </c>
      <c r="D28" s="746" t="s">
        <v>2883</v>
      </c>
      <c r="E28" s="747" t="s">
        <v>2244</v>
      </c>
      <c r="F28" s="745" t="s">
        <v>2236</v>
      </c>
      <c r="G28" s="745" t="s">
        <v>2291</v>
      </c>
      <c r="H28" s="745" t="s">
        <v>526</v>
      </c>
      <c r="I28" s="745" t="s">
        <v>1250</v>
      </c>
      <c r="J28" s="745" t="s">
        <v>1251</v>
      </c>
      <c r="K28" s="745" t="s">
        <v>2292</v>
      </c>
      <c r="L28" s="748">
        <v>34.6</v>
      </c>
      <c r="M28" s="748">
        <v>34.6</v>
      </c>
      <c r="N28" s="745">
        <v>1</v>
      </c>
      <c r="O28" s="749">
        <v>0.5</v>
      </c>
      <c r="P28" s="748"/>
      <c r="Q28" s="750">
        <v>0</v>
      </c>
      <c r="R28" s="745"/>
      <c r="S28" s="750">
        <v>0</v>
      </c>
      <c r="T28" s="749"/>
      <c r="U28" s="744">
        <v>0</v>
      </c>
    </row>
    <row r="29" spans="1:21" ht="14.4" customHeight="1" x14ac:dyDescent="0.3">
      <c r="A29" s="743">
        <v>30</v>
      </c>
      <c r="B29" s="745" t="s">
        <v>525</v>
      </c>
      <c r="C29" s="745">
        <v>89301301</v>
      </c>
      <c r="D29" s="746" t="s">
        <v>2883</v>
      </c>
      <c r="E29" s="747" t="s">
        <v>2244</v>
      </c>
      <c r="F29" s="745" t="s">
        <v>2236</v>
      </c>
      <c r="G29" s="745" t="s">
        <v>2293</v>
      </c>
      <c r="H29" s="745" t="s">
        <v>526</v>
      </c>
      <c r="I29" s="745" t="s">
        <v>2294</v>
      </c>
      <c r="J29" s="745" t="s">
        <v>2295</v>
      </c>
      <c r="K29" s="745" t="s">
        <v>1786</v>
      </c>
      <c r="L29" s="748">
        <v>38.729999999999997</v>
      </c>
      <c r="M29" s="748">
        <v>38.729999999999997</v>
      </c>
      <c r="N29" s="745">
        <v>1</v>
      </c>
      <c r="O29" s="749">
        <v>0.5</v>
      </c>
      <c r="P29" s="748"/>
      <c r="Q29" s="750">
        <v>0</v>
      </c>
      <c r="R29" s="745"/>
      <c r="S29" s="750">
        <v>0</v>
      </c>
      <c r="T29" s="749"/>
      <c r="U29" s="744">
        <v>0</v>
      </c>
    </row>
    <row r="30" spans="1:21" ht="14.4" customHeight="1" x14ac:dyDescent="0.3">
      <c r="A30" s="743">
        <v>30</v>
      </c>
      <c r="B30" s="745" t="s">
        <v>525</v>
      </c>
      <c r="C30" s="745">
        <v>89301301</v>
      </c>
      <c r="D30" s="746" t="s">
        <v>2883</v>
      </c>
      <c r="E30" s="747" t="s">
        <v>2244</v>
      </c>
      <c r="F30" s="745" t="s">
        <v>2236</v>
      </c>
      <c r="G30" s="745" t="s">
        <v>2296</v>
      </c>
      <c r="H30" s="745" t="s">
        <v>526</v>
      </c>
      <c r="I30" s="745" t="s">
        <v>2297</v>
      </c>
      <c r="J30" s="745" t="s">
        <v>2298</v>
      </c>
      <c r="K30" s="745" t="s">
        <v>1728</v>
      </c>
      <c r="L30" s="748">
        <v>37.369999999999997</v>
      </c>
      <c r="M30" s="748">
        <v>37.369999999999997</v>
      </c>
      <c r="N30" s="745">
        <v>1</v>
      </c>
      <c r="O30" s="749">
        <v>0.5</v>
      </c>
      <c r="P30" s="748"/>
      <c r="Q30" s="750">
        <v>0</v>
      </c>
      <c r="R30" s="745"/>
      <c r="S30" s="750">
        <v>0</v>
      </c>
      <c r="T30" s="749"/>
      <c r="U30" s="744">
        <v>0</v>
      </c>
    </row>
    <row r="31" spans="1:21" ht="14.4" customHeight="1" x14ac:dyDescent="0.3">
      <c r="A31" s="743">
        <v>30</v>
      </c>
      <c r="B31" s="745" t="s">
        <v>525</v>
      </c>
      <c r="C31" s="745">
        <v>89301301</v>
      </c>
      <c r="D31" s="746" t="s">
        <v>2883</v>
      </c>
      <c r="E31" s="747" t="s">
        <v>2244</v>
      </c>
      <c r="F31" s="745" t="s">
        <v>2236</v>
      </c>
      <c r="G31" s="745" t="s">
        <v>2299</v>
      </c>
      <c r="H31" s="745" t="s">
        <v>1572</v>
      </c>
      <c r="I31" s="745" t="s">
        <v>1851</v>
      </c>
      <c r="J31" s="745" t="s">
        <v>1852</v>
      </c>
      <c r="K31" s="745" t="s">
        <v>1853</v>
      </c>
      <c r="L31" s="748">
        <v>93.43</v>
      </c>
      <c r="M31" s="748">
        <v>93.43</v>
      </c>
      <c r="N31" s="745">
        <v>1</v>
      </c>
      <c r="O31" s="749">
        <v>0.5</v>
      </c>
      <c r="P31" s="748"/>
      <c r="Q31" s="750">
        <v>0</v>
      </c>
      <c r="R31" s="745"/>
      <c r="S31" s="750">
        <v>0</v>
      </c>
      <c r="T31" s="749"/>
      <c r="U31" s="744">
        <v>0</v>
      </c>
    </row>
    <row r="32" spans="1:21" ht="14.4" customHeight="1" x14ac:dyDescent="0.3">
      <c r="A32" s="743">
        <v>30</v>
      </c>
      <c r="B32" s="745" t="s">
        <v>525</v>
      </c>
      <c r="C32" s="745">
        <v>89301301</v>
      </c>
      <c r="D32" s="746" t="s">
        <v>2883</v>
      </c>
      <c r="E32" s="747" t="s">
        <v>2244</v>
      </c>
      <c r="F32" s="745" t="s">
        <v>2236</v>
      </c>
      <c r="G32" s="745" t="s">
        <v>2300</v>
      </c>
      <c r="H32" s="745" t="s">
        <v>526</v>
      </c>
      <c r="I32" s="745" t="s">
        <v>2301</v>
      </c>
      <c r="J32" s="745" t="s">
        <v>2302</v>
      </c>
      <c r="K32" s="745" t="s">
        <v>2303</v>
      </c>
      <c r="L32" s="748">
        <v>26.37</v>
      </c>
      <c r="M32" s="748">
        <v>26.37</v>
      </c>
      <c r="N32" s="745">
        <v>1</v>
      </c>
      <c r="O32" s="749">
        <v>0.5</v>
      </c>
      <c r="P32" s="748">
        <v>26.37</v>
      </c>
      <c r="Q32" s="750">
        <v>1</v>
      </c>
      <c r="R32" s="745">
        <v>1</v>
      </c>
      <c r="S32" s="750">
        <v>1</v>
      </c>
      <c r="T32" s="749">
        <v>0.5</v>
      </c>
      <c r="U32" s="744">
        <v>1</v>
      </c>
    </row>
    <row r="33" spans="1:21" ht="14.4" customHeight="1" x14ac:dyDescent="0.3">
      <c r="A33" s="743">
        <v>30</v>
      </c>
      <c r="B33" s="745" t="s">
        <v>525</v>
      </c>
      <c r="C33" s="745">
        <v>89301301</v>
      </c>
      <c r="D33" s="746" t="s">
        <v>2883</v>
      </c>
      <c r="E33" s="747" t="s">
        <v>2244</v>
      </c>
      <c r="F33" s="745" t="s">
        <v>2236</v>
      </c>
      <c r="G33" s="745" t="s">
        <v>2300</v>
      </c>
      <c r="H33" s="745" t="s">
        <v>526</v>
      </c>
      <c r="I33" s="745" t="s">
        <v>1067</v>
      </c>
      <c r="J33" s="745" t="s">
        <v>789</v>
      </c>
      <c r="K33" s="745" t="s">
        <v>1068</v>
      </c>
      <c r="L33" s="748">
        <v>0</v>
      </c>
      <c r="M33" s="748">
        <v>0</v>
      </c>
      <c r="N33" s="745">
        <v>2</v>
      </c>
      <c r="O33" s="749">
        <v>1</v>
      </c>
      <c r="P33" s="748"/>
      <c r="Q33" s="750"/>
      <c r="R33" s="745"/>
      <c r="S33" s="750">
        <v>0</v>
      </c>
      <c r="T33" s="749"/>
      <c r="U33" s="744">
        <v>0</v>
      </c>
    </row>
    <row r="34" spans="1:21" ht="14.4" customHeight="1" x14ac:dyDescent="0.3">
      <c r="A34" s="743">
        <v>30</v>
      </c>
      <c r="B34" s="745" t="s">
        <v>525</v>
      </c>
      <c r="C34" s="745">
        <v>89301301</v>
      </c>
      <c r="D34" s="746" t="s">
        <v>2883</v>
      </c>
      <c r="E34" s="747" t="s">
        <v>2244</v>
      </c>
      <c r="F34" s="745" t="s">
        <v>2236</v>
      </c>
      <c r="G34" s="745" t="s">
        <v>2300</v>
      </c>
      <c r="H34" s="745" t="s">
        <v>526</v>
      </c>
      <c r="I34" s="745" t="s">
        <v>2304</v>
      </c>
      <c r="J34" s="745" t="s">
        <v>2302</v>
      </c>
      <c r="K34" s="745" t="s">
        <v>2305</v>
      </c>
      <c r="L34" s="748">
        <v>10.55</v>
      </c>
      <c r="M34" s="748">
        <v>21.1</v>
      </c>
      <c r="N34" s="745">
        <v>2</v>
      </c>
      <c r="O34" s="749">
        <v>1</v>
      </c>
      <c r="P34" s="748"/>
      <c r="Q34" s="750">
        <v>0</v>
      </c>
      <c r="R34" s="745"/>
      <c r="S34" s="750">
        <v>0</v>
      </c>
      <c r="T34" s="749"/>
      <c r="U34" s="744">
        <v>0</v>
      </c>
    </row>
    <row r="35" spans="1:21" ht="14.4" customHeight="1" x14ac:dyDescent="0.3">
      <c r="A35" s="743">
        <v>30</v>
      </c>
      <c r="B35" s="745" t="s">
        <v>525</v>
      </c>
      <c r="C35" s="745">
        <v>89301301</v>
      </c>
      <c r="D35" s="746" t="s">
        <v>2883</v>
      </c>
      <c r="E35" s="747" t="s">
        <v>2244</v>
      </c>
      <c r="F35" s="745" t="s">
        <v>2236</v>
      </c>
      <c r="G35" s="745" t="s">
        <v>2300</v>
      </c>
      <c r="H35" s="745" t="s">
        <v>526</v>
      </c>
      <c r="I35" s="745" t="s">
        <v>2306</v>
      </c>
      <c r="J35" s="745" t="s">
        <v>2307</v>
      </c>
      <c r="K35" s="745" t="s">
        <v>2308</v>
      </c>
      <c r="L35" s="748">
        <v>0</v>
      </c>
      <c r="M35" s="748">
        <v>0</v>
      </c>
      <c r="N35" s="745">
        <v>1</v>
      </c>
      <c r="O35" s="749">
        <v>1</v>
      </c>
      <c r="P35" s="748"/>
      <c r="Q35" s="750"/>
      <c r="R35" s="745"/>
      <c r="S35" s="750">
        <v>0</v>
      </c>
      <c r="T35" s="749"/>
      <c r="U35" s="744">
        <v>0</v>
      </c>
    </row>
    <row r="36" spans="1:21" ht="14.4" customHeight="1" x14ac:dyDescent="0.3">
      <c r="A36" s="743">
        <v>30</v>
      </c>
      <c r="B36" s="745" t="s">
        <v>525</v>
      </c>
      <c r="C36" s="745">
        <v>89301301</v>
      </c>
      <c r="D36" s="746" t="s">
        <v>2883</v>
      </c>
      <c r="E36" s="747" t="s">
        <v>2244</v>
      </c>
      <c r="F36" s="745" t="s">
        <v>2236</v>
      </c>
      <c r="G36" s="745" t="s">
        <v>2309</v>
      </c>
      <c r="H36" s="745" t="s">
        <v>526</v>
      </c>
      <c r="I36" s="745" t="s">
        <v>806</v>
      </c>
      <c r="J36" s="745" t="s">
        <v>2310</v>
      </c>
      <c r="K36" s="745" t="s">
        <v>2311</v>
      </c>
      <c r="L36" s="748">
        <v>88.76</v>
      </c>
      <c r="M36" s="748">
        <v>355.04</v>
      </c>
      <c r="N36" s="745">
        <v>4</v>
      </c>
      <c r="O36" s="749">
        <v>2</v>
      </c>
      <c r="P36" s="748">
        <v>88.76</v>
      </c>
      <c r="Q36" s="750">
        <v>0.25</v>
      </c>
      <c r="R36" s="745">
        <v>1</v>
      </c>
      <c r="S36" s="750">
        <v>0.25</v>
      </c>
      <c r="T36" s="749">
        <v>0.5</v>
      </c>
      <c r="U36" s="744">
        <v>0.25</v>
      </c>
    </row>
    <row r="37" spans="1:21" ht="14.4" customHeight="1" x14ac:dyDescent="0.3">
      <c r="A37" s="743">
        <v>30</v>
      </c>
      <c r="B37" s="745" t="s">
        <v>525</v>
      </c>
      <c r="C37" s="745">
        <v>89301301</v>
      </c>
      <c r="D37" s="746" t="s">
        <v>2883</v>
      </c>
      <c r="E37" s="747" t="s">
        <v>2244</v>
      </c>
      <c r="F37" s="745" t="s">
        <v>2236</v>
      </c>
      <c r="G37" s="745" t="s">
        <v>2312</v>
      </c>
      <c r="H37" s="745" t="s">
        <v>1572</v>
      </c>
      <c r="I37" s="745" t="s">
        <v>2313</v>
      </c>
      <c r="J37" s="745" t="s">
        <v>2314</v>
      </c>
      <c r="K37" s="745" t="s">
        <v>2197</v>
      </c>
      <c r="L37" s="748">
        <v>0</v>
      </c>
      <c r="M37" s="748">
        <v>0</v>
      </c>
      <c r="N37" s="745">
        <v>1</v>
      </c>
      <c r="O37" s="749">
        <v>0.5</v>
      </c>
      <c r="P37" s="748"/>
      <c r="Q37" s="750"/>
      <c r="R37" s="745"/>
      <c r="S37" s="750">
        <v>0</v>
      </c>
      <c r="T37" s="749"/>
      <c r="U37" s="744">
        <v>0</v>
      </c>
    </row>
    <row r="38" spans="1:21" ht="14.4" customHeight="1" x14ac:dyDescent="0.3">
      <c r="A38" s="743">
        <v>30</v>
      </c>
      <c r="B38" s="745" t="s">
        <v>525</v>
      </c>
      <c r="C38" s="745">
        <v>89301301</v>
      </c>
      <c r="D38" s="746" t="s">
        <v>2883</v>
      </c>
      <c r="E38" s="747" t="s">
        <v>2244</v>
      </c>
      <c r="F38" s="745" t="s">
        <v>2236</v>
      </c>
      <c r="G38" s="745" t="s">
        <v>2315</v>
      </c>
      <c r="H38" s="745" t="s">
        <v>526</v>
      </c>
      <c r="I38" s="745" t="s">
        <v>2316</v>
      </c>
      <c r="J38" s="745" t="s">
        <v>803</v>
      </c>
      <c r="K38" s="745" t="s">
        <v>2317</v>
      </c>
      <c r="L38" s="748">
        <v>0</v>
      </c>
      <c r="M38" s="748">
        <v>0</v>
      </c>
      <c r="N38" s="745">
        <v>1</v>
      </c>
      <c r="O38" s="749">
        <v>0.5</v>
      </c>
      <c r="P38" s="748"/>
      <c r="Q38" s="750"/>
      <c r="R38" s="745"/>
      <c r="S38" s="750">
        <v>0</v>
      </c>
      <c r="T38" s="749"/>
      <c r="U38" s="744">
        <v>0</v>
      </c>
    </row>
    <row r="39" spans="1:21" ht="14.4" customHeight="1" x14ac:dyDescent="0.3">
      <c r="A39" s="743">
        <v>30</v>
      </c>
      <c r="B39" s="745" t="s">
        <v>525</v>
      </c>
      <c r="C39" s="745">
        <v>89301301</v>
      </c>
      <c r="D39" s="746" t="s">
        <v>2883</v>
      </c>
      <c r="E39" s="747" t="s">
        <v>2244</v>
      </c>
      <c r="F39" s="745" t="s">
        <v>2236</v>
      </c>
      <c r="G39" s="745" t="s">
        <v>2318</v>
      </c>
      <c r="H39" s="745" t="s">
        <v>1572</v>
      </c>
      <c r="I39" s="745" t="s">
        <v>2319</v>
      </c>
      <c r="J39" s="745" t="s">
        <v>2320</v>
      </c>
      <c r="K39" s="745" t="s">
        <v>2321</v>
      </c>
      <c r="L39" s="748">
        <v>124.49</v>
      </c>
      <c r="M39" s="748">
        <v>124.49</v>
      </c>
      <c r="N39" s="745">
        <v>1</v>
      </c>
      <c r="O39" s="749">
        <v>0.5</v>
      </c>
      <c r="P39" s="748"/>
      <c r="Q39" s="750">
        <v>0</v>
      </c>
      <c r="R39" s="745"/>
      <c r="S39" s="750">
        <v>0</v>
      </c>
      <c r="T39" s="749"/>
      <c r="U39" s="744">
        <v>0</v>
      </c>
    </row>
    <row r="40" spans="1:21" ht="14.4" customHeight="1" x14ac:dyDescent="0.3">
      <c r="A40" s="743">
        <v>30</v>
      </c>
      <c r="B40" s="745" t="s">
        <v>525</v>
      </c>
      <c r="C40" s="745">
        <v>89301301</v>
      </c>
      <c r="D40" s="746" t="s">
        <v>2883</v>
      </c>
      <c r="E40" s="747" t="s">
        <v>2244</v>
      </c>
      <c r="F40" s="745" t="s">
        <v>2236</v>
      </c>
      <c r="G40" s="745" t="s">
        <v>2318</v>
      </c>
      <c r="H40" s="745" t="s">
        <v>1572</v>
      </c>
      <c r="I40" s="745" t="s">
        <v>2322</v>
      </c>
      <c r="J40" s="745" t="s">
        <v>1855</v>
      </c>
      <c r="K40" s="745" t="s">
        <v>2323</v>
      </c>
      <c r="L40" s="748">
        <v>48.37</v>
      </c>
      <c r="M40" s="748">
        <v>145.10999999999999</v>
      </c>
      <c r="N40" s="745">
        <v>3</v>
      </c>
      <c r="O40" s="749">
        <v>1.5</v>
      </c>
      <c r="P40" s="748"/>
      <c r="Q40" s="750">
        <v>0</v>
      </c>
      <c r="R40" s="745"/>
      <c r="S40" s="750">
        <v>0</v>
      </c>
      <c r="T40" s="749"/>
      <c r="U40" s="744">
        <v>0</v>
      </c>
    </row>
    <row r="41" spans="1:21" ht="14.4" customHeight="1" x14ac:dyDescent="0.3">
      <c r="A41" s="743">
        <v>30</v>
      </c>
      <c r="B41" s="745" t="s">
        <v>525</v>
      </c>
      <c r="C41" s="745">
        <v>89301301</v>
      </c>
      <c r="D41" s="746" t="s">
        <v>2883</v>
      </c>
      <c r="E41" s="747" t="s">
        <v>2244</v>
      </c>
      <c r="F41" s="745" t="s">
        <v>2236</v>
      </c>
      <c r="G41" s="745" t="s">
        <v>2324</v>
      </c>
      <c r="H41" s="745" t="s">
        <v>526</v>
      </c>
      <c r="I41" s="745" t="s">
        <v>2325</v>
      </c>
      <c r="J41" s="745" t="s">
        <v>2326</v>
      </c>
      <c r="K41" s="745" t="s">
        <v>2220</v>
      </c>
      <c r="L41" s="748">
        <v>51.31</v>
      </c>
      <c r="M41" s="748">
        <v>51.31</v>
      </c>
      <c r="N41" s="745">
        <v>1</v>
      </c>
      <c r="O41" s="749">
        <v>0.5</v>
      </c>
      <c r="P41" s="748"/>
      <c r="Q41" s="750">
        <v>0</v>
      </c>
      <c r="R41" s="745"/>
      <c r="S41" s="750">
        <v>0</v>
      </c>
      <c r="T41" s="749"/>
      <c r="U41" s="744">
        <v>0</v>
      </c>
    </row>
    <row r="42" spans="1:21" ht="14.4" customHeight="1" x14ac:dyDescent="0.3">
      <c r="A42" s="743">
        <v>30</v>
      </c>
      <c r="B42" s="745" t="s">
        <v>525</v>
      </c>
      <c r="C42" s="745">
        <v>89301301</v>
      </c>
      <c r="D42" s="746" t="s">
        <v>2883</v>
      </c>
      <c r="E42" s="747" t="s">
        <v>2244</v>
      </c>
      <c r="F42" s="745" t="s">
        <v>2236</v>
      </c>
      <c r="G42" s="745" t="s">
        <v>2324</v>
      </c>
      <c r="H42" s="745" t="s">
        <v>1572</v>
      </c>
      <c r="I42" s="745" t="s">
        <v>2327</v>
      </c>
      <c r="J42" s="745" t="s">
        <v>2328</v>
      </c>
      <c r="K42" s="745" t="s">
        <v>1544</v>
      </c>
      <c r="L42" s="748">
        <v>54.98</v>
      </c>
      <c r="M42" s="748">
        <v>54.98</v>
      </c>
      <c r="N42" s="745">
        <v>1</v>
      </c>
      <c r="O42" s="749">
        <v>0.5</v>
      </c>
      <c r="P42" s="748"/>
      <c r="Q42" s="750">
        <v>0</v>
      </c>
      <c r="R42" s="745"/>
      <c r="S42" s="750">
        <v>0</v>
      </c>
      <c r="T42" s="749"/>
      <c r="U42" s="744">
        <v>0</v>
      </c>
    </row>
    <row r="43" spans="1:21" ht="14.4" customHeight="1" x14ac:dyDescent="0.3">
      <c r="A43" s="743">
        <v>30</v>
      </c>
      <c r="B43" s="745" t="s">
        <v>525</v>
      </c>
      <c r="C43" s="745">
        <v>89301301</v>
      </c>
      <c r="D43" s="746" t="s">
        <v>2883</v>
      </c>
      <c r="E43" s="747" t="s">
        <v>2244</v>
      </c>
      <c r="F43" s="745" t="s">
        <v>2236</v>
      </c>
      <c r="G43" s="745" t="s">
        <v>2329</v>
      </c>
      <c r="H43" s="745" t="s">
        <v>526</v>
      </c>
      <c r="I43" s="745" t="s">
        <v>2330</v>
      </c>
      <c r="J43" s="745" t="s">
        <v>2331</v>
      </c>
      <c r="K43" s="745" t="s">
        <v>2332</v>
      </c>
      <c r="L43" s="748">
        <v>0</v>
      </c>
      <c r="M43" s="748">
        <v>0</v>
      </c>
      <c r="N43" s="745">
        <v>1</v>
      </c>
      <c r="O43" s="749">
        <v>0.5</v>
      </c>
      <c r="P43" s="748"/>
      <c r="Q43" s="750"/>
      <c r="R43" s="745"/>
      <c r="S43" s="750">
        <v>0</v>
      </c>
      <c r="T43" s="749"/>
      <c r="U43" s="744">
        <v>0</v>
      </c>
    </row>
    <row r="44" spans="1:21" ht="14.4" customHeight="1" x14ac:dyDescent="0.3">
      <c r="A44" s="743">
        <v>30</v>
      </c>
      <c r="B44" s="745" t="s">
        <v>525</v>
      </c>
      <c r="C44" s="745">
        <v>89301301</v>
      </c>
      <c r="D44" s="746" t="s">
        <v>2883</v>
      </c>
      <c r="E44" s="747" t="s">
        <v>2244</v>
      </c>
      <c r="F44" s="745" t="s">
        <v>2236</v>
      </c>
      <c r="G44" s="745" t="s">
        <v>2333</v>
      </c>
      <c r="H44" s="745" t="s">
        <v>526</v>
      </c>
      <c r="I44" s="745" t="s">
        <v>857</v>
      </c>
      <c r="J44" s="745" t="s">
        <v>2334</v>
      </c>
      <c r="K44" s="745" t="s">
        <v>2335</v>
      </c>
      <c r="L44" s="748">
        <v>0</v>
      </c>
      <c r="M44" s="748">
        <v>0</v>
      </c>
      <c r="N44" s="745">
        <v>3</v>
      </c>
      <c r="O44" s="749">
        <v>1.5</v>
      </c>
      <c r="P44" s="748"/>
      <c r="Q44" s="750"/>
      <c r="R44" s="745"/>
      <c r="S44" s="750">
        <v>0</v>
      </c>
      <c r="T44" s="749"/>
      <c r="U44" s="744">
        <v>0</v>
      </c>
    </row>
    <row r="45" spans="1:21" ht="14.4" customHeight="1" x14ac:dyDescent="0.3">
      <c r="A45" s="743">
        <v>30</v>
      </c>
      <c r="B45" s="745" t="s">
        <v>525</v>
      </c>
      <c r="C45" s="745">
        <v>89301301</v>
      </c>
      <c r="D45" s="746" t="s">
        <v>2883</v>
      </c>
      <c r="E45" s="747" t="s">
        <v>2244</v>
      </c>
      <c r="F45" s="745" t="s">
        <v>2236</v>
      </c>
      <c r="G45" s="745" t="s">
        <v>2336</v>
      </c>
      <c r="H45" s="745" t="s">
        <v>526</v>
      </c>
      <c r="I45" s="745" t="s">
        <v>2337</v>
      </c>
      <c r="J45" s="745" t="s">
        <v>1226</v>
      </c>
      <c r="K45" s="745" t="s">
        <v>1227</v>
      </c>
      <c r="L45" s="748">
        <v>94.04</v>
      </c>
      <c r="M45" s="748">
        <v>94.04</v>
      </c>
      <c r="N45" s="745">
        <v>1</v>
      </c>
      <c r="O45" s="749">
        <v>0.5</v>
      </c>
      <c r="P45" s="748"/>
      <c r="Q45" s="750">
        <v>0</v>
      </c>
      <c r="R45" s="745"/>
      <c r="S45" s="750">
        <v>0</v>
      </c>
      <c r="T45" s="749"/>
      <c r="U45" s="744">
        <v>0</v>
      </c>
    </row>
    <row r="46" spans="1:21" ht="14.4" customHeight="1" x14ac:dyDescent="0.3">
      <c r="A46" s="743">
        <v>30</v>
      </c>
      <c r="B46" s="745" t="s">
        <v>525</v>
      </c>
      <c r="C46" s="745">
        <v>89301301</v>
      </c>
      <c r="D46" s="746" t="s">
        <v>2883</v>
      </c>
      <c r="E46" s="747" t="s">
        <v>2244</v>
      </c>
      <c r="F46" s="745" t="s">
        <v>2236</v>
      </c>
      <c r="G46" s="745" t="s">
        <v>2338</v>
      </c>
      <c r="H46" s="745" t="s">
        <v>1572</v>
      </c>
      <c r="I46" s="745" t="s">
        <v>2339</v>
      </c>
      <c r="J46" s="745" t="s">
        <v>1861</v>
      </c>
      <c r="K46" s="745" t="s">
        <v>555</v>
      </c>
      <c r="L46" s="748">
        <v>101.68</v>
      </c>
      <c r="M46" s="748">
        <v>101.68</v>
      </c>
      <c r="N46" s="745">
        <v>1</v>
      </c>
      <c r="O46" s="749">
        <v>0.5</v>
      </c>
      <c r="P46" s="748"/>
      <c r="Q46" s="750">
        <v>0</v>
      </c>
      <c r="R46" s="745"/>
      <c r="S46" s="750">
        <v>0</v>
      </c>
      <c r="T46" s="749"/>
      <c r="U46" s="744">
        <v>0</v>
      </c>
    </row>
    <row r="47" spans="1:21" ht="14.4" customHeight="1" x14ac:dyDescent="0.3">
      <c r="A47" s="743">
        <v>30</v>
      </c>
      <c r="B47" s="745" t="s">
        <v>525</v>
      </c>
      <c r="C47" s="745">
        <v>89301301</v>
      </c>
      <c r="D47" s="746" t="s">
        <v>2883</v>
      </c>
      <c r="E47" s="747" t="s">
        <v>2244</v>
      </c>
      <c r="F47" s="745" t="s">
        <v>2236</v>
      </c>
      <c r="G47" s="745" t="s">
        <v>2340</v>
      </c>
      <c r="H47" s="745" t="s">
        <v>526</v>
      </c>
      <c r="I47" s="745" t="s">
        <v>712</v>
      </c>
      <c r="J47" s="745" t="s">
        <v>709</v>
      </c>
      <c r="K47" s="745" t="s">
        <v>2341</v>
      </c>
      <c r="L47" s="748">
        <v>10.65</v>
      </c>
      <c r="M47" s="748">
        <v>10.65</v>
      </c>
      <c r="N47" s="745">
        <v>1</v>
      </c>
      <c r="O47" s="749">
        <v>0.5</v>
      </c>
      <c r="P47" s="748"/>
      <c r="Q47" s="750">
        <v>0</v>
      </c>
      <c r="R47" s="745"/>
      <c r="S47" s="750">
        <v>0</v>
      </c>
      <c r="T47" s="749"/>
      <c r="U47" s="744">
        <v>0</v>
      </c>
    </row>
    <row r="48" spans="1:21" ht="14.4" customHeight="1" x14ac:dyDescent="0.3">
      <c r="A48" s="743">
        <v>30</v>
      </c>
      <c r="B48" s="745" t="s">
        <v>525</v>
      </c>
      <c r="C48" s="745">
        <v>89301301</v>
      </c>
      <c r="D48" s="746" t="s">
        <v>2883</v>
      </c>
      <c r="E48" s="747" t="s">
        <v>2244</v>
      </c>
      <c r="F48" s="745" t="s">
        <v>2236</v>
      </c>
      <c r="G48" s="745" t="s">
        <v>2340</v>
      </c>
      <c r="H48" s="745" t="s">
        <v>526</v>
      </c>
      <c r="I48" s="745" t="s">
        <v>2342</v>
      </c>
      <c r="J48" s="745" t="s">
        <v>2343</v>
      </c>
      <c r="K48" s="745" t="s">
        <v>2199</v>
      </c>
      <c r="L48" s="748">
        <v>35.11</v>
      </c>
      <c r="M48" s="748">
        <v>35.11</v>
      </c>
      <c r="N48" s="745">
        <v>1</v>
      </c>
      <c r="O48" s="749">
        <v>0.5</v>
      </c>
      <c r="P48" s="748"/>
      <c r="Q48" s="750">
        <v>0</v>
      </c>
      <c r="R48" s="745"/>
      <c r="S48" s="750">
        <v>0</v>
      </c>
      <c r="T48" s="749"/>
      <c r="U48" s="744">
        <v>0</v>
      </c>
    </row>
    <row r="49" spans="1:21" ht="14.4" customHeight="1" x14ac:dyDescent="0.3">
      <c r="A49" s="743">
        <v>30</v>
      </c>
      <c r="B49" s="745" t="s">
        <v>525</v>
      </c>
      <c r="C49" s="745">
        <v>89301301</v>
      </c>
      <c r="D49" s="746" t="s">
        <v>2883</v>
      </c>
      <c r="E49" s="747" t="s">
        <v>2244</v>
      </c>
      <c r="F49" s="745" t="s">
        <v>2236</v>
      </c>
      <c r="G49" s="745" t="s">
        <v>2340</v>
      </c>
      <c r="H49" s="745" t="s">
        <v>526</v>
      </c>
      <c r="I49" s="745" t="s">
        <v>2344</v>
      </c>
      <c r="J49" s="745" t="s">
        <v>1128</v>
      </c>
      <c r="K49" s="745" t="s">
        <v>2345</v>
      </c>
      <c r="L49" s="748">
        <v>0</v>
      </c>
      <c r="M49" s="748">
        <v>0</v>
      </c>
      <c r="N49" s="745">
        <v>2</v>
      </c>
      <c r="O49" s="749">
        <v>1</v>
      </c>
      <c r="P49" s="748"/>
      <c r="Q49" s="750"/>
      <c r="R49" s="745"/>
      <c r="S49" s="750">
        <v>0</v>
      </c>
      <c r="T49" s="749"/>
      <c r="U49" s="744">
        <v>0</v>
      </c>
    </row>
    <row r="50" spans="1:21" ht="14.4" customHeight="1" x14ac:dyDescent="0.3">
      <c r="A50" s="743">
        <v>30</v>
      </c>
      <c r="B50" s="745" t="s">
        <v>525</v>
      </c>
      <c r="C50" s="745">
        <v>89301301</v>
      </c>
      <c r="D50" s="746" t="s">
        <v>2883</v>
      </c>
      <c r="E50" s="747" t="s">
        <v>2244</v>
      </c>
      <c r="F50" s="745" t="s">
        <v>2236</v>
      </c>
      <c r="G50" s="745" t="s">
        <v>2340</v>
      </c>
      <c r="H50" s="745" t="s">
        <v>526</v>
      </c>
      <c r="I50" s="745" t="s">
        <v>2346</v>
      </c>
      <c r="J50" s="745" t="s">
        <v>2347</v>
      </c>
      <c r="K50" s="745" t="s">
        <v>2348</v>
      </c>
      <c r="L50" s="748">
        <v>16.5</v>
      </c>
      <c r="M50" s="748">
        <v>16.5</v>
      </c>
      <c r="N50" s="745">
        <v>1</v>
      </c>
      <c r="O50" s="749">
        <v>0.5</v>
      </c>
      <c r="P50" s="748"/>
      <c r="Q50" s="750">
        <v>0</v>
      </c>
      <c r="R50" s="745"/>
      <c r="S50" s="750">
        <v>0</v>
      </c>
      <c r="T50" s="749"/>
      <c r="U50" s="744">
        <v>0</v>
      </c>
    </row>
    <row r="51" spans="1:21" ht="14.4" customHeight="1" x14ac:dyDescent="0.3">
      <c r="A51" s="743">
        <v>30</v>
      </c>
      <c r="B51" s="745" t="s">
        <v>525</v>
      </c>
      <c r="C51" s="745">
        <v>89301301</v>
      </c>
      <c r="D51" s="746" t="s">
        <v>2883</v>
      </c>
      <c r="E51" s="747" t="s">
        <v>2244</v>
      </c>
      <c r="F51" s="745" t="s">
        <v>2236</v>
      </c>
      <c r="G51" s="745" t="s">
        <v>2340</v>
      </c>
      <c r="H51" s="745" t="s">
        <v>526</v>
      </c>
      <c r="I51" s="745" t="s">
        <v>2349</v>
      </c>
      <c r="J51" s="745" t="s">
        <v>2347</v>
      </c>
      <c r="K51" s="745" t="s">
        <v>2348</v>
      </c>
      <c r="L51" s="748">
        <v>16.5</v>
      </c>
      <c r="M51" s="748">
        <v>16.5</v>
      </c>
      <c r="N51" s="745">
        <v>1</v>
      </c>
      <c r="O51" s="749">
        <v>0.5</v>
      </c>
      <c r="P51" s="748"/>
      <c r="Q51" s="750">
        <v>0</v>
      </c>
      <c r="R51" s="745"/>
      <c r="S51" s="750">
        <v>0</v>
      </c>
      <c r="T51" s="749"/>
      <c r="U51" s="744">
        <v>0</v>
      </c>
    </row>
    <row r="52" spans="1:21" ht="14.4" customHeight="1" x14ac:dyDescent="0.3">
      <c r="A52" s="743">
        <v>30</v>
      </c>
      <c r="B52" s="745" t="s">
        <v>525</v>
      </c>
      <c r="C52" s="745">
        <v>89301301</v>
      </c>
      <c r="D52" s="746" t="s">
        <v>2883</v>
      </c>
      <c r="E52" s="747" t="s">
        <v>2244</v>
      </c>
      <c r="F52" s="745" t="s">
        <v>2236</v>
      </c>
      <c r="G52" s="745" t="s">
        <v>2350</v>
      </c>
      <c r="H52" s="745" t="s">
        <v>526</v>
      </c>
      <c r="I52" s="745" t="s">
        <v>1911</v>
      </c>
      <c r="J52" s="745" t="s">
        <v>1912</v>
      </c>
      <c r="K52" s="745" t="s">
        <v>2351</v>
      </c>
      <c r="L52" s="748">
        <v>30.17</v>
      </c>
      <c r="M52" s="748">
        <v>90.51</v>
      </c>
      <c r="N52" s="745">
        <v>3</v>
      </c>
      <c r="O52" s="749">
        <v>0.5</v>
      </c>
      <c r="P52" s="748"/>
      <c r="Q52" s="750">
        <v>0</v>
      </c>
      <c r="R52" s="745"/>
      <c r="S52" s="750">
        <v>0</v>
      </c>
      <c r="T52" s="749"/>
      <c r="U52" s="744">
        <v>0</v>
      </c>
    </row>
    <row r="53" spans="1:21" ht="14.4" customHeight="1" x14ac:dyDescent="0.3">
      <c r="A53" s="743">
        <v>30</v>
      </c>
      <c r="B53" s="745" t="s">
        <v>525</v>
      </c>
      <c r="C53" s="745">
        <v>89301301</v>
      </c>
      <c r="D53" s="746" t="s">
        <v>2883</v>
      </c>
      <c r="E53" s="747" t="s">
        <v>2244</v>
      </c>
      <c r="F53" s="745" t="s">
        <v>2236</v>
      </c>
      <c r="G53" s="745" t="s">
        <v>2352</v>
      </c>
      <c r="H53" s="745" t="s">
        <v>1572</v>
      </c>
      <c r="I53" s="745" t="s">
        <v>2353</v>
      </c>
      <c r="J53" s="745" t="s">
        <v>2354</v>
      </c>
      <c r="K53" s="745" t="s">
        <v>2355</v>
      </c>
      <c r="L53" s="748">
        <v>140.6</v>
      </c>
      <c r="M53" s="748">
        <v>140.6</v>
      </c>
      <c r="N53" s="745">
        <v>1</v>
      </c>
      <c r="O53" s="749">
        <v>0.5</v>
      </c>
      <c r="P53" s="748"/>
      <c r="Q53" s="750">
        <v>0</v>
      </c>
      <c r="R53" s="745"/>
      <c r="S53" s="750">
        <v>0</v>
      </c>
      <c r="T53" s="749"/>
      <c r="U53" s="744">
        <v>0</v>
      </c>
    </row>
    <row r="54" spans="1:21" ht="14.4" customHeight="1" x14ac:dyDescent="0.3">
      <c r="A54" s="743">
        <v>30</v>
      </c>
      <c r="B54" s="745" t="s">
        <v>525</v>
      </c>
      <c r="C54" s="745">
        <v>89301301</v>
      </c>
      <c r="D54" s="746" t="s">
        <v>2883</v>
      </c>
      <c r="E54" s="747" t="s">
        <v>2244</v>
      </c>
      <c r="F54" s="745" t="s">
        <v>2236</v>
      </c>
      <c r="G54" s="745" t="s">
        <v>2356</v>
      </c>
      <c r="H54" s="745" t="s">
        <v>1572</v>
      </c>
      <c r="I54" s="745" t="s">
        <v>1799</v>
      </c>
      <c r="J54" s="745" t="s">
        <v>1607</v>
      </c>
      <c r="K54" s="745" t="s">
        <v>1800</v>
      </c>
      <c r="L54" s="748">
        <v>543.39</v>
      </c>
      <c r="M54" s="748">
        <v>1630.17</v>
      </c>
      <c r="N54" s="745">
        <v>3</v>
      </c>
      <c r="O54" s="749">
        <v>1</v>
      </c>
      <c r="P54" s="748"/>
      <c r="Q54" s="750">
        <v>0</v>
      </c>
      <c r="R54" s="745"/>
      <c r="S54" s="750">
        <v>0</v>
      </c>
      <c r="T54" s="749"/>
      <c r="U54" s="744">
        <v>0</v>
      </c>
    </row>
    <row r="55" spans="1:21" ht="14.4" customHeight="1" x14ac:dyDescent="0.3">
      <c r="A55" s="743">
        <v>30</v>
      </c>
      <c r="B55" s="745" t="s">
        <v>525</v>
      </c>
      <c r="C55" s="745">
        <v>89301301</v>
      </c>
      <c r="D55" s="746" t="s">
        <v>2883</v>
      </c>
      <c r="E55" s="747" t="s">
        <v>2244</v>
      </c>
      <c r="F55" s="745" t="s">
        <v>2236</v>
      </c>
      <c r="G55" s="745" t="s">
        <v>2357</v>
      </c>
      <c r="H55" s="745" t="s">
        <v>1572</v>
      </c>
      <c r="I55" s="745" t="s">
        <v>1784</v>
      </c>
      <c r="J55" s="745" t="s">
        <v>1785</v>
      </c>
      <c r="K55" s="745" t="s">
        <v>1786</v>
      </c>
      <c r="L55" s="748">
        <v>52.97</v>
      </c>
      <c r="M55" s="748">
        <v>52.97</v>
      </c>
      <c r="N55" s="745">
        <v>1</v>
      </c>
      <c r="O55" s="749">
        <v>0.5</v>
      </c>
      <c r="P55" s="748"/>
      <c r="Q55" s="750">
        <v>0</v>
      </c>
      <c r="R55" s="745"/>
      <c r="S55" s="750">
        <v>0</v>
      </c>
      <c r="T55" s="749"/>
      <c r="U55" s="744">
        <v>0</v>
      </c>
    </row>
    <row r="56" spans="1:21" ht="14.4" customHeight="1" x14ac:dyDescent="0.3">
      <c r="A56" s="743">
        <v>30</v>
      </c>
      <c r="B56" s="745" t="s">
        <v>525</v>
      </c>
      <c r="C56" s="745">
        <v>89301301</v>
      </c>
      <c r="D56" s="746" t="s">
        <v>2883</v>
      </c>
      <c r="E56" s="747" t="s">
        <v>2244</v>
      </c>
      <c r="F56" s="745" t="s">
        <v>2236</v>
      </c>
      <c r="G56" s="745" t="s">
        <v>2358</v>
      </c>
      <c r="H56" s="745" t="s">
        <v>526</v>
      </c>
      <c r="I56" s="745" t="s">
        <v>1938</v>
      </c>
      <c r="J56" s="745" t="s">
        <v>1939</v>
      </c>
      <c r="K56" s="745" t="s">
        <v>1940</v>
      </c>
      <c r="L56" s="748">
        <v>146.84</v>
      </c>
      <c r="M56" s="748">
        <v>146.84</v>
      </c>
      <c r="N56" s="745">
        <v>1</v>
      </c>
      <c r="O56" s="749">
        <v>0.5</v>
      </c>
      <c r="P56" s="748">
        <v>146.84</v>
      </c>
      <c r="Q56" s="750">
        <v>1</v>
      </c>
      <c r="R56" s="745">
        <v>1</v>
      </c>
      <c r="S56" s="750">
        <v>1</v>
      </c>
      <c r="T56" s="749">
        <v>0.5</v>
      </c>
      <c r="U56" s="744">
        <v>1</v>
      </c>
    </row>
    <row r="57" spans="1:21" ht="14.4" customHeight="1" x14ac:dyDescent="0.3">
      <c r="A57" s="743">
        <v>30</v>
      </c>
      <c r="B57" s="745" t="s">
        <v>525</v>
      </c>
      <c r="C57" s="745">
        <v>89301301</v>
      </c>
      <c r="D57" s="746" t="s">
        <v>2883</v>
      </c>
      <c r="E57" s="747" t="s">
        <v>2244</v>
      </c>
      <c r="F57" s="745" t="s">
        <v>2236</v>
      </c>
      <c r="G57" s="745" t="s">
        <v>2359</v>
      </c>
      <c r="H57" s="745" t="s">
        <v>526</v>
      </c>
      <c r="I57" s="745" t="s">
        <v>2360</v>
      </c>
      <c r="J57" s="745" t="s">
        <v>2361</v>
      </c>
      <c r="K57" s="745" t="s">
        <v>700</v>
      </c>
      <c r="L57" s="748">
        <v>93.71</v>
      </c>
      <c r="M57" s="748">
        <v>93.71</v>
      </c>
      <c r="N57" s="745">
        <v>1</v>
      </c>
      <c r="O57" s="749">
        <v>0.5</v>
      </c>
      <c r="P57" s="748"/>
      <c r="Q57" s="750">
        <v>0</v>
      </c>
      <c r="R57" s="745"/>
      <c r="S57" s="750">
        <v>0</v>
      </c>
      <c r="T57" s="749"/>
      <c r="U57" s="744">
        <v>0</v>
      </c>
    </row>
    <row r="58" spans="1:21" ht="14.4" customHeight="1" x14ac:dyDescent="0.3">
      <c r="A58" s="743">
        <v>30</v>
      </c>
      <c r="B58" s="745" t="s">
        <v>525</v>
      </c>
      <c r="C58" s="745">
        <v>89301301</v>
      </c>
      <c r="D58" s="746" t="s">
        <v>2883</v>
      </c>
      <c r="E58" s="747" t="s">
        <v>2244</v>
      </c>
      <c r="F58" s="745" t="s">
        <v>2236</v>
      </c>
      <c r="G58" s="745" t="s">
        <v>2362</v>
      </c>
      <c r="H58" s="745" t="s">
        <v>526</v>
      </c>
      <c r="I58" s="745" t="s">
        <v>1165</v>
      </c>
      <c r="J58" s="745" t="s">
        <v>2363</v>
      </c>
      <c r="K58" s="745" t="s">
        <v>2364</v>
      </c>
      <c r="L58" s="748">
        <v>18.809999999999999</v>
      </c>
      <c r="M58" s="748">
        <v>18.809999999999999</v>
      </c>
      <c r="N58" s="745">
        <v>1</v>
      </c>
      <c r="O58" s="749">
        <v>0.5</v>
      </c>
      <c r="P58" s="748"/>
      <c r="Q58" s="750">
        <v>0</v>
      </c>
      <c r="R58" s="745"/>
      <c r="S58" s="750">
        <v>0</v>
      </c>
      <c r="T58" s="749"/>
      <c r="U58" s="744">
        <v>0</v>
      </c>
    </row>
    <row r="59" spans="1:21" ht="14.4" customHeight="1" x14ac:dyDescent="0.3">
      <c r="A59" s="743">
        <v>30</v>
      </c>
      <c r="B59" s="745" t="s">
        <v>525</v>
      </c>
      <c r="C59" s="745">
        <v>89301301</v>
      </c>
      <c r="D59" s="746" t="s">
        <v>2883</v>
      </c>
      <c r="E59" s="747" t="s">
        <v>2244</v>
      </c>
      <c r="F59" s="745" t="s">
        <v>2236</v>
      </c>
      <c r="G59" s="745" t="s">
        <v>2365</v>
      </c>
      <c r="H59" s="745" t="s">
        <v>1572</v>
      </c>
      <c r="I59" s="745" t="s">
        <v>1636</v>
      </c>
      <c r="J59" s="745" t="s">
        <v>1574</v>
      </c>
      <c r="K59" s="745" t="s">
        <v>2103</v>
      </c>
      <c r="L59" s="748">
        <v>46.85</v>
      </c>
      <c r="M59" s="748">
        <v>281.10000000000002</v>
      </c>
      <c r="N59" s="745">
        <v>6</v>
      </c>
      <c r="O59" s="749">
        <v>3</v>
      </c>
      <c r="P59" s="748"/>
      <c r="Q59" s="750">
        <v>0</v>
      </c>
      <c r="R59" s="745"/>
      <c r="S59" s="750">
        <v>0</v>
      </c>
      <c r="T59" s="749"/>
      <c r="U59" s="744">
        <v>0</v>
      </c>
    </row>
    <row r="60" spans="1:21" ht="14.4" customHeight="1" x14ac:dyDescent="0.3">
      <c r="A60" s="743">
        <v>30</v>
      </c>
      <c r="B60" s="745" t="s">
        <v>525</v>
      </c>
      <c r="C60" s="745">
        <v>89301301</v>
      </c>
      <c r="D60" s="746" t="s">
        <v>2883</v>
      </c>
      <c r="E60" s="747" t="s">
        <v>2244</v>
      </c>
      <c r="F60" s="745" t="s">
        <v>2236</v>
      </c>
      <c r="G60" s="745" t="s">
        <v>2365</v>
      </c>
      <c r="H60" s="745" t="s">
        <v>1572</v>
      </c>
      <c r="I60" s="745" t="s">
        <v>2366</v>
      </c>
      <c r="J60" s="745" t="s">
        <v>1640</v>
      </c>
      <c r="K60" s="745" t="s">
        <v>1641</v>
      </c>
      <c r="L60" s="748">
        <v>0</v>
      </c>
      <c r="M60" s="748">
        <v>0</v>
      </c>
      <c r="N60" s="745">
        <v>1</v>
      </c>
      <c r="O60" s="749">
        <v>0.5</v>
      </c>
      <c r="P60" s="748"/>
      <c r="Q60" s="750"/>
      <c r="R60" s="745"/>
      <c r="S60" s="750">
        <v>0</v>
      </c>
      <c r="T60" s="749"/>
      <c r="U60" s="744">
        <v>0</v>
      </c>
    </row>
    <row r="61" spans="1:21" ht="14.4" customHeight="1" x14ac:dyDescent="0.3">
      <c r="A61" s="743">
        <v>30</v>
      </c>
      <c r="B61" s="745" t="s">
        <v>525</v>
      </c>
      <c r="C61" s="745">
        <v>89301301</v>
      </c>
      <c r="D61" s="746" t="s">
        <v>2883</v>
      </c>
      <c r="E61" s="747" t="s">
        <v>2244</v>
      </c>
      <c r="F61" s="745" t="s">
        <v>2236</v>
      </c>
      <c r="G61" s="745" t="s">
        <v>2367</v>
      </c>
      <c r="H61" s="745" t="s">
        <v>1572</v>
      </c>
      <c r="I61" s="745" t="s">
        <v>1703</v>
      </c>
      <c r="J61" s="745" t="s">
        <v>1704</v>
      </c>
      <c r="K61" s="745" t="s">
        <v>1197</v>
      </c>
      <c r="L61" s="748">
        <v>48.27</v>
      </c>
      <c r="M61" s="748">
        <v>48.27</v>
      </c>
      <c r="N61" s="745">
        <v>1</v>
      </c>
      <c r="O61" s="749">
        <v>0.5</v>
      </c>
      <c r="P61" s="748"/>
      <c r="Q61" s="750">
        <v>0</v>
      </c>
      <c r="R61" s="745"/>
      <c r="S61" s="750">
        <v>0</v>
      </c>
      <c r="T61" s="749"/>
      <c r="U61" s="744">
        <v>0</v>
      </c>
    </row>
    <row r="62" spans="1:21" ht="14.4" customHeight="1" x14ac:dyDescent="0.3">
      <c r="A62" s="743">
        <v>30</v>
      </c>
      <c r="B62" s="745" t="s">
        <v>525</v>
      </c>
      <c r="C62" s="745">
        <v>89301301</v>
      </c>
      <c r="D62" s="746" t="s">
        <v>2883</v>
      </c>
      <c r="E62" s="747" t="s">
        <v>2244</v>
      </c>
      <c r="F62" s="745" t="s">
        <v>2236</v>
      </c>
      <c r="G62" s="745" t="s">
        <v>2368</v>
      </c>
      <c r="H62" s="745" t="s">
        <v>1572</v>
      </c>
      <c r="I62" s="745" t="s">
        <v>1778</v>
      </c>
      <c r="J62" s="745" t="s">
        <v>1779</v>
      </c>
      <c r="K62" s="745" t="s">
        <v>886</v>
      </c>
      <c r="L62" s="748">
        <v>153.62</v>
      </c>
      <c r="M62" s="748">
        <v>153.62</v>
      </c>
      <c r="N62" s="745">
        <v>1</v>
      </c>
      <c r="O62" s="749">
        <v>0.5</v>
      </c>
      <c r="P62" s="748"/>
      <c r="Q62" s="750">
        <v>0</v>
      </c>
      <c r="R62" s="745"/>
      <c r="S62" s="750">
        <v>0</v>
      </c>
      <c r="T62" s="749"/>
      <c r="U62" s="744">
        <v>0</v>
      </c>
    </row>
    <row r="63" spans="1:21" ht="14.4" customHeight="1" x14ac:dyDescent="0.3">
      <c r="A63" s="743">
        <v>30</v>
      </c>
      <c r="B63" s="745" t="s">
        <v>525</v>
      </c>
      <c r="C63" s="745">
        <v>89301301</v>
      </c>
      <c r="D63" s="746" t="s">
        <v>2883</v>
      </c>
      <c r="E63" s="747" t="s">
        <v>2244</v>
      </c>
      <c r="F63" s="745" t="s">
        <v>2236</v>
      </c>
      <c r="G63" s="745" t="s">
        <v>2369</v>
      </c>
      <c r="H63" s="745" t="s">
        <v>1572</v>
      </c>
      <c r="I63" s="745" t="s">
        <v>1713</v>
      </c>
      <c r="J63" s="745" t="s">
        <v>2147</v>
      </c>
      <c r="K63" s="745" t="s">
        <v>1100</v>
      </c>
      <c r="L63" s="748">
        <v>97.26</v>
      </c>
      <c r="M63" s="748">
        <v>194.52</v>
      </c>
      <c r="N63" s="745">
        <v>2</v>
      </c>
      <c r="O63" s="749">
        <v>1</v>
      </c>
      <c r="P63" s="748"/>
      <c r="Q63" s="750">
        <v>0</v>
      </c>
      <c r="R63" s="745"/>
      <c r="S63" s="750">
        <v>0</v>
      </c>
      <c r="T63" s="749"/>
      <c r="U63" s="744">
        <v>0</v>
      </c>
    </row>
    <row r="64" spans="1:21" ht="14.4" customHeight="1" x14ac:dyDescent="0.3">
      <c r="A64" s="743">
        <v>30</v>
      </c>
      <c r="B64" s="745" t="s">
        <v>525</v>
      </c>
      <c r="C64" s="745">
        <v>89301301</v>
      </c>
      <c r="D64" s="746" t="s">
        <v>2883</v>
      </c>
      <c r="E64" s="747" t="s">
        <v>2244</v>
      </c>
      <c r="F64" s="745" t="s">
        <v>2236</v>
      </c>
      <c r="G64" s="745" t="s">
        <v>2369</v>
      </c>
      <c r="H64" s="745" t="s">
        <v>1572</v>
      </c>
      <c r="I64" s="745" t="s">
        <v>2370</v>
      </c>
      <c r="J64" s="745" t="s">
        <v>2147</v>
      </c>
      <c r="K64" s="745" t="s">
        <v>2371</v>
      </c>
      <c r="L64" s="748">
        <v>291.82</v>
      </c>
      <c r="M64" s="748">
        <v>291.82</v>
      </c>
      <c r="N64" s="745">
        <v>1</v>
      </c>
      <c r="O64" s="749">
        <v>0.5</v>
      </c>
      <c r="P64" s="748"/>
      <c r="Q64" s="750">
        <v>0</v>
      </c>
      <c r="R64" s="745"/>
      <c r="S64" s="750">
        <v>0</v>
      </c>
      <c r="T64" s="749"/>
      <c r="U64" s="744">
        <v>0</v>
      </c>
    </row>
    <row r="65" spans="1:21" ht="14.4" customHeight="1" x14ac:dyDescent="0.3">
      <c r="A65" s="743">
        <v>30</v>
      </c>
      <c r="B65" s="745" t="s">
        <v>525</v>
      </c>
      <c r="C65" s="745">
        <v>89301301</v>
      </c>
      <c r="D65" s="746" t="s">
        <v>2883</v>
      </c>
      <c r="E65" s="747" t="s">
        <v>2244</v>
      </c>
      <c r="F65" s="745" t="s">
        <v>2236</v>
      </c>
      <c r="G65" s="745" t="s">
        <v>2369</v>
      </c>
      <c r="H65" s="745" t="s">
        <v>1572</v>
      </c>
      <c r="I65" s="745" t="s">
        <v>2372</v>
      </c>
      <c r="J65" s="745" t="s">
        <v>2373</v>
      </c>
      <c r="K65" s="745" t="s">
        <v>1100</v>
      </c>
      <c r="L65" s="748">
        <v>194.54</v>
      </c>
      <c r="M65" s="748">
        <v>194.54</v>
      </c>
      <c r="N65" s="745">
        <v>1</v>
      </c>
      <c r="O65" s="749">
        <v>0.5</v>
      </c>
      <c r="P65" s="748"/>
      <c r="Q65" s="750">
        <v>0</v>
      </c>
      <c r="R65" s="745"/>
      <c r="S65" s="750">
        <v>0</v>
      </c>
      <c r="T65" s="749"/>
      <c r="U65" s="744">
        <v>0</v>
      </c>
    </row>
    <row r="66" spans="1:21" ht="14.4" customHeight="1" x14ac:dyDescent="0.3">
      <c r="A66" s="743">
        <v>30</v>
      </c>
      <c r="B66" s="745" t="s">
        <v>525</v>
      </c>
      <c r="C66" s="745">
        <v>89301301</v>
      </c>
      <c r="D66" s="746" t="s">
        <v>2883</v>
      </c>
      <c r="E66" s="747" t="s">
        <v>2244</v>
      </c>
      <c r="F66" s="745" t="s">
        <v>2236</v>
      </c>
      <c r="G66" s="745" t="s">
        <v>2374</v>
      </c>
      <c r="H66" s="745" t="s">
        <v>526</v>
      </c>
      <c r="I66" s="745" t="s">
        <v>2375</v>
      </c>
      <c r="J66" s="745" t="s">
        <v>1494</v>
      </c>
      <c r="K66" s="745" t="s">
        <v>1275</v>
      </c>
      <c r="L66" s="748">
        <v>54.23</v>
      </c>
      <c r="M66" s="748">
        <v>54.23</v>
      </c>
      <c r="N66" s="745">
        <v>1</v>
      </c>
      <c r="O66" s="749">
        <v>1</v>
      </c>
      <c r="P66" s="748"/>
      <c r="Q66" s="750">
        <v>0</v>
      </c>
      <c r="R66" s="745"/>
      <c r="S66" s="750">
        <v>0</v>
      </c>
      <c r="T66" s="749"/>
      <c r="U66" s="744">
        <v>0</v>
      </c>
    </row>
    <row r="67" spans="1:21" ht="14.4" customHeight="1" x14ac:dyDescent="0.3">
      <c r="A67" s="743">
        <v>30</v>
      </c>
      <c r="B67" s="745" t="s">
        <v>525</v>
      </c>
      <c r="C67" s="745">
        <v>89301301</v>
      </c>
      <c r="D67" s="746" t="s">
        <v>2883</v>
      </c>
      <c r="E67" s="747" t="s">
        <v>2244</v>
      </c>
      <c r="F67" s="745" t="s">
        <v>2236</v>
      </c>
      <c r="G67" s="745" t="s">
        <v>2376</v>
      </c>
      <c r="H67" s="745" t="s">
        <v>1572</v>
      </c>
      <c r="I67" s="745" t="s">
        <v>1594</v>
      </c>
      <c r="J67" s="745" t="s">
        <v>2143</v>
      </c>
      <c r="K67" s="745" t="s">
        <v>1596</v>
      </c>
      <c r="L67" s="748">
        <v>96.53</v>
      </c>
      <c r="M67" s="748">
        <v>193.06</v>
      </c>
      <c r="N67" s="745">
        <v>2</v>
      </c>
      <c r="O67" s="749">
        <v>1</v>
      </c>
      <c r="P67" s="748"/>
      <c r="Q67" s="750">
        <v>0</v>
      </c>
      <c r="R67" s="745"/>
      <c r="S67" s="750">
        <v>0</v>
      </c>
      <c r="T67" s="749"/>
      <c r="U67" s="744">
        <v>0</v>
      </c>
    </row>
    <row r="68" spans="1:21" ht="14.4" customHeight="1" x14ac:dyDescent="0.3">
      <c r="A68" s="743">
        <v>30</v>
      </c>
      <c r="B68" s="745" t="s">
        <v>525</v>
      </c>
      <c r="C68" s="745">
        <v>89301301</v>
      </c>
      <c r="D68" s="746" t="s">
        <v>2883</v>
      </c>
      <c r="E68" s="747" t="s">
        <v>2244</v>
      </c>
      <c r="F68" s="745" t="s">
        <v>2236</v>
      </c>
      <c r="G68" s="745" t="s">
        <v>2376</v>
      </c>
      <c r="H68" s="745" t="s">
        <v>1572</v>
      </c>
      <c r="I68" s="745" t="s">
        <v>1576</v>
      </c>
      <c r="J68" s="745" t="s">
        <v>1577</v>
      </c>
      <c r="K68" s="745" t="s">
        <v>1578</v>
      </c>
      <c r="L68" s="748">
        <v>10.41</v>
      </c>
      <c r="M68" s="748">
        <v>10.41</v>
      </c>
      <c r="N68" s="745">
        <v>1</v>
      </c>
      <c r="O68" s="749">
        <v>0.5</v>
      </c>
      <c r="P68" s="748"/>
      <c r="Q68" s="750">
        <v>0</v>
      </c>
      <c r="R68" s="745"/>
      <c r="S68" s="750">
        <v>0</v>
      </c>
      <c r="T68" s="749"/>
      <c r="U68" s="744">
        <v>0</v>
      </c>
    </row>
    <row r="69" spans="1:21" ht="14.4" customHeight="1" x14ac:dyDescent="0.3">
      <c r="A69" s="743">
        <v>30</v>
      </c>
      <c r="B69" s="745" t="s">
        <v>525</v>
      </c>
      <c r="C69" s="745">
        <v>89301301</v>
      </c>
      <c r="D69" s="746" t="s">
        <v>2883</v>
      </c>
      <c r="E69" s="747" t="s">
        <v>2244</v>
      </c>
      <c r="F69" s="745" t="s">
        <v>2236</v>
      </c>
      <c r="G69" s="745" t="s">
        <v>2376</v>
      </c>
      <c r="H69" s="745" t="s">
        <v>1572</v>
      </c>
      <c r="I69" s="745" t="s">
        <v>1661</v>
      </c>
      <c r="J69" s="745" t="s">
        <v>2144</v>
      </c>
      <c r="K69" s="745" t="s">
        <v>2145</v>
      </c>
      <c r="L69" s="748">
        <v>48.27</v>
      </c>
      <c r="M69" s="748">
        <v>96.54</v>
      </c>
      <c r="N69" s="745">
        <v>2</v>
      </c>
      <c r="O69" s="749">
        <v>1</v>
      </c>
      <c r="P69" s="748"/>
      <c r="Q69" s="750">
        <v>0</v>
      </c>
      <c r="R69" s="745"/>
      <c r="S69" s="750">
        <v>0</v>
      </c>
      <c r="T69" s="749"/>
      <c r="U69" s="744">
        <v>0</v>
      </c>
    </row>
    <row r="70" spans="1:21" ht="14.4" customHeight="1" x14ac:dyDescent="0.3">
      <c r="A70" s="743">
        <v>30</v>
      </c>
      <c r="B70" s="745" t="s">
        <v>525</v>
      </c>
      <c r="C70" s="745">
        <v>89301301</v>
      </c>
      <c r="D70" s="746" t="s">
        <v>2883</v>
      </c>
      <c r="E70" s="747" t="s">
        <v>2244</v>
      </c>
      <c r="F70" s="745" t="s">
        <v>2236</v>
      </c>
      <c r="G70" s="745" t="s">
        <v>2377</v>
      </c>
      <c r="H70" s="745" t="s">
        <v>526</v>
      </c>
      <c r="I70" s="745" t="s">
        <v>834</v>
      </c>
      <c r="J70" s="745" t="s">
        <v>835</v>
      </c>
      <c r="K70" s="745" t="s">
        <v>1475</v>
      </c>
      <c r="L70" s="748">
        <v>105.46</v>
      </c>
      <c r="M70" s="748">
        <v>105.46</v>
      </c>
      <c r="N70" s="745">
        <v>1</v>
      </c>
      <c r="O70" s="749">
        <v>0.5</v>
      </c>
      <c r="P70" s="748"/>
      <c r="Q70" s="750">
        <v>0</v>
      </c>
      <c r="R70" s="745"/>
      <c r="S70" s="750">
        <v>0</v>
      </c>
      <c r="T70" s="749"/>
      <c r="U70" s="744">
        <v>0</v>
      </c>
    </row>
    <row r="71" spans="1:21" ht="14.4" customHeight="1" x14ac:dyDescent="0.3">
      <c r="A71" s="743">
        <v>30</v>
      </c>
      <c r="B71" s="745" t="s">
        <v>525</v>
      </c>
      <c r="C71" s="745">
        <v>89301301</v>
      </c>
      <c r="D71" s="746" t="s">
        <v>2883</v>
      </c>
      <c r="E71" s="747" t="s">
        <v>2244</v>
      </c>
      <c r="F71" s="745" t="s">
        <v>2236</v>
      </c>
      <c r="G71" s="745" t="s">
        <v>2378</v>
      </c>
      <c r="H71" s="745" t="s">
        <v>1572</v>
      </c>
      <c r="I71" s="745" t="s">
        <v>1812</v>
      </c>
      <c r="J71" s="745" t="s">
        <v>2219</v>
      </c>
      <c r="K71" s="745" t="s">
        <v>2220</v>
      </c>
      <c r="L71" s="748">
        <v>123.2</v>
      </c>
      <c r="M71" s="748">
        <v>123.2</v>
      </c>
      <c r="N71" s="745">
        <v>1</v>
      </c>
      <c r="O71" s="749">
        <v>0.5</v>
      </c>
      <c r="P71" s="748"/>
      <c r="Q71" s="750">
        <v>0</v>
      </c>
      <c r="R71" s="745"/>
      <c r="S71" s="750">
        <v>0</v>
      </c>
      <c r="T71" s="749"/>
      <c r="U71" s="744">
        <v>0</v>
      </c>
    </row>
    <row r="72" spans="1:21" ht="14.4" customHeight="1" x14ac:dyDescent="0.3">
      <c r="A72" s="743">
        <v>30</v>
      </c>
      <c r="B72" s="745" t="s">
        <v>525</v>
      </c>
      <c r="C72" s="745">
        <v>89301301</v>
      </c>
      <c r="D72" s="746" t="s">
        <v>2883</v>
      </c>
      <c r="E72" s="747" t="s">
        <v>2244</v>
      </c>
      <c r="F72" s="745" t="s">
        <v>2236</v>
      </c>
      <c r="G72" s="745" t="s">
        <v>2379</v>
      </c>
      <c r="H72" s="745" t="s">
        <v>526</v>
      </c>
      <c r="I72" s="745" t="s">
        <v>2380</v>
      </c>
      <c r="J72" s="745" t="s">
        <v>779</v>
      </c>
      <c r="K72" s="745" t="s">
        <v>2381</v>
      </c>
      <c r="L72" s="748">
        <v>0</v>
      </c>
      <c r="M72" s="748">
        <v>0</v>
      </c>
      <c r="N72" s="745">
        <v>1</v>
      </c>
      <c r="O72" s="749">
        <v>0.5</v>
      </c>
      <c r="P72" s="748"/>
      <c r="Q72" s="750"/>
      <c r="R72" s="745"/>
      <c r="S72" s="750">
        <v>0</v>
      </c>
      <c r="T72" s="749"/>
      <c r="U72" s="744">
        <v>0</v>
      </c>
    </row>
    <row r="73" spans="1:21" ht="14.4" customHeight="1" x14ac:dyDescent="0.3">
      <c r="A73" s="743">
        <v>30</v>
      </c>
      <c r="B73" s="745" t="s">
        <v>525</v>
      </c>
      <c r="C73" s="745">
        <v>89301301</v>
      </c>
      <c r="D73" s="746" t="s">
        <v>2883</v>
      </c>
      <c r="E73" s="747" t="s">
        <v>2244</v>
      </c>
      <c r="F73" s="745" t="s">
        <v>2236</v>
      </c>
      <c r="G73" s="745" t="s">
        <v>2382</v>
      </c>
      <c r="H73" s="745" t="s">
        <v>526</v>
      </c>
      <c r="I73" s="745" t="s">
        <v>759</v>
      </c>
      <c r="J73" s="745" t="s">
        <v>2383</v>
      </c>
      <c r="K73" s="745" t="s">
        <v>2384</v>
      </c>
      <c r="L73" s="748">
        <v>0</v>
      </c>
      <c r="M73" s="748">
        <v>0</v>
      </c>
      <c r="N73" s="745">
        <v>2</v>
      </c>
      <c r="O73" s="749">
        <v>1</v>
      </c>
      <c r="P73" s="748"/>
      <c r="Q73" s="750"/>
      <c r="R73" s="745"/>
      <c r="S73" s="750">
        <v>0</v>
      </c>
      <c r="T73" s="749"/>
      <c r="U73" s="744">
        <v>0</v>
      </c>
    </row>
    <row r="74" spans="1:21" ht="14.4" customHeight="1" x14ac:dyDescent="0.3">
      <c r="A74" s="743">
        <v>30</v>
      </c>
      <c r="B74" s="745" t="s">
        <v>525</v>
      </c>
      <c r="C74" s="745">
        <v>89301301</v>
      </c>
      <c r="D74" s="746" t="s">
        <v>2883</v>
      </c>
      <c r="E74" s="747" t="s">
        <v>2244</v>
      </c>
      <c r="F74" s="745" t="s">
        <v>2236</v>
      </c>
      <c r="G74" s="745" t="s">
        <v>2385</v>
      </c>
      <c r="H74" s="745" t="s">
        <v>526</v>
      </c>
      <c r="I74" s="745" t="s">
        <v>642</v>
      </c>
      <c r="J74" s="745" t="s">
        <v>643</v>
      </c>
      <c r="K74" s="745" t="s">
        <v>2386</v>
      </c>
      <c r="L74" s="748">
        <v>30.47</v>
      </c>
      <c r="M74" s="748">
        <v>121.88</v>
      </c>
      <c r="N74" s="745">
        <v>4</v>
      </c>
      <c r="O74" s="749">
        <v>2</v>
      </c>
      <c r="P74" s="748"/>
      <c r="Q74" s="750">
        <v>0</v>
      </c>
      <c r="R74" s="745"/>
      <c r="S74" s="750">
        <v>0</v>
      </c>
      <c r="T74" s="749"/>
      <c r="U74" s="744">
        <v>0</v>
      </c>
    </row>
    <row r="75" spans="1:21" ht="14.4" customHeight="1" x14ac:dyDescent="0.3">
      <c r="A75" s="743">
        <v>30</v>
      </c>
      <c r="B75" s="745" t="s">
        <v>525</v>
      </c>
      <c r="C75" s="745">
        <v>89301301</v>
      </c>
      <c r="D75" s="746" t="s">
        <v>2883</v>
      </c>
      <c r="E75" s="747" t="s">
        <v>2244</v>
      </c>
      <c r="F75" s="745" t="s">
        <v>2236</v>
      </c>
      <c r="G75" s="745" t="s">
        <v>2387</v>
      </c>
      <c r="H75" s="745" t="s">
        <v>526</v>
      </c>
      <c r="I75" s="745" t="s">
        <v>1915</v>
      </c>
      <c r="J75" s="745" t="s">
        <v>1916</v>
      </c>
      <c r="K75" s="745" t="s">
        <v>2388</v>
      </c>
      <c r="L75" s="748">
        <v>22.44</v>
      </c>
      <c r="M75" s="748">
        <v>44.88</v>
      </c>
      <c r="N75" s="745">
        <v>2</v>
      </c>
      <c r="O75" s="749">
        <v>1.5</v>
      </c>
      <c r="P75" s="748"/>
      <c r="Q75" s="750">
        <v>0</v>
      </c>
      <c r="R75" s="745"/>
      <c r="S75" s="750">
        <v>0</v>
      </c>
      <c r="T75" s="749"/>
      <c r="U75" s="744">
        <v>0</v>
      </c>
    </row>
    <row r="76" spans="1:21" ht="14.4" customHeight="1" x14ac:dyDescent="0.3">
      <c r="A76" s="743">
        <v>30</v>
      </c>
      <c r="B76" s="745" t="s">
        <v>525</v>
      </c>
      <c r="C76" s="745">
        <v>89301301</v>
      </c>
      <c r="D76" s="746" t="s">
        <v>2883</v>
      </c>
      <c r="E76" s="747" t="s">
        <v>2244</v>
      </c>
      <c r="F76" s="745" t="s">
        <v>2236</v>
      </c>
      <c r="G76" s="745" t="s">
        <v>2389</v>
      </c>
      <c r="H76" s="745" t="s">
        <v>526</v>
      </c>
      <c r="I76" s="745" t="s">
        <v>2390</v>
      </c>
      <c r="J76" s="745" t="s">
        <v>2391</v>
      </c>
      <c r="K76" s="745" t="s">
        <v>2392</v>
      </c>
      <c r="L76" s="748">
        <v>0</v>
      </c>
      <c r="M76" s="748">
        <v>0</v>
      </c>
      <c r="N76" s="745">
        <v>1</v>
      </c>
      <c r="O76" s="749">
        <v>1</v>
      </c>
      <c r="P76" s="748"/>
      <c r="Q76" s="750"/>
      <c r="R76" s="745"/>
      <c r="S76" s="750">
        <v>0</v>
      </c>
      <c r="T76" s="749"/>
      <c r="U76" s="744">
        <v>0</v>
      </c>
    </row>
    <row r="77" spans="1:21" ht="14.4" customHeight="1" x14ac:dyDescent="0.3">
      <c r="A77" s="743">
        <v>30</v>
      </c>
      <c r="B77" s="745" t="s">
        <v>525</v>
      </c>
      <c r="C77" s="745">
        <v>89301301</v>
      </c>
      <c r="D77" s="746" t="s">
        <v>2883</v>
      </c>
      <c r="E77" s="747" t="s">
        <v>2244</v>
      </c>
      <c r="F77" s="745" t="s">
        <v>2236</v>
      </c>
      <c r="G77" s="745" t="s">
        <v>2389</v>
      </c>
      <c r="H77" s="745" t="s">
        <v>526</v>
      </c>
      <c r="I77" s="745" t="s">
        <v>2393</v>
      </c>
      <c r="J77" s="745" t="s">
        <v>728</v>
      </c>
      <c r="K77" s="745" t="s">
        <v>2394</v>
      </c>
      <c r="L77" s="748">
        <v>0</v>
      </c>
      <c r="M77" s="748">
        <v>0</v>
      </c>
      <c r="N77" s="745">
        <v>1</v>
      </c>
      <c r="O77" s="749">
        <v>0.5</v>
      </c>
      <c r="P77" s="748"/>
      <c r="Q77" s="750"/>
      <c r="R77" s="745"/>
      <c r="S77" s="750">
        <v>0</v>
      </c>
      <c r="T77" s="749"/>
      <c r="U77" s="744">
        <v>0</v>
      </c>
    </row>
    <row r="78" spans="1:21" ht="14.4" customHeight="1" x14ac:dyDescent="0.3">
      <c r="A78" s="743">
        <v>30</v>
      </c>
      <c r="B78" s="745" t="s">
        <v>525</v>
      </c>
      <c r="C78" s="745">
        <v>89301301</v>
      </c>
      <c r="D78" s="746" t="s">
        <v>2883</v>
      </c>
      <c r="E78" s="747" t="s">
        <v>2244</v>
      </c>
      <c r="F78" s="745" t="s">
        <v>2236</v>
      </c>
      <c r="G78" s="745" t="s">
        <v>2395</v>
      </c>
      <c r="H78" s="745" t="s">
        <v>526</v>
      </c>
      <c r="I78" s="745" t="s">
        <v>2396</v>
      </c>
      <c r="J78" s="745" t="s">
        <v>748</v>
      </c>
      <c r="K78" s="745" t="s">
        <v>2397</v>
      </c>
      <c r="L78" s="748">
        <v>0</v>
      </c>
      <c r="M78" s="748">
        <v>0</v>
      </c>
      <c r="N78" s="745">
        <v>2</v>
      </c>
      <c r="O78" s="749">
        <v>1</v>
      </c>
      <c r="P78" s="748"/>
      <c r="Q78" s="750"/>
      <c r="R78" s="745"/>
      <c r="S78" s="750">
        <v>0</v>
      </c>
      <c r="T78" s="749"/>
      <c r="U78" s="744">
        <v>0</v>
      </c>
    </row>
    <row r="79" spans="1:21" ht="14.4" customHeight="1" x14ac:dyDescent="0.3">
      <c r="A79" s="743">
        <v>30</v>
      </c>
      <c r="B79" s="745" t="s">
        <v>525</v>
      </c>
      <c r="C79" s="745">
        <v>89301301</v>
      </c>
      <c r="D79" s="746" t="s">
        <v>2883</v>
      </c>
      <c r="E79" s="747" t="s">
        <v>2244</v>
      </c>
      <c r="F79" s="745" t="s">
        <v>2236</v>
      </c>
      <c r="G79" s="745" t="s">
        <v>2398</v>
      </c>
      <c r="H79" s="745" t="s">
        <v>1572</v>
      </c>
      <c r="I79" s="745" t="s">
        <v>1820</v>
      </c>
      <c r="J79" s="745" t="s">
        <v>1821</v>
      </c>
      <c r="K79" s="745" t="s">
        <v>1822</v>
      </c>
      <c r="L79" s="748">
        <v>198.41</v>
      </c>
      <c r="M79" s="748">
        <v>198.41</v>
      </c>
      <c r="N79" s="745">
        <v>1</v>
      </c>
      <c r="O79" s="749">
        <v>0.5</v>
      </c>
      <c r="P79" s="748"/>
      <c r="Q79" s="750">
        <v>0</v>
      </c>
      <c r="R79" s="745"/>
      <c r="S79" s="750">
        <v>0</v>
      </c>
      <c r="T79" s="749"/>
      <c r="U79" s="744">
        <v>0</v>
      </c>
    </row>
    <row r="80" spans="1:21" ht="14.4" customHeight="1" x14ac:dyDescent="0.3">
      <c r="A80" s="743">
        <v>30</v>
      </c>
      <c r="B80" s="745" t="s">
        <v>525</v>
      </c>
      <c r="C80" s="745">
        <v>89301301</v>
      </c>
      <c r="D80" s="746" t="s">
        <v>2883</v>
      </c>
      <c r="E80" s="747" t="s">
        <v>2244</v>
      </c>
      <c r="F80" s="745" t="s">
        <v>2236</v>
      </c>
      <c r="G80" s="745" t="s">
        <v>2399</v>
      </c>
      <c r="H80" s="745" t="s">
        <v>526</v>
      </c>
      <c r="I80" s="745" t="s">
        <v>822</v>
      </c>
      <c r="J80" s="745" t="s">
        <v>823</v>
      </c>
      <c r="K80" s="745" t="s">
        <v>824</v>
      </c>
      <c r="L80" s="748">
        <v>87.89</v>
      </c>
      <c r="M80" s="748">
        <v>87.89</v>
      </c>
      <c r="N80" s="745">
        <v>1</v>
      </c>
      <c r="O80" s="749">
        <v>0.5</v>
      </c>
      <c r="P80" s="748"/>
      <c r="Q80" s="750">
        <v>0</v>
      </c>
      <c r="R80" s="745"/>
      <c r="S80" s="750">
        <v>0</v>
      </c>
      <c r="T80" s="749"/>
      <c r="U80" s="744">
        <v>0</v>
      </c>
    </row>
    <row r="81" spans="1:21" ht="14.4" customHeight="1" x14ac:dyDescent="0.3">
      <c r="A81" s="743">
        <v>30</v>
      </c>
      <c r="B81" s="745" t="s">
        <v>525</v>
      </c>
      <c r="C81" s="745">
        <v>89301301</v>
      </c>
      <c r="D81" s="746" t="s">
        <v>2883</v>
      </c>
      <c r="E81" s="747" t="s">
        <v>2244</v>
      </c>
      <c r="F81" s="745" t="s">
        <v>2238</v>
      </c>
      <c r="G81" s="745" t="s">
        <v>2400</v>
      </c>
      <c r="H81" s="745" t="s">
        <v>526</v>
      </c>
      <c r="I81" s="745" t="s">
        <v>2401</v>
      </c>
      <c r="J81" s="745" t="s">
        <v>2402</v>
      </c>
      <c r="K81" s="745" t="s">
        <v>2403</v>
      </c>
      <c r="L81" s="748">
        <v>4000</v>
      </c>
      <c r="M81" s="748">
        <v>4000</v>
      </c>
      <c r="N81" s="745">
        <v>1</v>
      </c>
      <c r="O81" s="749">
        <v>1</v>
      </c>
      <c r="P81" s="748"/>
      <c r="Q81" s="750">
        <v>0</v>
      </c>
      <c r="R81" s="745"/>
      <c r="S81" s="750">
        <v>0</v>
      </c>
      <c r="T81" s="749"/>
      <c r="U81" s="744">
        <v>0</v>
      </c>
    </row>
    <row r="82" spans="1:21" ht="14.4" customHeight="1" x14ac:dyDescent="0.3">
      <c r="A82" s="743">
        <v>30</v>
      </c>
      <c r="B82" s="745" t="s">
        <v>525</v>
      </c>
      <c r="C82" s="745">
        <v>89301301</v>
      </c>
      <c r="D82" s="746" t="s">
        <v>2883</v>
      </c>
      <c r="E82" s="747" t="s">
        <v>2244</v>
      </c>
      <c r="F82" s="745" t="s">
        <v>2238</v>
      </c>
      <c r="G82" s="745" t="s">
        <v>2400</v>
      </c>
      <c r="H82" s="745" t="s">
        <v>526</v>
      </c>
      <c r="I82" s="745" t="s">
        <v>2404</v>
      </c>
      <c r="J82" s="745" t="s">
        <v>2405</v>
      </c>
      <c r="K82" s="745" t="s">
        <v>2406</v>
      </c>
      <c r="L82" s="748">
        <v>4000</v>
      </c>
      <c r="M82" s="748">
        <v>4000</v>
      </c>
      <c r="N82" s="745">
        <v>1</v>
      </c>
      <c r="O82" s="749">
        <v>1</v>
      </c>
      <c r="P82" s="748"/>
      <c r="Q82" s="750">
        <v>0</v>
      </c>
      <c r="R82" s="745"/>
      <c r="S82" s="750">
        <v>0</v>
      </c>
      <c r="T82" s="749"/>
      <c r="U82" s="744">
        <v>0</v>
      </c>
    </row>
    <row r="83" spans="1:21" ht="14.4" customHeight="1" x14ac:dyDescent="0.3">
      <c r="A83" s="743">
        <v>30</v>
      </c>
      <c r="B83" s="745" t="s">
        <v>525</v>
      </c>
      <c r="C83" s="745">
        <v>89301301</v>
      </c>
      <c r="D83" s="746" t="s">
        <v>2883</v>
      </c>
      <c r="E83" s="747" t="s">
        <v>2245</v>
      </c>
      <c r="F83" s="745" t="s">
        <v>2236</v>
      </c>
      <c r="G83" s="745" t="s">
        <v>2252</v>
      </c>
      <c r="H83" s="745" t="s">
        <v>526</v>
      </c>
      <c r="I83" s="745" t="s">
        <v>626</v>
      </c>
      <c r="J83" s="745" t="s">
        <v>2407</v>
      </c>
      <c r="K83" s="745" t="s">
        <v>2254</v>
      </c>
      <c r="L83" s="748">
        <v>42.85</v>
      </c>
      <c r="M83" s="748">
        <v>42.85</v>
      </c>
      <c r="N83" s="745">
        <v>1</v>
      </c>
      <c r="O83" s="749">
        <v>0.5</v>
      </c>
      <c r="P83" s="748"/>
      <c r="Q83" s="750">
        <v>0</v>
      </c>
      <c r="R83" s="745"/>
      <c r="S83" s="750">
        <v>0</v>
      </c>
      <c r="T83" s="749"/>
      <c r="U83" s="744">
        <v>0</v>
      </c>
    </row>
    <row r="84" spans="1:21" ht="14.4" customHeight="1" x14ac:dyDescent="0.3">
      <c r="A84" s="743">
        <v>30</v>
      </c>
      <c r="B84" s="745" t="s">
        <v>525</v>
      </c>
      <c r="C84" s="745">
        <v>89301301</v>
      </c>
      <c r="D84" s="746" t="s">
        <v>2883</v>
      </c>
      <c r="E84" s="747" t="s">
        <v>2245</v>
      </c>
      <c r="F84" s="745" t="s">
        <v>2236</v>
      </c>
      <c r="G84" s="745" t="s">
        <v>2255</v>
      </c>
      <c r="H84" s="745" t="s">
        <v>1572</v>
      </c>
      <c r="I84" s="745" t="s">
        <v>1809</v>
      </c>
      <c r="J84" s="745" t="s">
        <v>2213</v>
      </c>
      <c r="K84" s="745" t="s">
        <v>2214</v>
      </c>
      <c r="L84" s="748">
        <v>10.26</v>
      </c>
      <c r="M84" s="748">
        <v>10.26</v>
      </c>
      <c r="N84" s="745">
        <v>1</v>
      </c>
      <c r="O84" s="749">
        <v>0.5</v>
      </c>
      <c r="P84" s="748"/>
      <c r="Q84" s="750">
        <v>0</v>
      </c>
      <c r="R84" s="745"/>
      <c r="S84" s="750">
        <v>0</v>
      </c>
      <c r="T84" s="749"/>
      <c r="U84" s="744">
        <v>0</v>
      </c>
    </row>
    <row r="85" spans="1:21" ht="14.4" customHeight="1" x14ac:dyDescent="0.3">
      <c r="A85" s="743">
        <v>30</v>
      </c>
      <c r="B85" s="745" t="s">
        <v>525</v>
      </c>
      <c r="C85" s="745">
        <v>89301301</v>
      </c>
      <c r="D85" s="746" t="s">
        <v>2883</v>
      </c>
      <c r="E85" s="747" t="s">
        <v>2245</v>
      </c>
      <c r="F85" s="745" t="s">
        <v>2236</v>
      </c>
      <c r="G85" s="745" t="s">
        <v>2408</v>
      </c>
      <c r="H85" s="745" t="s">
        <v>526</v>
      </c>
      <c r="I85" s="745" t="s">
        <v>634</v>
      </c>
      <c r="J85" s="745" t="s">
        <v>635</v>
      </c>
      <c r="K85" s="745" t="s">
        <v>2409</v>
      </c>
      <c r="L85" s="748">
        <v>116.05</v>
      </c>
      <c r="M85" s="748">
        <v>116.05</v>
      </c>
      <c r="N85" s="745">
        <v>1</v>
      </c>
      <c r="O85" s="749">
        <v>0.5</v>
      </c>
      <c r="P85" s="748"/>
      <c r="Q85" s="750">
        <v>0</v>
      </c>
      <c r="R85" s="745"/>
      <c r="S85" s="750">
        <v>0</v>
      </c>
      <c r="T85" s="749"/>
      <c r="U85" s="744">
        <v>0</v>
      </c>
    </row>
    <row r="86" spans="1:21" ht="14.4" customHeight="1" x14ac:dyDescent="0.3">
      <c r="A86" s="743">
        <v>30</v>
      </c>
      <c r="B86" s="745" t="s">
        <v>525</v>
      </c>
      <c r="C86" s="745">
        <v>89301301</v>
      </c>
      <c r="D86" s="746" t="s">
        <v>2883</v>
      </c>
      <c r="E86" s="747" t="s">
        <v>2245</v>
      </c>
      <c r="F86" s="745" t="s">
        <v>2236</v>
      </c>
      <c r="G86" s="745" t="s">
        <v>2258</v>
      </c>
      <c r="H86" s="745" t="s">
        <v>1572</v>
      </c>
      <c r="I86" s="745" t="s">
        <v>1586</v>
      </c>
      <c r="J86" s="745" t="s">
        <v>1587</v>
      </c>
      <c r="K86" s="745" t="s">
        <v>2128</v>
      </c>
      <c r="L86" s="748">
        <v>72</v>
      </c>
      <c r="M86" s="748">
        <v>72</v>
      </c>
      <c r="N86" s="745">
        <v>1</v>
      </c>
      <c r="O86" s="749">
        <v>0.5</v>
      </c>
      <c r="P86" s="748"/>
      <c r="Q86" s="750">
        <v>0</v>
      </c>
      <c r="R86" s="745"/>
      <c r="S86" s="750">
        <v>0</v>
      </c>
      <c r="T86" s="749"/>
      <c r="U86" s="744">
        <v>0</v>
      </c>
    </row>
    <row r="87" spans="1:21" ht="14.4" customHeight="1" x14ac:dyDescent="0.3">
      <c r="A87" s="743">
        <v>30</v>
      </c>
      <c r="B87" s="745" t="s">
        <v>525</v>
      </c>
      <c r="C87" s="745">
        <v>89301301</v>
      </c>
      <c r="D87" s="746" t="s">
        <v>2883</v>
      </c>
      <c r="E87" s="747" t="s">
        <v>2245</v>
      </c>
      <c r="F87" s="745" t="s">
        <v>2236</v>
      </c>
      <c r="G87" s="745" t="s">
        <v>2259</v>
      </c>
      <c r="H87" s="745" t="s">
        <v>526</v>
      </c>
      <c r="I87" s="745" t="s">
        <v>2410</v>
      </c>
      <c r="J87" s="745" t="s">
        <v>2411</v>
      </c>
      <c r="K87" s="745" t="s">
        <v>1596</v>
      </c>
      <c r="L87" s="748">
        <v>77.680000000000007</v>
      </c>
      <c r="M87" s="748">
        <v>77.680000000000007</v>
      </c>
      <c r="N87" s="745">
        <v>1</v>
      </c>
      <c r="O87" s="749">
        <v>0.5</v>
      </c>
      <c r="P87" s="748"/>
      <c r="Q87" s="750">
        <v>0</v>
      </c>
      <c r="R87" s="745"/>
      <c r="S87" s="750">
        <v>0</v>
      </c>
      <c r="T87" s="749"/>
      <c r="U87" s="744">
        <v>0</v>
      </c>
    </row>
    <row r="88" spans="1:21" ht="14.4" customHeight="1" x14ac:dyDescent="0.3">
      <c r="A88" s="743">
        <v>30</v>
      </c>
      <c r="B88" s="745" t="s">
        <v>525</v>
      </c>
      <c r="C88" s="745">
        <v>89301301</v>
      </c>
      <c r="D88" s="746" t="s">
        <v>2883</v>
      </c>
      <c r="E88" s="747" t="s">
        <v>2245</v>
      </c>
      <c r="F88" s="745" t="s">
        <v>2236</v>
      </c>
      <c r="G88" s="745" t="s">
        <v>2264</v>
      </c>
      <c r="H88" s="745" t="s">
        <v>1572</v>
      </c>
      <c r="I88" s="745" t="s">
        <v>2412</v>
      </c>
      <c r="J88" s="745" t="s">
        <v>2413</v>
      </c>
      <c r="K88" s="745" t="s">
        <v>1708</v>
      </c>
      <c r="L88" s="748">
        <v>62.46</v>
      </c>
      <c r="M88" s="748">
        <v>62.46</v>
      </c>
      <c r="N88" s="745">
        <v>1</v>
      </c>
      <c r="O88" s="749">
        <v>0.5</v>
      </c>
      <c r="P88" s="748"/>
      <c r="Q88" s="750">
        <v>0</v>
      </c>
      <c r="R88" s="745"/>
      <c r="S88" s="750">
        <v>0</v>
      </c>
      <c r="T88" s="749"/>
      <c r="U88" s="744">
        <v>0</v>
      </c>
    </row>
    <row r="89" spans="1:21" ht="14.4" customHeight="1" x14ac:dyDescent="0.3">
      <c r="A89" s="743">
        <v>30</v>
      </c>
      <c r="B89" s="745" t="s">
        <v>525</v>
      </c>
      <c r="C89" s="745">
        <v>89301301</v>
      </c>
      <c r="D89" s="746" t="s">
        <v>2883</v>
      </c>
      <c r="E89" s="747" t="s">
        <v>2245</v>
      </c>
      <c r="F89" s="745" t="s">
        <v>2236</v>
      </c>
      <c r="G89" s="745" t="s">
        <v>2265</v>
      </c>
      <c r="H89" s="745" t="s">
        <v>1572</v>
      </c>
      <c r="I89" s="745" t="s">
        <v>1120</v>
      </c>
      <c r="J89" s="745" t="s">
        <v>2414</v>
      </c>
      <c r="K89" s="745" t="s">
        <v>2415</v>
      </c>
      <c r="L89" s="748">
        <v>103.8</v>
      </c>
      <c r="M89" s="748">
        <v>103.8</v>
      </c>
      <c r="N89" s="745">
        <v>1</v>
      </c>
      <c r="O89" s="749">
        <v>0.5</v>
      </c>
      <c r="P89" s="748"/>
      <c r="Q89" s="750">
        <v>0</v>
      </c>
      <c r="R89" s="745"/>
      <c r="S89" s="750">
        <v>0</v>
      </c>
      <c r="T89" s="749"/>
      <c r="U89" s="744">
        <v>0</v>
      </c>
    </row>
    <row r="90" spans="1:21" ht="14.4" customHeight="1" x14ac:dyDescent="0.3">
      <c r="A90" s="743">
        <v>30</v>
      </c>
      <c r="B90" s="745" t="s">
        <v>525</v>
      </c>
      <c r="C90" s="745">
        <v>89301301</v>
      </c>
      <c r="D90" s="746" t="s">
        <v>2883</v>
      </c>
      <c r="E90" s="747" t="s">
        <v>2245</v>
      </c>
      <c r="F90" s="745" t="s">
        <v>2236</v>
      </c>
      <c r="G90" s="745" t="s">
        <v>2269</v>
      </c>
      <c r="H90" s="745" t="s">
        <v>1572</v>
      </c>
      <c r="I90" s="745" t="s">
        <v>1633</v>
      </c>
      <c r="J90" s="745" t="s">
        <v>1634</v>
      </c>
      <c r="K90" s="745" t="s">
        <v>1197</v>
      </c>
      <c r="L90" s="748">
        <v>35.11</v>
      </c>
      <c r="M90" s="748">
        <v>35.11</v>
      </c>
      <c r="N90" s="745">
        <v>1</v>
      </c>
      <c r="O90" s="749">
        <v>0.5</v>
      </c>
      <c r="P90" s="748"/>
      <c r="Q90" s="750">
        <v>0</v>
      </c>
      <c r="R90" s="745"/>
      <c r="S90" s="750">
        <v>0</v>
      </c>
      <c r="T90" s="749"/>
      <c r="U90" s="744">
        <v>0</v>
      </c>
    </row>
    <row r="91" spans="1:21" ht="14.4" customHeight="1" x14ac:dyDescent="0.3">
      <c r="A91" s="743">
        <v>30</v>
      </c>
      <c r="B91" s="745" t="s">
        <v>525</v>
      </c>
      <c r="C91" s="745">
        <v>89301301</v>
      </c>
      <c r="D91" s="746" t="s">
        <v>2883</v>
      </c>
      <c r="E91" s="747" t="s">
        <v>2245</v>
      </c>
      <c r="F91" s="745" t="s">
        <v>2236</v>
      </c>
      <c r="G91" s="745" t="s">
        <v>2416</v>
      </c>
      <c r="H91" s="745" t="s">
        <v>526</v>
      </c>
      <c r="I91" s="745" t="s">
        <v>850</v>
      </c>
      <c r="J91" s="745" t="s">
        <v>2417</v>
      </c>
      <c r="K91" s="745" t="s">
        <v>2418</v>
      </c>
      <c r="L91" s="748">
        <v>0</v>
      </c>
      <c r="M91" s="748">
        <v>0</v>
      </c>
      <c r="N91" s="745">
        <v>1</v>
      </c>
      <c r="O91" s="749">
        <v>0.5</v>
      </c>
      <c r="P91" s="748"/>
      <c r="Q91" s="750"/>
      <c r="R91" s="745"/>
      <c r="S91" s="750">
        <v>0</v>
      </c>
      <c r="T91" s="749"/>
      <c r="U91" s="744">
        <v>0</v>
      </c>
    </row>
    <row r="92" spans="1:21" ht="14.4" customHeight="1" x14ac:dyDescent="0.3">
      <c r="A92" s="743">
        <v>30</v>
      </c>
      <c r="B92" s="745" t="s">
        <v>525</v>
      </c>
      <c r="C92" s="745">
        <v>89301301</v>
      </c>
      <c r="D92" s="746" t="s">
        <v>2883</v>
      </c>
      <c r="E92" s="747" t="s">
        <v>2245</v>
      </c>
      <c r="F92" s="745" t="s">
        <v>2236</v>
      </c>
      <c r="G92" s="745" t="s">
        <v>2419</v>
      </c>
      <c r="H92" s="745" t="s">
        <v>526</v>
      </c>
      <c r="I92" s="745" t="s">
        <v>1218</v>
      </c>
      <c r="J92" s="745" t="s">
        <v>1219</v>
      </c>
      <c r="K92" s="745" t="s">
        <v>1708</v>
      </c>
      <c r="L92" s="748">
        <v>0</v>
      </c>
      <c r="M92" s="748">
        <v>0</v>
      </c>
      <c r="N92" s="745">
        <v>2</v>
      </c>
      <c r="O92" s="749">
        <v>0.5</v>
      </c>
      <c r="P92" s="748"/>
      <c r="Q92" s="750"/>
      <c r="R92" s="745"/>
      <c r="S92" s="750">
        <v>0</v>
      </c>
      <c r="T92" s="749"/>
      <c r="U92" s="744">
        <v>0</v>
      </c>
    </row>
    <row r="93" spans="1:21" ht="14.4" customHeight="1" x14ac:dyDescent="0.3">
      <c r="A93" s="743">
        <v>30</v>
      </c>
      <c r="B93" s="745" t="s">
        <v>525</v>
      </c>
      <c r="C93" s="745">
        <v>89301301</v>
      </c>
      <c r="D93" s="746" t="s">
        <v>2883</v>
      </c>
      <c r="E93" s="747" t="s">
        <v>2245</v>
      </c>
      <c r="F93" s="745" t="s">
        <v>2236</v>
      </c>
      <c r="G93" s="745" t="s">
        <v>2420</v>
      </c>
      <c r="H93" s="745" t="s">
        <v>526</v>
      </c>
      <c r="I93" s="745" t="s">
        <v>1437</v>
      </c>
      <c r="J93" s="745" t="s">
        <v>2421</v>
      </c>
      <c r="K93" s="745" t="s">
        <v>1439</v>
      </c>
      <c r="L93" s="748">
        <v>528.44000000000005</v>
      </c>
      <c r="M93" s="748">
        <v>528.44000000000005</v>
      </c>
      <c r="N93" s="745">
        <v>1</v>
      </c>
      <c r="O93" s="749">
        <v>0.5</v>
      </c>
      <c r="P93" s="748"/>
      <c r="Q93" s="750">
        <v>0</v>
      </c>
      <c r="R93" s="745"/>
      <c r="S93" s="750">
        <v>0</v>
      </c>
      <c r="T93" s="749"/>
      <c r="U93" s="744">
        <v>0</v>
      </c>
    </row>
    <row r="94" spans="1:21" ht="14.4" customHeight="1" x14ac:dyDescent="0.3">
      <c r="A94" s="743">
        <v>30</v>
      </c>
      <c r="B94" s="745" t="s">
        <v>525</v>
      </c>
      <c r="C94" s="745">
        <v>89301301</v>
      </c>
      <c r="D94" s="746" t="s">
        <v>2883</v>
      </c>
      <c r="E94" s="747" t="s">
        <v>2245</v>
      </c>
      <c r="F94" s="745" t="s">
        <v>2236</v>
      </c>
      <c r="G94" s="745" t="s">
        <v>2275</v>
      </c>
      <c r="H94" s="745" t="s">
        <v>1572</v>
      </c>
      <c r="I94" s="745" t="s">
        <v>1781</v>
      </c>
      <c r="J94" s="745" t="s">
        <v>1782</v>
      </c>
      <c r="K94" s="745" t="s">
        <v>1708</v>
      </c>
      <c r="L94" s="748">
        <v>132</v>
      </c>
      <c r="M94" s="748">
        <v>132</v>
      </c>
      <c r="N94" s="745">
        <v>1</v>
      </c>
      <c r="O94" s="749">
        <v>0.5</v>
      </c>
      <c r="P94" s="748"/>
      <c r="Q94" s="750">
        <v>0</v>
      </c>
      <c r="R94" s="745"/>
      <c r="S94" s="750">
        <v>0</v>
      </c>
      <c r="T94" s="749"/>
      <c r="U94" s="744">
        <v>0</v>
      </c>
    </row>
    <row r="95" spans="1:21" ht="14.4" customHeight="1" x14ac:dyDescent="0.3">
      <c r="A95" s="743">
        <v>30</v>
      </c>
      <c r="B95" s="745" t="s">
        <v>525</v>
      </c>
      <c r="C95" s="745">
        <v>89301301</v>
      </c>
      <c r="D95" s="746" t="s">
        <v>2883</v>
      </c>
      <c r="E95" s="747" t="s">
        <v>2245</v>
      </c>
      <c r="F95" s="745" t="s">
        <v>2236</v>
      </c>
      <c r="G95" s="745" t="s">
        <v>2276</v>
      </c>
      <c r="H95" s="745" t="s">
        <v>526</v>
      </c>
      <c r="I95" s="745" t="s">
        <v>2280</v>
      </c>
      <c r="J95" s="745" t="s">
        <v>2281</v>
      </c>
      <c r="K95" s="745" t="s">
        <v>2282</v>
      </c>
      <c r="L95" s="748">
        <v>0</v>
      </c>
      <c r="M95" s="748">
        <v>0</v>
      </c>
      <c r="N95" s="745">
        <v>1</v>
      </c>
      <c r="O95" s="749">
        <v>0.5</v>
      </c>
      <c r="P95" s="748"/>
      <c r="Q95" s="750"/>
      <c r="R95" s="745"/>
      <c r="S95" s="750">
        <v>0</v>
      </c>
      <c r="T95" s="749"/>
      <c r="U95" s="744">
        <v>0</v>
      </c>
    </row>
    <row r="96" spans="1:21" ht="14.4" customHeight="1" x14ac:dyDescent="0.3">
      <c r="A96" s="743">
        <v>30</v>
      </c>
      <c r="B96" s="745" t="s">
        <v>525</v>
      </c>
      <c r="C96" s="745">
        <v>89301301</v>
      </c>
      <c r="D96" s="746" t="s">
        <v>2883</v>
      </c>
      <c r="E96" s="747" t="s">
        <v>2245</v>
      </c>
      <c r="F96" s="745" t="s">
        <v>2236</v>
      </c>
      <c r="G96" s="745" t="s">
        <v>2276</v>
      </c>
      <c r="H96" s="745" t="s">
        <v>526</v>
      </c>
      <c r="I96" s="745" t="s">
        <v>911</v>
      </c>
      <c r="J96" s="745" t="s">
        <v>2281</v>
      </c>
      <c r="K96" s="745" t="s">
        <v>2283</v>
      </c>
      <c r="L96" s="748">
        <v>63.7</v>
      </c>
      <c r="M96" s="748">
        <v>63.7</v>
      </c>
      <c r="N96" s="745">
        <v>1</v>
      </c>
      <c r="O96" s="749">
        <v>0.5</v>
      </c>
      <c r="P96" s="748"/>
      <c r="Q96" s="750">
        <v>0</v>
      </c>
      <c r="R96" s="745"/>
      <c r="S96" s="750">
        <v>0</v>
      </c>
      <c r="T96" s="749"/>
      <c r="U96" s="744">
        <v>0</v>
      </c>
    </row>
    <row r="97" spans="1:21" ht="14.4" customHeight="1" x14ac:dyDescent="0.3">
      <c r="A97" s="743">
        <v>30</v>
      </c>
      <c r="B97" s="745" t="s">
        <v>525</v>
      </c>
      <c r="C97" s="745">
        <v>89301301</v>
      </c>
      <c r="D97" s="746" t="s">
        <v>2883</v>
      </c>
      <c r="E97" s="747" t="s">
        <v>2245</v>
      </c>
      <c r="F97" s="745" t="s">
        <v>2236</v>
      </c>
      <c r="G97" s="745" t="s">
        <v>2288</v>
      </c>
      <c r="H97" s="745" t="s">
        <v>526</v>
      </c>
      <c r="I97" s="745" t="s">
        <v>952</v>
      </c>
      <c r="J97" s="745" t="s">
        <v>953</v>
      </c>
      <c r="K97" s="745" t="s">
        <v>954</v>
      </c>
      <c r="L97" s="748">
        <v>33</v>
      </c>
      <c r="M97" s="748">
        <v>33</v>
      </c>
      <c r="N97" s="745">
        <v>1</v>
      </c>
      <c r="O97" s="749">
        <v>0.5</v>
      </c>
      <c r="P97" s="748"/>
      <c r="Q97" s="750">
        <v>0</v>
      </c>
      <c r="R97" s="745"/>
      <c r="S97" s="750">
        <v>0</v>
      </c>
      <c r="T97" s="749"/>
      <c r="U97" s="744">
        <v>0</v>
      </c>
    </row>
    <row r="98" spans="1:21" ht="14.4" customHeight="1" x14ac:dyDescent="0.3">
      <c r="A98" s="743">
        <v>30</v>
      </c>
      <c r="B98" s="745" t="s">
        <v>525</v>
      </c>
      <c r="C98" s="745">
        <v>89301301</v>
      </c>
      <c r="D98" s="746" t="s">
        <v>2883</v>
      </c>
      <c r="E98" s="747" t="s">
        <v>2245</v>
      </c>
      <c r="F98" s="745" t="s">
        <v>2236</v>
      </c>
      <c r="G98" s="745" t="s">
        <v>2291</v>
      </c>
      <c r="H98" s="745" t="s">
        <v>526</v>
      </c>
      <c r="I98" s="745" t="s">
        <v>1250</v>
      </c>
      <c r="J98" s="745" t="s">
        <v>1251</v>
      </c>
      <c r="K98" s="745" t="s">
        <v>2292</v>
      </c>
      <c r="L98" s="748">
        <v>34.6</v>
      </c>
      <c r="M98" s="748">
        <v>69.2</v>
      </c>
      <c r="N98" s="745">
        <v>2</v>
      </c>
      <c r="O98" s="749">
        <v>1</v>
      </c>
      <c r="P98" s="748"/>
      <c r="Q98" s="750">
        <v>0</v>
      </c>
      <c r="R98" s="745"/>
      <c r="S98" s="750">
        <v>0</v>
      </c>
      <c r="T98" s="749"/>
      <c r="U98" s="744">
        <v>0</v>
      </c>
    </row>
    <row r="99" spans="1:21" ht="14.4" customHeight="1" x14ac:dyDescent="0.3">
      <c r="A99" s="743">
        <v>30</v>
      </c>
      <c r="B99" s="745" t="s">
        <v>525</v>
      </c>
      <c r="C99" s="745">
        <v>89301301</v>
      </c>
      <c r="D99" s="746" t="s">
        <v>2883</v>
      </c>
      <c r="E99" s="747" t="s">
        <v>2245</v>
      </c>
      <c r="F99" s="745" t="s">
        <v>2236</v>
      </c>
      <c r="G99" s="745" t="s">
        <v>2300</v>
      </c>
      <c r="H99" s="745" t="s">
        <v>526</v>
      </c>
      <c r="I99" s="745" t="s">
        <v>1067</v>
      </c>
      <c r="J99" s="745" t="s">
        <v>789</v>
      </c>
      <c r="K99" s="745" t="s">
        <v>1068</v>
      </c>
      <c r="L99" s="748">
        <v>0</v>
      </c>
      <c r="M99" s="748">
        <v>0</v>
      </c>
      <c r="N99" s="745">
        <v>1</v>
      </c>
      <c r="O99" s="749">
        <v>0.5</v>
      </c>
      <c r="P99" s="748"/>
      <c r="Q99" s="750"/>
      <c r="R99" s="745"/>
      <c r="S99" s="750">
        <v>0</v>
      </c>
      <c r="T99" s="749"/>
      <c r="U99" s="744">
        <v>0</v>
      </c>
    </row>
    <row r="100" spans="1:21" ht="14.4" customHeight="1" x14ac:dyDescent="0.3">
      <c r="A100" s="743">
        <v>30</v>
      </c>
      <c r="B100" s="745" t="s">
        <v>525</v>
      </c>
      <c r="C100" s="745">
        <v>89301301</v>
      </c>
      <c r="D100" s="746" t="s">
        <v>2883</v>
      </c>
      <c r="E100" s="747" t="s">
        <v>2245</v>
      </c>
      <c r="F100" s="745" t="s">
        <v>2236</v>
      </c>
      <c r="G100" s="745" t="s">
        <v>2309</v>
      </c>
      <c r="H100" s="745" t="s">
        <v>526</v>
      </c>
      <c r="I100" s="745" t="s">
        <v>806</v>
      </c>
      <c r="J100" s="745" t="s">
        <v>2310</v>
      </c>
      <c r="K100" s="745" t="s">
        <v>2311</v>
      </c>
      <c r="L100" s="748">
        <v>88.76</v>
      </c>
      <c r="M100" s="748">
        <v>88.76</v>
      </c>
      <c r="N100" s="745">
        <v>1</v>
      </c>
      <c r="O100" s="749">
        <v>0.5</v>
      </c>
      <c r="P100" s="748"/>
      <c r="Q100" s="750">
        <v>0</v>
      </c>
      <c r="R100" s="745"/>
      <c r="S100" s="750">
        <v>0</v>
      </c>
      <c r="T100" s="749"/>
      <c r="U100" s="744">
        <v>0</v>
      </c>
    </row>
    <row r="101" spans="1:21" ht="14.4" customHeight="1" x14ac:dyDescent="0.3">
      <c r="A101" s="743">
        <v>30</v>
      </c>
      <c r="B101" s="745" t="s">
        <v>525</v>
      </c>
      <c r="C101" s="745">
        <v>89301301</v>
      </c>
      <c r="D101" s="746" t="s">
        <v>2883</v>
      </c>
      <c r="E101" s="747" t="s">
        <v>2245</v>
      </c>
      <c r="F101" s="745" t="s">
        <v>2236</v>
      </c>
      <c r="G101" s="745" t="s">
        <v>2422</v>
      </c>
      <c r="H101" s="745" t="s">
        <v>1572</v>
      </c>
      <c r="I101" s="745" t="s">
        <v>2423</v>
      </c>
      <c r="J101" s="745" t="s">
        <v>2424</v>
      </c>
      <c r="K101" s="745" t="s">
        <v>2425</v>
      </c>
      <c r="L101" s="748">
        <v>133.63999999999999</v>
      </c>
      <c r="M101" s="748">
        <v>133.63999999999999</v>
      </c>
      <c r="N101" s="745">
        <v>1</v>
      </c>
      <c r="O101" s="749">
        <v>0.5</v>
      </c>
      <c r="P101" s="748">
        <v>133.63999999999999</v>
      </c>
      <c r="Q101" s="750">
        <v>1</v>
      </c>
      <c r="R101" s="745">
        <v>1</v>
      </c>
      <c r="S101" s="750">
        <v>1</v>
      </c>
      <c r="T101" s="749">
        <v>0.5</v>
      </c>
      <c r="U101" s="744">
        <v>1</v>
      </c>
    </row>
    <row r="102" spans="1:21" ht="14.4" customHeight="1" x14ac:dyDescent="0.3">
      <c r="A102" s="743">
        <v>30</v>
      </c>
      <c r="B102" s="745" t="s">
        <v>525</v>
      </c>
      <c r="C102" s="745">
        <v>89301301</v>
      </c>
      <c r="D102" s="746" t="s">
        <v>2883</v>
      </c>
      <c r="E102" s="747" t="s">
        <v>2245</v>
      </c>
      <c r="F102" s="745" t="s">
        <v>2236</v>
      </c>
      <c r="G102" s="745" t="s">
        <v>2426</v>
      </c>
      <c r="H102" s="745" t="s">
        <v>526</v>
      </c>
      <c r="I102" s="745" t="s">
        <v>1195</v>
      </c>
      <c r="J102" s="745" t="s">
        <v>1196</v>
      </c>
      <c r="K102" s="745" t="s">
        <v>1197</v>
      </c>
      <c r="L102" s="748">
        <v>1233.3599999999999</v>
      </c>
      <c r="M102" s="748">
        <v>1233.3599999999999</v>
      </c>
      <c r="N102" s="745">
        <v>1</v>
      </c>
      <c r="O102" s="749">
        <v>1</v>
      </c>
      <c r="P102" s="748"/>
      <c r="Q102" s="750">
        <v>0</v>
      </c>
      <c r="R102" s="745"/>
      <c r="S102" s="750">
        <v>0</v>
      </c>
      <c r="T102" s="749"/>
      <c r="U102" s="744">
        <v>0</v>
      </c>
    </row>
    <row r="103" spans="1:21" ht="14.4" customHeight="1" x14ac:dyDescent="0.3">
      <c r="A103" s="743">
        <v>30</v>
      </c>
      <c r="B103" s="745" t="s">
        <v>525</v>
      </c>
      <c r="C103" s="745">
        <v>89301301</v>
      </c>
      <c r="D103" s="746" t="s">
        <v>2883</v>
      </c>
      <c r="E103" s="747" t="s">
        <v>2245</v>
      </c>
      <c r="F103" s="745" t="s">
        <v>2236</v>
      </c>
      <c r="G103" s="745" t="s">
        <v>2329</v>
      </c>
      <c r="H103" s="745" t="s">
        <v>1572</v>
      </c>
      <c r="I103" s="745" t="s">
        <v>2427</v>
      </c>
      <c r="J103" s="745" t="s">
        <v>2428</v>
      </c>
      <c r="K103" s="745" t="s">
        <v>1100</v>
      </c>
      <c r="L103" s="748">
        <v>25.94</v>
      </c>
      <c r="M103" s="748">
        <v>25.94</v>
      </c>
      <c r="N103" s="745">
        <v>1</v>
      </c>
      <c r="O103" s="749">
        <v>0.5</v>
      </c>
      <c r="P103" s="748"/>
      <c r="Q103" s="750">
        <v>0</v>
      </c>
      <c r="R103" s="745"/>
      <c r="S103" s="750">
        <v>0</v>
      </c>
      <c r="T103" s="749"/>
      <c r="U103" s="744">
        <v>0</v>
      </c>
    </row>
    <row r="104" spans="1:21" ht="14.4" customHeight="1" x14ac:dyDescent="0.3">
      <c r="A104" s="743">
        <v>30</v>
      </c>
      <c r="B104" s="745" t="s">
        <v>525</v>
      </c>
      <c r="C104" s="745">
        <v>89301301</v>
      </c>
      <c r="D104" s="746" t="s">
        <v>2883</v>
      </c>
      <c r="E104" s="747" t="s">
        <v>2245</v>
      </c>
      <c r="F104" s="745" t="s">
        <v>2236</v>
      </c>
      <c r="G104" s="745" t="s">
        <v>2333</v>
      </c>
      <c r="H104" s="745" t="s">
        <v>526</v>
      </c>
      <c r="I104" s="745" t="s">
        <v>857</v>
      </c>
      <c r="J104" s="745" t="s">
        <v>2334</v>
      </c>
      <c r="K104" s="745" t="s">
        <v>2335</v>
      </c>
      <c r="L104" s="748">
        <v>0</v>
      </c>
      <c r="M104" s="748">
        <v>0</v>
      </c>
      <c r="N104" s="745">
        <v>1</v>
      </c>
      <c r="O104" s="749">
        <v>0.5</v>
      </c>
      <c r="P104" s="748"/>
      <c r="Q104" s="750"/>
      <c r="R104" s="745"/>
      <c r="S104" s="750">
        <v>0</v>
      </c>
      <c r="T104" s="749"/>
      <c r="U104" s="744">
        <v>0</v>
      </c>
    </row>
    <row r="105" spans="1:21" ht="14.4" customHeight="1" x14ac:dyDescent="0.3">
      <c r="A105" s="743">
        <v>30</v>
      </c>
      <c r="B105" s="745" t="s">
        <v>525</v>
      </c>
      <c r="C105" s="745">
        <v>89301301</v>
      </c>
      <c r="D105" s="746" t="s">
        <v>2883</v>
      </c>
      <c r="E105" s="747" t="s">
        <v>2245</v>
      </c>
      <c r="F105" s="745" t="s">
        <v>2236</v>
      </c>
      <c r="G105" s="745" t="s">
        <v>2336</v>
      </c>
      <c r="H105" s="745" t="s">
        <v>526</v>
      </c>
      <c r="I105" s="745" t="s">
        <v>2337</v>
      </c>
      <c r="J105" s="745" t="s">
        <v>1226</v>
      </c>
      <c r="K105" s="745" t="s">
        <v>1227</v>
      </c>
      <c r="L105" s="748">
        <v>94.04</v>
      </c>
      <c r="M105" s="748">
        <v>94.04</v>
      </c>
      <c r="N105" s="745">
        <v>1</v>
      </c>
      <c r="O105" s="749">
        <v>0.5</v>
      </c>
      <c r="P105" s="748"/>
      <c r="Q105" s="750">
        <v>0</v>
      </c>
      <c r="R105" s="745"/>
      <c r="S105" s="750">
        <v>0</v>
      </c>
      <c r="T105" s="749"/>
      <c r="U105" s="744">
        <v>0</v>
      </c>
    </row>
    <row r="106" spans="1:21" ht="14.4" customHeight="1" x14ac:dyDescent="0.3">
      <c r="A106" s="743">
        <v>30</v>
      </c>
      <c r="B106" s="745" t="s">
        <v>525</v>
      </c>
      <c r="C106" s="745">
        <v>89301301</v>
      </c>
      <c r="D106" s="746" t="s">
        <v>2883</v>
      </c>
      <c r="E106" s="747" t="s">
        <v>2245</v>
      </c>
      <c r="F106" s="745" t="s">
        <v>2236</v>
      </c>
      <c r="G106" s="745" t="s">
        <v>2340</v>
      </c>
      <c r="H106" s="745" t="s">
        <v>526</v>
      </c>
      <c r="I106" s="745" t="s">
        <v>2429</v>
      </c>
      <c r="J106" s="745" t="s">
        <v>1128</v>
      </c>
      <c r="K106" s="745" t="s">
        <v>2430</v>
      </c>
      <c r="L106" s="748">
        <v>17.559999999999999</v>
      </c>
      <c r="M106" s="748">
        <v>17.559999999999999</v>
      </c>
      <c r="N106" s="745">
        <v>1</v>
      </c>
      <c r="O106" s="749">
        <v>0.5</v>
      </c>
      <c r="P106" s="748"/>
      <c r="Q106" s="750">
        <v>0</v>
      </c>
      <c r="R106" s="745"/>
      <c r="S106" s="750">
        <v>0</v>
      </c>
      <c r="T106" s="749"/>
      <c r="U106" s="744">
        <v>0</v>
      </c>
    </row>
    <row r="107" spans="1:21" ht="14.4" customHeight="1" x14ac:dyDescent="0.3">
      <c r="A107" s="743">
        <v>30</v>
      </c>
      <c r="B107" s="745" t="s">
        <v>525</v>
      </c>
      <c r="C107" s="745">
        <v>89301301</v>
      </c>
      <c r="D107" s="746" t="s">
        <v>2883</v>
      </c>
      <c r="E107" s="747" t="s">
        <v>2245</v>
      </c>
      <c r="F107" s="745" t="s">
        <v>2236</v>
      </c>
      <c r="G107" s="745" t="s">
        <v>2356</v>
      </c>
      <c r="H107" s="745" t="s">
        <v>1572</v>
      </c>
      <c r="I107" s="745" t="s">
        <v>1796</v>
      </c>
      <c r="J107" s="745" t="s">
        <v>1607</v>
      </c>
      <c r="K107" s="745" t="s">
        <v>1797</v>
      </c>
      <c r="L107" s="748">
        <v>407.55</v>
      </c>
      <c r="M107" s="748">
        <v>407.55</v>
      </c>
      <c r="N107" s="745">
        <v>1</v>
      </c>
      <c r="O107" s="749">
        <v>0.5</v>
      </c>
      <c r="P107" s="748">
        <v>407.55</v>
      </c>
      <c r="Q107" s="750">
        <v>1</v>
      </c>
      <c r="R107" s="745">
        <v>1</v>
      </c>
      <c r="S107" s="750">
        <v>1</v>
      </c>
      <c r="T107" s="749">
        <v>0.5</v>
      </c>
      <c r="U107" s="744">
        <v>1</v>
      </c>
    </row>
    <row r="108" spans="1:21" ht="14.4" customHeight="1" x14ac:dyDescent="0.3">
      <c r="A108" s="743">
        <v>30</v>
      </c>
      <c r="B108" s="745" t="s">
        <v>525</v>
      </c>
      <c r="C108" s="745">
        <v>89301301</v>
      </c>
      <c r="D108" s="746" t="s">
        <v>2883</v>
      </c>
      <c r="E108" s="747" t="s">
        <v>2245</v>
      </c>
      <c r="F108" s="745" t="s">
        <v>2236</v>
      </c>
      <c r="G108" s="745" t="s">
        <v>2356</v>
      </c>
      <c r="H108" s="745" t="s">
        <v>1572</v>
      </c>
      <c r="I108" s="745" t="s">
        <v>1675</v>
      </c>
      <c r="J108" s="745" t="s">
        <v>1676</v>
      </c>
      <c r="K108" s="745" t="s">
        <v>1611</v>
      </c>
      <c r="L108" s="748">
        <v>1847.49</v>
      </c>
      <c r="M108" s="748">
        <v>1847.49</v>
      </c>
      <c r="N108" s="745">
        <v>1</v>
      </c>
      <c r="O108" s="749">
        <v>1</v>
      </c>
      <c r="P108" s="748"/>
      <c r="Q108" s="750">
        <v>0</v>
      </c>
      <c r="R108" s="745"/>
      <c r="S108" s="750">
        <v>0</v>
      </c>
      <c r="T108" s="749"/>
      <c r="U108" s="744">
        <v>0</v>
      </c>
    </row>
    <row r="109" spans="1:21" ht="14.4" customHeight="1" x14ac:dyDescent="0.3">
      <c r="A109" s="743">
        <v>30</v>
      </c>
      <c r="B109" s="745" t="s">
        <v>525</v>
      </c>
      <c r="C109" s="745">
        <v>89301301</v>
      </c>
      <c r="D109" s="746" t="s">
        <v>2883</v>
      </c>
      <c r="E109" s="747" t="s">
        <v>2245</v>
      </c>
      <c r="F109" s="745" t="s">
        <v>2236</v>
      </c>
      <c r="G109" s="745" t="s">
        <v>2358</v>
      </c>
      <c r="H109" s="745" t="s">
        <v>526</v>
      </c>
      <c r="I109" s="745" t="s">
        <v>1938</v>
      </c>
      <c r="J109" s="745" t="s">
        <v>1939</v>
      </c>
      <c r="K109" s="745" t="s">
        <v>1940</v>
      </c>
      <c r="L109" s="748">
        <v>146.84</v>
      </c>
      <c r="M109" s="748">
        <v>293.68</v>
      </c>
      <c r="N109" s="745">
        <v>2</v>
      </c>
      <c r="O109" s="749">
        <v>1.5</v>
      </c>
      <c r="P109" s="748"/>
      <c r="Q109" s="750">
        <v>0</v>
      </c>
      <c r="R109" s="745"/>
      <c r="S109" s="750">
        <v>0</v>
      </c>
      <c r="T109" s="749"/>
      <c r="U109" s="744">
        <v>0</v>
      </c>
    </row>
    <row r="110" spans="1:21" ht="14.4" customHeight="1" x14ac:dyDescent="0.3">
      <c r="A110" s="743">
        <v>30</v>
      </c>
      <c r="B110" s="745" t="s">
        <v>525</v>
      </c>
      <c r="C110" s="745">
        <v>89301301</v>
      </c>
      <c r="D110" s="746" t="s">
        <v>2883</v>
      </c>
      <c r="E110" s="747" t="s">
        <v>2245</v>
      </c>
      <c r="F110" s="745" t="s">
        <v>2236</v>
      </c>
      <c r="G110" s="745" t="s">
        <v>2365</v>
      </c>
      <c r="H110" s="745" t="s">
        <v>1572</v>
      </c>
      <c r="I110" s="745" t="s">
        <v>1636</v>
      </c>
      <c r="J110" s="745" t="s">
        <v>1574</v>
      </c>
      <c r="K110" s="745" t="s">
        <v>2103</v>
      </c>
      <c r="L110" s="748">
        <v>46.85</v>
      </c>
      <c r="M110" s="748">
        <v>93.7</v>
      </c>
      <c r="N110" s="745">
        <v>2</v>
      </c>
      <c r="O110" s="749">
        <v>1</v>
      </c>
      <c r="P110" s="748"/>
      <c r="Q110" s="750">
        <v>0</v>
      </c>
      <c r="R110" s="745"/>
      <c r="S110" s="750">
        <v>0</v>
      </c>
      <c r="T110" s="749"/>
      <c r="U110" s="744">
        <v>0</v>
      </c>
    </row>
    <row r="111" spans="1:21" ht="14.4" customHeight="1" x14ac:dyDescent="0.3">
      <c r="A111" s="743">
        <v>30</v>
      </c>
      <c r="B111" s="745" t="s">
        <v>525</v>
      </c>
      <c r="C111" s="745">
        <v>89301301</v>
      </c>
      <c r="D111" s="746" t="s">
        <v>2883</v>
      </c>
      <c r="E111" s="747" t="s">
        <v>2245</v>
      </c>
      <c r="F111" s="745" t="s">
        <v>2236</v>
      </c>
      <c r="G111" s="745" t="s">
        <v>2368</v>
      </c>
      <c r="H111" s="745" t="s">
        <v>1572</v>
      </c>
      <c r="I111" s="745" t="s">
        <v>1778</v>
      </c>
      <c r="J111" s="745" t="s">
        <v>1779</v>
      </c>
      <c r="K111" s="745" t="s">
        <v>886</v>
      </c>
      <c r="L111" s="748">
        <v>153.62</v>
      </c>
      <c r="M111" s="748">
        <v>307.24</v>
      </c>
      <c r="N111" s="745">
        <v>2</v>
      </c>
      <c r="O111" s="749">
        <v>1</v>
      </c>
      <c r="P111" s="748"/>
      <c r="Q111" s="750">
        <v>0</v>
      </c>
      <c r="R111" s="745"/>
      <c r="S111" s="750">
        <v>0</v>
      </c>
      <c r="T111" s="749"/>
      <c r="U111" s="744">
        <v>0</v>
      </c>
    </row>
    <row r="112" spans="1:21" ht="14.4" customHeight="1" x14ac:dyDescent="0.3">
      <c r="A112" s="743">
        <v>30</v>
      </c>
      <c r="B112" s="745" t="s">
        <v>525</v>
      </c>
      <c r="C112" s="745">
        <v>89301301</v>
      </c>
      <c r="D112" s="746" t="s">
        <v>2883</v>
      </c>
      <c r="E112" s="747" t="s">
        <v>2245</v>
      </c>
      <c r="F112" s="745" t="s">
        <v>2236</v>
      </c>
      <c r="G112" s="745" t="s">
        <v>2431</v>
      </c>
      <c r="H112" s="745" t="s">
        <v>526</v>
      </c>
      <c r="I112" s="745" t="s">
        <v>2432</v>
      </c>
      <c r="J112" s="745" t="s">
        <v>2433</v>
      </c>
      <c r="K112" s="745" t="s">
        <v>2434</v>
      </c>
      <c r="L112" s="748">
        <v>0</v>
      </c>
      <c r="M112" s="748">
        <v>0</v>
      </c>
      <c r="N112" s="745">
        <v>1</v>
      </c>
      <c r="O112" s="749">
        <v>0.5</v>
      </c>
      <c r="P112" s="748"/>
      <c r="Q112" s="750"/>
      <c r="R112" s="745"/>
      <c r="S112" s="750">
        <v>0</v>
      </c>
      <c r="T112" s="749"/>
      <c r="U112" s="744">
        <v>0</v>
      </c>
    </row>
    <row r="113" spans="1:21" ht="14.4" customHeight="1" x14ac:dyDescent="0.3">
      <c r="A113" s="743">
        <v>30</v>
      </c>
      <c r="B113" s="745" t="s">
        <v>525</v>
      </c>
      <c r="C113" s="745">
        <v>89301301</v>
      </c>
      <c r="D113" s="746" t="s">
        <v>2883</v>
      </c>
      <c r="E113" s="747" t="s">
        <v>2245</v>
      </c>
      <c r="F113" s="745" t="s">
        <v>2236</v>
      </c>
      <c r="G113" s="745" t="s">
        <v>2382</v>
      </c>
      <c r="H113" s="745" t="s">
        <v>526</v>
      </c>
      <c r="I113" s="745" t="s">
        <v>759</v>
      </c>
      <c r="J113" s="745" t="s">
        <v>2383</v>
      </c>
      <c r="K113" s="745" t="s">
        <v>2384</v>
      </c>
      <c r="L113" s="748">
        <v>0</v>
      </c>
      <c r="M113" s="748">
        <v>0</v>
      </c>
      <c r="N113" s="745">
        <v>5</v>
      </c>
      <c r="O113" s="749">
        <v>2.5</v>
      </c>
      <c r="P113" s="748"/>
      <c r="Q113" s="750"/>
      <c r="R113" s="745"/>
      <c r="S113" s="750">
        <v>0</v>
      </c>
      <c r="T113" s="749"/>
      <c r="U113" s="744">
        <v>0</v>
      </c>
    </row>
    <row r="114" spans="1:21" ht="14.4" customHeight="1" x14ac:dyDescent="0.3">
      <c r="A114" s="743">
        <v>30</v>
      </c>
      <c r="B114" s="745" t="s">
        <v>525</v>
      </c>
      <c r="C114" s="745">
        <v>89301301</v>
      </c>
      <c r="D114" s="746" t="s">
        <v>2883</v>
      </c>
      <c r="E114" s="747" t="s">
        <v>2245</v>
      </c>
      <c r="F114" s="745" t="s">
        <v>2236</v>
      </c>
      <c r="G114" s="745" t="s">
        <v>2385</v>
      </c>
      <c r="H114" s="745" t="s">
        <v>526</v>
      </c>
      <c r="I114" s="745" t="s">
        <v>705</v>
      </c>
      <c r="J114" s="745" t="s">
        <v>643</v>
      </c>
      <c r="K114" s="745" t="s">
        <v>1736</v>
      </c>
      <c r="L114" s="748">
        <v>152.33000000000001</v>
      </c>
      <c r="M114" s="748">
        <v>152.33000000000001</v>
      </c>
      <c r="N114" s="745">
        <v>1</v>
      </c>
      <c r="O114" s="749">
        <v>0.5</v>
      </c>
      <c r="P114" s="748"/>
      <c r="Q114" s="750">
        <v>0</v>
      </c>
      <c r="R114" s="745"/>
      <c r="S114" s="750">
        <v>0</v>
      </c>
      <c r="T114" s="749"/>
      <c r="U114" s="744">
        <v>0</v>
      </c>
    </row>
    <row r="115" spans="1:21" ht="14.4" customHeight="1" x14ac:dyDescent="0.3">
      <c r="A115" s="743">
        <v>30</v>
      </c>
      <c r="B115" s="745" t="s">
        <v>525</v>
      </c>
      <c r="C115" s="745">
        <v>89301301</v>
      </c>
      <c r="D115" s="746" t="s">
        <v>2883</v>
      </c>
      <c r="E115" s="747" t="s">
        <v>2245</v>
      </c>
      <c r="F115" s="745" t="s">
        <v>2236</v>
      </c>
      <c r="G115" s="745" t="s">
        <v>2385</v>
      </c>
      <c r="H115" s="745" t="s">
        <v>526</v>
      </c>
      <c r="I115" s="745" t="s">
        <v>642</v>
      </c>
      <c r="J115" s="745" t="s">
        <v>643</v>
      </c>
      <c r="K115" s="745" t="s">
        <v>2386</v>
      </c>
      <c r="L115" s="748">
        <v>30.47</v>
      </c>
      <c r="M115" s="748">
        <v>60.94</v>
      </c>
      <c r="N115" s="745">
        <v>2</v>
      </c>
      <c r="O115" s="749">
        <v>1</v>
      </c>
      <c r="P115" s="748"/>
      <c r="Q115" s="750">
        <v>0</v>
      </c>
      <c r="R115" s="745"/>
      <c r="S115" s="750">
        <v>0</v>
      </c>
      <c r="T115" s="749"/>
      <c r="U115" s="744">
        <v>0</v>
      </c>
    </row>
    <row r="116" spans="1:21" ht="14.4" customHeight="1" x14ac:dyDescent="0.3">
      <c r="A116" s="743">
        <v>30</v>
      </c>
      <c r="B116" s="745" t="s">
        <v>525</v>
      </c>
      <c r="C116" s="745">
        <v>89301301</v>
      </c>
      <c r="D116" s="746" t="s">
        <v>2883</v>
      </c>
      <c r="E116" s="747" t="s">
        <v>2245</v>
      </c>
      <c r="F116" s="745" t="s">
        <v>2236</v>
      </c>
      <c r="G116" s="745" t="s">
        <v>2395</v>
      </c>
      <c r="H116" s="745" t="s">
        <v>526</v>
      </c>
      <c r="I116" s="745" t="s">
        <v>747</v>
      </c>
      <c r="J116" s="745" t="s">
        <v>748</v>
      </c>
      <c r="K116" s="745" t="s">
        <v>2254</v>
      </c>
      <c r="L116" s="748">
        <v>94.04</v>
      </c>
      <c r="M116" s="748">
        <v>282.12</v>
      </c>
      <c r="N116" s="745">
        <v>3</v>
      </c>
      <c r="O116" s="749">
        <v>1.5</v>
      </c>
      <c r="P116" s="748"/>
      <c r="Q116" s="750">
        <v>0</v>
      </c>
      <c r="R116" s="745"/>
      <c r="S116" s="750">
        <v>0</v>
      </c>
      <c r="T116" s="749"/>
      <c r="U116" s="744">
        <v>0</v>
      </c>
    </row>
    <row r="117" spans="1:21" ht="14.4" customHeight="1" x14ac:dyDescent="0.3">
      <c r="A117" s="743">
        <v>30</v>
      </c>
      <c r="B117" s="745" t="s">
        <v>525</v>
      </c>
      <c r="C117" s="745">
        <v>89301301</v>
      </c>
      <c r="D117" s="746" t="s">
        <v>2883</v>
      </c>
      <c r="E117" s="747" t="s">
        <v>2245</v>
      </c>
      <c r="F117" s="745" t="s">
        <v>2236</v>
      </c>
      <c r="G117" s="745" t="s">
        <v>2435</v>
      </c>
      <c r="H117" s="745" t="s">
        <v>1572</v>
      </c>
      <c r="I117" s="745" t="s">
        <v>2436</v>
      </c>
      <c r="J117" s="745" t="s">
        <v>1669</v>
      </c>
      <c r="K117" s="745" t="s">
        <v>2437</v>
      </c>
      <c r="L117" s="748">
        <v>31.32</v>
      </c>
      <c r="M117" s="748">
        <v>31.32</v>
      </c>
      <c r="N117" s="745">
        <v>1</v>
      </c>
      <c r="O117" s="749">
        <v>0.5</v>
      </c>
      <c r="P117" s="748"/>
      <c r="Q117" s="750">
        <v>0</v>
      </c>
      <c r="R117" s="745"/>
      <c r="S117" s="750">
        <v>0</v>
      </c>
      <c r="T117" s="749"/>
      <c r="U117" s="744">
        <v>0</v>
      </c>
    </row>
    <row r="118" spans="1:21" ht="14.4" customHeight="1" x14ac:dyDescent="0.3">
      <c r="A118" s="743">
        <v>30</v>
      </c>
      <c r="B118" s="745" t="s">
        <v>525</v>
      </c>
      <c r="C118" s="745">
        <v>89301301</v>
      </c>
      <c r="D118" s="746" t="s">
        <v>2883</v>
      </c>
      <c r="E118" s="747" t="s">
        <v>2245</v>
      </c>
      <c r="F118" s="745" t="s">
        <v>2236</v>
      </c>
      <c r="G118" s="745" t="s">
        <v>2438</v>
      </c>
      <c r="H118" s="745" t="s">
        <v>526</v>
      </c>
      <c r="I118" s="745" t="s">
        <v>1110</v>
      </c>
      <c r="J118" s="745" t="s">
        <v>1099</v>
      </c>
      <c r="K118" s="745" t="s">
        <v>2439</v>
      </c>
      <c r="L118" s="748">
        <v>50.14</v>
      </c>
      <c r="M118" s="748">
        <v>50.14</v>
      </c>
      <c r="N118" s="745">
        <v>1</v>
      </c>
      <c r="O118" s="749">
        <v>0.5</v>
      </c>
      <c r="P118" s="748"/>
      <c r="Q118" s="750">
        <v>0</v>
      </c>
      <c r="R118" s="745"/>
      <c r="S118" s="750">
        <v>0</v>
      </c>
      <c r="T118" s="749"/>
      <c r="U118" s="744">
        <v>0</v>
      </c>
    </row>
    <row r="119" spans="1:21" ht="14.4" customHeight="1" x14ac:dyDescent="0.3">
      <c r="A119" s="743">
        <v>30</v>
      </c>
      <c r="B119" s="745" t="s">
        <v>525</v>
      </c>
      <c r="C119" s="745">
        <v>89301301</v>
      </c>
      <c r="D119" s="746" t="s">
        <v>2883</v>
      </c>
      <c r="E119" s="747" t="s">
        <v>2245</v>
      </c>
      <c r="F119" s="745" t="s">
        <v>2236</v>
      </c>
      <c r="G119" s="745" t="s">
        <v>2438</v>
      </c>
      <c r="H119" s="745" t="s">
        <v>526</v>
      </c>
      <c r="I119" s="745" t="s">
        <v>1098</v>
      </c>
      <c r="J119" s="745" t="s">
        <v>1099</v>
      </c>
      <c r="K119" s="745" t="s">
        <v>2440</v>
      </c>
      <c r="L119" s="748">
        <v>75.22</v>
      </c>
      <c r="M119" s="748">
        <v>75.22</v>
      </c>
      <c r="N119" s="745">
        <v>1</v>
      </c>
      <c r="O119" s="749">
        <v>0.5</v>
      </c>
      <c r="P119" s="748"/>
      <c r="Q119" s="750">
        <v>0</v>
      </c>
      <c r="R119" s="745"/>
      <c r="S119" s="750">
        <v>0</v>
      </c>
      <c r="T119" s="749"/>
      <c r="U119" s="744">
        <v>0</v>
      </c>
    </row>
    <row r="120" spans="1:21" ht="14.4" customHeight="1" x14ac:dyDescent="0.3">
      <c r="A120" s="743">
        <v>30</v>
      </c>
      <c r="B120" s="745" t="s">
        <v>525</v>
      </c>
      <c r="C120" s="745">
        <v>89301301</v>
      </c>
      <c r="D120" s="746" t="s">
        <v>2883</v>
      </c>
      <c r="E120" s="747" t="s">
        <v>2245</v>
      </c>
      <c r="F120" s="745" t="s">
        <v>2236</v>
      </c>
      <c r="G120" s="745" t="s">
        <v>2441</v>
      </c>
      <c r="H120" s="745" t="s">
        <v>1572</v>
      </c>
      <c r="I120" s="745" t="s">
        <v>1775</v>
      </c>
      <c r="J120" s="745" t="s">
        <v>2117</v>
      </c>
      <c r="K120" s="745" t="s">
        <v>2118</v>
      </c>
      <c r="L120" s="748">
        <v>120.61</v>
      </c>
      <c r="M120" s="748">
        <v>241.22</v>
      </c>
      <c r="N120" s="745">
        <v>2</v>
      </c>
      <c r="O120" s="749">
        <v>1</v>
      </c>
      <c r="P120" s="748"/>
      <c r="Q120" s="750">
        <v>0</v>
      </c>
      <c r="R120" s="745"/>
      <c r="S120" s="750">
        <v>0</v>
      </c>
      <c r="T120" s="749"/>
      <c r="U120" s="744">
        <v>0</v>
      </c>
    </row>
    <row r="121" spans="1:21" ht="14.4" customHeight="1" x14ac:dyDescent="0.3">
      <c r="A121" s="743">
        <v>30</v>
      </c>
      <c r="B121" s="745" t="s">
        <v>525</v>
      </c>
      <c r="C121" s="745">
        <v>89301301</v>
      </c>
      <c r="D121" s="746" t="s">
        <v>2883</v>
      </c>
      <c r="E121" s="747" t="s">
        <v>2245</v>
      </c>
      <c r="F121" s="745" t="s">
        <v>2236</v>
      </c>
      <c r="G121" s="745" t="s">
        <v>2441</v>
      </c>
      <c r="H121" s="745" t="s">
        <v>1572</v>
      </c>
      <c r="I121" s="745" t="s">
        <v>1697</v>
      </c>
      <c r="J121" s="745" t="s">
        <v>2119</v>
      </c>
      <c r="K121" s="745" t="s">
        <v>980</v>
      </c>
      <c r="L121" s="748">
        <v>184.74</v>
      </c>
      <c r="M121" s="748">
        <v>184.74</v>
      </c>
      <c r="N121" s="745">
        <v>1</v>
      </c>
      <c r="O121" s="749">
        <v>0.5</v>
      </c>
      <c r="P121" s="748"/>
      <c r="Q121" s="750">
        <v>0</v>
      </c>
      <c r="R121" s="745"/>
      <c r="S121" s="750">
        <v>0</v>
      </c>
      <c r="T121" s="749"/>
      <c r="U121" s="744">
        <v>0</v>
      </c>
    </row>
    <row r="122" spans="1:21" ht="14.4" customHeight="1" x14ac:dyDescent="0.3">
      <c r="A122" s="743">
        <v>30</v>
      </c>
      <c r="B122" s="745" t="s">
        <v>525</v>
      </c>
      <c r="C122" s="745">
        <v>89301301</v>
      </c>
      <c r="D122" s="746" t="s">
        <v>2883</v>
      </c>
      <c r="E122" s="747" t="s">
        <v>2245</v>
      </c>
      <c r="F122" s="745" t="s">
        <v>2236</v>
      </c>
      <c r="G122" s="745" t="s">
        <v>2442</v>
      </c>
      <c r="H122" s="745" t="s">
        <v>526</v>
      </c>
      <c r="I122" s="745" t="s">
        <v>2443</v>
      </c>
      <c r="J122" s="745" t="s">
        <v>1518</v>
      </c>
      <c r="K122" s="745" t="s">
        <v>2444</v>
      </c>
      <c r="L122" s="748">
        <v>0</v>
      </c>
      <c r="M122" s="748">
        <v>0</v>
      </c>
      <c r="N122" s="745">
        <v>1</v>
      </c>
      <c r="O122" s="749">
        <v>1</v>
      </c>
      <c r="P122" s="748"/>
      <c r="Q122" s="750"/>
      <c r="R122" s="745"/>
      <c r="S122" s="750">
        <v>0</v>
      </c>
      <c r="T122" s="749"/>
      <c r="U122" s="744">
        <v>0</v>
      </c>
    </row>
    <row r="123" spans="1:21" ht="14.4" customHeight="1" x14ac:dyDescent="0.3">
      <c r="A123" s="743">
        <v>30</v>
      </c>
      <c r="B123" s="745" t="s">
        <v>525</v>
      </c>
      <c r="C123" s="745">
        <v>89301301</v>
      </c>
      <c r="D123" s="746" t="s">
        <v>2883</v>
      </c>
      <c r="E123" s="747" t="s">
        <v>2246</v>
      </c>
      <c r="F123" s="745" t="s">
        <v>2236</v>
      </c>
      <c r="G123" s="745" t="s">
        <v>2445</v>
      </c>
      <c r="H123" s="745" t="s">
        <v>526</v>
      </c>
      <c r="I123" s="745" t="s">
        <v>814</v>
      </c>
      <c r="J123" s="745" t="s">
        <v>2446</v>
      </c>
      <c r="K123" s="745" t="s">
        <v>969</v>
      </c>
      <c r="L123" s="748">
        <v>35.11</v>
      </c>
      <c r="M123" s="748">
        <v>35.11</v>
      </c>
      <c r="N123" s="745">
        <v>1</v>
      </c>
      <c r="O123" s="749">
        <v>0.5</v>
      </c>
      <c r="P123" s="748"/>
      <c r="Q123" s="750">
        <v>0</v>
      </c>
      <c r="R123" s="745"/>
      <c r="S123" s="750">
        <v>0</v>
      </c>
      <c r="T123" s="749"/>
      <c r="U123" s="744">
        <v>0</v>
      </c>
    </row>
    <row r="124" spans="1:21" ht="14.4" customHeight="1" x14ac:dyDescent="0.3">
      <c r="A124" s="743">
        <v>30</v>
      </c>
      <c r="B124" s="745" t="s">
        <v>525</v>
      </c>
      <c r="C124" s="745">
        <v>89301301</v>
      </c>
      <c r="D124" s="746" t="s">
        <v>2883</v>
      </c>
      <c r="E124" s="747" t="s">
        <v>2246</v>
      </c>
      <c r="F124" s="745" t="s">
        <v>2236</v>
      </c>
      <c r="G124" s="745" t="s">
        <v>2252</v>
      </c>
      <c r="H124" s="745" t="s">
        <v>526</v>
      </c>
      <c r="I124" s="745" t="s">
        <v>626</v>
      </c>
      <c r="J124" s="745" t="s">
        <v>2407</v>
      </c>
      <c r="K124" s="745" t="s">
        <v>2254</v>
      </c>
      <c r="L124" s="748">
        <v>42.85</v>
      </c>
      <c r="M124" s="748">
        <v>128.55000000000001</v>
      </c>
      <c r="N124" s="745">
        <v>3</v>
      </c>
      <c r="O124" s="749">
        <v>1.5</v>
      </c>
      <c r="P124" s="748"/>
      <c r="Q124" s="750">
        <v>0</v>
      </c>
      <c r="R124" s="745"/>
      <c r="S124" s="750">
        <v>0</v>
      </c>
      <c r="T124" s="749"/>
      <c r="U124" s="744">
        <v>0</v>
      </c>
    </row>
    <row r="125" spans="1:21" ht="14.4" customHeight="1" x14ac:dyDescent="0.3">
      <c r="A125" s="743">
        <v>30</v>
      </c>
      <c r="B125" s="745" t="s">
        <v>525</v>
      </c>
      <c r="C125" s="745">
        <v>89301301</v>
      </c>
      <c r="D125" s="746" t="s">
        <v>2883</v>
      </c>
      <c r="E125" s="747" t="s">
        <v>2246</v>
      </c>
      <c r="F125" s="745" t="s">
        <v>2236</v>
      </c>
      <c r="G125" s="745" t="s">
        <v>2258</v>
      </c>
      <c r="H125" s="745" t="s">
        <v>1572</v>
      </c>
      <c r="I125" s="745" t="s">
        <v>1586</v>
      </c>
      <c r="J125" s="745" t="s">
        <v>1587</v>
      </c>
      <c r="K125" s="745" t="s">
        <v>2128</v>
      </c>
      <c r="L125" s="748">
        <v>72</v>
      </c>
      <c r="M125" s="748">
        <v>216</v>
      </c>
      <c r="N125" s="745">
        <v>3</v>
      </c>
      <c r="O125" s="749">
        <v>1.5</v>
      </c>
      <c r="P125" s="748">
        <v>72</v>
      </c>
      <c r="Q125" s="750">
        <v>0.33333333333333331</v>
      </c>
      <c r="R125" s="745">
        <v>1</v>
      </c>
      <c r="S125" s="750">
        <v>0.33333333333333331</v>
      </c>
      <c r="T125" s="749">
        <v>0.5</v>
      </c>
      <c r="U125" s="744">
        <v>0.33333333333333331</v>
      </c>
    </row>
    <row r="126" spans="1:21" ht="14.4" customHeight="1" x14ac:dyDescent="0.3">
      <c r="A126" s="743">
        <v>30</v>
      </c>
      <c r="B126" s="745" t="s">
        <v>525</v>
      </c>
      <c r="C126" s="745">
        <v>89301301</v>
      </c>
      <c r="D126" s="746" t="s">
        <v>2883</v>
      </c>
      <c r="E126" s="747" t="s">
        <v>2246</v>
      </c>
      <c r="F126" s="745" t="s">
        <v>2236</v>
      </c>
      <c r="G126" s="745" t="s">
        <v>2259</v>
      </c>
      <c r="H126" s="745" t="s">
        <v>526</v>
      </c>
      <c r="I126" s="745" t="s">
        <v>2260</v>
      </c>
      <c r="J126" s="745" t="s">
        <v>979</v>
      </c>
      <c r="K126" s="745" t="s">
        <v>2145</v>
      </c>
      <c r="L126" s="748">
        <v>0</v>
      </c>
      <c r="M126" s="748">
        <v>0</v>
      </c>
      <c r="N126" s="745">
        <v>1</v>
      </c>
      <c r="O126" s="749">
        <v>0.5</v>
      </c>
      <c r="P126" s="748"/>
      <c r="Q126" s="750"/>
      <c r="R126" s="745"/>
      <c r="S126" s="750">
        <v>0</v>
      </c>
      <c r="T126" s="749"/>
      <c r="U126" s="744">
        <v>0</v>
      </c>
    </row>
    <row r="127" spans="1:21" ht="14.4" customHeight="1" x14ac:dyDescent="0.3">
      <c r="A127" s="743">
        <v>30</v>
      </c>
      <c r="B127" s="745" t="s">
        <v>525</v>
      </c>
      <c r="C127" s="745">
        <v>89301301</v>
      </c>
      <c r="D127" s="746" t="s">
        <v>2883</v>
      </c>
      <c r="E127" s="747" t="s">
        <v>2246</v>
      </c>
      <c r="F127" s="745" t="s">
        <v>2236</v>
      </c>
      <c r="G127" s="745" t="s">
        <v>2259</v>
      </c>
      <c r="H127" s="745" t="s">
        <v>526</v>
      </c>
      <c r="I127" s="745" t="s">
        <v>2447</v>
      </c>
      <c r="J127" s="745" t="s">
        <v>979</v>
      </c>
      <c r="K127" s="745" t="s">
        <v>2145</v>
      </c>
      <c r="L127" s="748">
        <v>58.27</v>
      </c>
      <c r="M127" s="748">
        <v>58.27</v>
      </c>
      <c r="N127" s="745">
        <v>1</v>
      </c>
      <c r="O127" s="749">
        <v>0.5</v>
      </c>
      <c r="P127" s="748"/>
      <c r="Q127" s="750">
        <v>0</v>
      </c>
      <c r="R127" s="745"/>
      <c r="S127" s="750">
        <v>0</v>
      </c>
      <c r="T127" s="749"/>
      <c r="U127" s="744">
        <v>0</v>
      </c>
    </row>
    <row r="128" spans="1:21" ht="14.4" customHeight="1" x14ac:dyDescent="0.3">
      <c r="A128" s="743">
        <v>30</v>
      </c>
      <c r="B128" s="745" t="s">
        <v>525</v>
      </c>
      <c r="C128" s="745">
        <v>89301301</v>
      </c>
      <c r="D128" s="746" t="s">
        <v>2883</v>
      </c>
      <c r="E128" s="747" t="s">
        <v>2246</v>
      </c>
      <c r="F128" s="745" t="s">
        <v>2236</v>
      </c>
      <c r="G128" s="745" t="s">
        <v>2264</v>
      </c>
      <c r="H128" s="745" t="s">
        <v>1572</v>
      </c>
      <c r="I128" s="745" t="s">
        <v>2448</v>
      </c>
      <c r="J128" s="745" t="s">
        <v>2449</v>
      </c>
      <c r="K128" s="745" t="s">
        <v>804</v>
      </c>
      <c r="L128" s="748">
        <v>124.91</v>
      </c>
      <c r="M128" s="748">
        <v>249.82</v>
      </c>
      <c r="N128" s="745">
        <v>2</v>
      </c>
      <c r="O128" s="749">
        <v>1</v>
      </c>
      <c r="P128" s="748">
        <v>124.91</v>
      </c>
      <c r="Q128" s="750">
        <v>0.5</v>
      </c>
      <c r="R128" s="745">
        <v>1</v>
      </c>
      <c r="S128" s="750">
        <v>0.5</v>
      </c>
      <c r="T128" s="749">
        <v>0.5</v>
      </c>
      <c r="U128" s="744">
        <v>0.5</v>
      </c>
    </row>
    <row r="129" spans="1:21" ht="14.4" customHeight="1" x14ac:dyDescent="0.3">
      <c r="A129" s="743">
        <v>30</v>
      </c>
      <c r="B129" s="745" t="s">
        <v>525</v>
      </c>
      <c r="C129" s="745">
        <v>89301301</v>
      </c>
      <c r="D129" s="746" t="s">
        <v>2883</v>
      </c>
      <c r="E129" s="747" t="s">
        <v>2246</v>
      </c>
      <c r="F129" s="745" t="s">
        <v>2236</v>
      </c>
      <c r="G129" s="745" t="s">
        <v>2269</v>
      </c>
      <c r="H129" s="745" t="s">
        <v>1572</v>
      </c>
      <c r="I129" s="745" t="s">
        <v>1633</v>
      </c>
      <c r="J129" s="745" t="s">
        <v>1634</v>
      </c>
      <c r="K129" s="745" t="s">
        <v>1197</v>
      </c>
      <c r="L129" s="748">
        <v>35.11</v>
      </c>
      <c r="M129" s="748">
        <v>35.11</v>
      </c>
      <c r="N129" s="745">
        <v>1</v>
      </c>
      <c r="O129" s="749">
        <v>0.5</v>
      </c>
      <c r="P129" s="748"/>
      <c r="Q129" s="750">
        <v>0</v>
      </c>
      <c r="R129" s="745"/>
      <c r="S129" s="750">
        <v>0</v>
      </c>
      <c r="T129" s="749"/>
      <c r="U129" s="744">
        <v>0</v>
      </c>
    </row>
    <row r="130" spans="1:21" ht="14.4" customHeight="1" x14ac:dyDescent="0.3">
      <c r="A130" s="743">
        <v>30</v>
      </c>
      <c r="B130" s="745" t="s">
        <v>525</v>
      </c>
      <c r="C130" s="745">
        <v>89301301</v>
      </c>
      <c r="D130" s="746" t="s">
        <v>2883</v>
      </c>
      <c r="E130" s="747" t="s">
        <v>2246</v>
      </c>
      <c r="F130" s="745" t="s">
        <v>2236</v>
      </c>
      <c r="G130" s="745" t="s">
        <v>2269</v>
      </c>
      <c r="H130" s="745" t="s">
        <v>1572</v>
      </c>
      <c r="I130" s="745" t="s">
        <v>2450</v>
      </c>
      <c r="J130" s="745" t="s">
        <v>2451</v>
      </c>
      <c r="K130" s="745" t="s">
        <v>1708</v>
      </c>
      <c r="L130" s="748">
        <v>70.23</v>
      </c>
      <c r="M130" s="748">
        <v>70.23</v>
      </c>
      <c r="N130" s="745">
        <v>1</v>
      </c>
      <c r="O130" s="749">
        <v>0.5</v>
      </c>
      <c r="P130" s="748"/>
      <c r="Q130" s="750">
        <v>0</v>
      </c>
      <c r="R130" s="745"/>
      <c r="S130" s="750">
        <v>0</v>
      </c>
      <c r="T130" s="749"/>
      <c r="U130" s="744">
        <v>0</v>
      </c>
    </row>
    <row r="131" spans="1:21" ht="14.4" customHeight="1" x14ac:dyDescent="0.3">
      <c r="A131" s="743">
        <v>30</v>
      </c>
      <c r="B131" s="745" t="s">
        <v>525</v>
      </c>
      <c r="C131" s="745">
        <v>89301301</v>
      </c>
      <c r="D131" s="746" t="s">
        <v>2883</v>
      </c>
      <c r="E131" s="747" t="s">
        <v>2246</v>
      </c>
      <c r="F131" s="745" t="s">
        <v>2236</v>
      </c>
      <c r="G131" s="745" t="s">
        <v>2452</v>
      </c>
      <c r="H131" s="745" t="s">
        <v>1572</v>
      </c>
      <c r="I131" s="745" t="s">
        <v>1745</v>
      </c>
      <c r="J131" s="745" t="s">
        <v>1746</v>
      </c>
      <c r="K131" s="745" t="s">
        <v>2141</v>
      </c>
      <c r="L131" s="748">
        <v>65.989999999999995</v>
      </c>
      <c r="M131" s="748">
        <v>197.96999999999997</v>
      </c>
      <c r="N131" s="745">
        <v>3</v>
      </c>
      <c r="O131" s="749">
        <v>1.5</v>
      </c>
      <c r="P131" s="748">
        <v>65.989999999999995</v>
      </c>
      <c r="Q131" s="750">
        <v>0.33333333333333337</v>
      </c>
      <c r="R131" s="745">
        <v>1</v>
      </c>
      <c r="S131" s="750">
        <v>0.33333333333333331</v>
      </c>
      <c r="T131" s="749">
        <v>0.5</v>
      </c>
      <c r="U131" s="744">
        <v>0.33333333333333331</v>
      </c>
    </row>
    <row r="132" spans="1:21" ht="14.4" customHeight="1" x14ac:dyDescent="0.3">
      <c r="A132" s="743">
        <v>30</v>
      </c>
      <c r="B132" s="745" t="s">
        <v>525</v>
      </c>
      <c r="C132" s="745">
        <v>89301301</v>
      </c>
      <c r="D132" s="746" t="s">
        <v>2883</v>
      </c>
      <c r="E132" s="747" t="s">
        <v>2246</v>
      </c>
      <c r="F132" s="745" t="s">
        <v>2236</v>
      </c>
      <c r="G132" s="745" t="s">
        <v>2270</v>
      </c>
      <c r="H132" s="745" t="s">
        <v>526</v>
      </c>
      <c r="I132" s="745" t="s">
        <v>826</v>
      </c>
      <c r="J132" s="745" t="s">
        <v>2271</v>
      </c>
      <c r="K132" s="745" t="s">
        <v>2272</v>
      </c>
      <c r="L132" s="748">
        <v>35.29</v>
      </c>
      <c r="M132" s="748">
        <v>70.58</v>
      </c>
      <c r="N132" s="745">
        <v>2</v>
      </c>
      <c r="O132" s="749">
        <v>1</v>
      </c>
      <c r="P132" s="748"/>
      <c r="Q132" s="750">
        <v>0</v>
      </c>
      <c r="R132" s="745"/>
      <c r="S132" s="750">
        <v>0</v>
      </c>
      <c r="T132" s="749"/>
      <c r="U132" s="744">
        <v>0</v>
      </c>
    </row>
    <row r="133" spans="1:21" ht="14.4" customHeight="1" x14ac:dyDescent="0.3">
      <c r="A133" s="743">
        <v>30</v>
      </c>
      <c r="B133" s="745" t="s">
        <v>525</v>
      </c>
      <c r="C133" s="745">
        <v>89301301</v>
      </c>
      <c r="D133" s="746" t="s">
        <v>2883</v>
      </c>
      <c r="E133" s="747" t="s">
        <v>2246</v>
      </c>
      <c r="F133" s="745" t="s">
        <v>2236</v>
      </c>
      <c r="G133" s="745" t="s">
        <v>2273</v>
      </c>
      <c r="H133" s="745" t="s">
        <v>526</v>
      </c>
      <c r="I133" s="745" t="s">
        <v>908</v>
      </c>
      <c r="J133" s="745" t="s">
        <v>676</v>
      </c>
      <c r="K133" s="745" t="s">
        <v>2274</v>
      </c>
      <c r="L133" s="748">
        <v>55.14</v>
      </c>
      <c r="M133" s="748">
        <v>110.28</v>
      </c>
      <c r="N133" s="745">
        <v>2</v>
      </c>
      <c r="O133" s="749">
        <v>1</v>
      </c>
      <c r="P133" s="748"/>
      <c r="Q133" s="750">
        <v>0</v>
      </c>
      <c r="R133" s="745"/>
      <c r="S133" s="750">
        <v>0</v>
      </c>
      <c r="T133" s="749"/>
      <c r="U133" s="744">
        <v>0</v>
      </c>
    </row>
    <row r="134" spans="1:21" ht="14.4" customHeight="1" x14ac:dyDescent="0.3">
      <c r="A134" s="743">
        <v>30</v>
      </c>
      <c r="B134" s="745" t="s">
        <v>525</v>
      </c>
      <c r="C134" s="745">
        <v>89301301</v>
      </c>
      <c r="D134" s="746" t="s">
        <v>2883</v>
      </c>
      <c r="E134" s="747" t="s">
        <v>2246</v>
      </c>
      <c r="F134" s="745" t="s">
        <v>2236</v>
      </c>
      <c r="G134" s="745" t="s">
        <v>2453</v>
      </c>
      <c r="H134" s="745" t="s">
        <v>526</v>
      </c>
      <c r="I134" s="745" t="s">
        <v>2454</v>
      </c>
      <c r="J134" s="745" t="s">
        <v>2455</v>
      </c>
      <c r="K134" s="745" t="s">
        <v>2456</v>
      </c>
      <c r="L134" s="748">
        <v>0</v>
      </c>
      <c r="M134" s="748">
        <v>0</v>
      </c>
      <c r="N134" s="745">
        <v>1</v>
      </c>
      <c r="O134" s="749">
        <v>0.5</v>
      </c>
      <c r="P134" s="748"/>
      <c r="Q134" s="750"/>
      <c r="R134" s="745"/>
      <c r="S134" s="750">
        <v>0</v>
      </c>
      <c r="T134" s="749"/>
      <c r="U134" s="744">
        <v>0</v>
      </c>
    </row>
    <row r="135" spans="1:21" ht="14.4" customHeight="1" x14ac:dyDescent="0.3">
      <c r="A135" s="743">
        <v>30</v>
      </c>
      <c r="B135" s="745" t="s">
        <v>525</v>
      </c>
      <c r="C135" s="745">
        <v>89301301</v>
      </c>
      <c r="D135" s="746" t="s">
        <v>2883</v>
      </c>
      <c r="E135" s="747" t="s">
        <v>2246</v>
      </c>
      <c r="F135" s="745" t="s">
        <v>2236</v>
      </c>
      <c r="G135" s="745" t="s">
        <v>2275</v>
      </c>
      <c r="H135" s="745" t="s">
        <v>1572</v>
      </c>
      <c r="I135" s="745" t="s">
        <v>1781</v>
      </c>
      <c r="J135" s="745" t="s">
        <v>1782</v>
      </c>
      <c r="K135" s="745" t="s">
        <v>1708</v>
      </c>
      <c r="L135" s="748">
        <v>132</v>
      </c>
      <c r="M135" s="748">
        <v>132</v>
      </c>
      <c r="N135" s="745">
        <v>1</v>
      </c>
      <c r="O135" s="749">
        <v>0.5</v>
      </c>
      <c r="P135" s="748"/>
      <c r="Q135" s="750">
        <v>0</v>
      </c>
      <c r="R135" s="745"/>
      <c r="S135" s="750">
        <v>0</v>
      </c>
      <c r="T135" s="749"/>
      <c r="U135" s="744">
        <v>0</v>
      </c>
    </row>
    <row r="136" spans="1:21" ht="14.4" customHeight="1" x14ac:dyDescent="0.3">
      <c r="A136" s="743">
        <v>30</v>
      </c>
      <c r="B136" s="745" t="s">
        <v>525</v>
      </c>
      <c r="C136" s="745">
        <v>89301301</v>
      </c>
      <c r="D136" s="746" t="s">
        <v>2883</v>
      </c>
      <c r="E136" s="747" t="s">
        <v>2246</v>
      </c>
      <c r="F136" s="745" t="s">
        <v>2236</v>
      </c>
      <c r="G136" s="745" t="s">
        <v>2276</v>
      </c>
      <c r="H136" s="745" t="s">
        <v>526</v>
      </c>
      <c r="I136" s="745" t="s">
        <v>2280</v>
      </c>
      <c r="J136" s="745" t="s">
        <v>2281</v>
      </c>
      <c r="K136" s="745" t="s">
        <v>2282</v>
      </c>
      <c r="L136" s="748">
        <v>0</v>
      </c>
      <c r="M136" s="748">
        <v>0</v>
      </c>
      <c r="N136" s="745">
        <v>5</v>
      </c>
      <c r="O136" s="749">
        <v>2.5</v>
      </c>
      <c r="P136" s="748"/>
      <c r="Q136" s="750"/>
      <c r="R136" s="745"/>
      <c r="S136" s="750">
        <v>0</v>
      </c>
      <c r="T136" s="749"/>
      <c r="U136" s="744">
        <v>0</v>
      </c>
    </row>
    <row r="137" spans="1:21" ht="14.4" customHeight="1" x14ac:dyDescent="0.3">
      <c r="A137" s="743">
        <v>30</v>
      </c>
      <c r="B137" s="745" t="s">
        <v>525</v>
      </c>
      <c r="C137" s="745">
        <v>89301301</v>
      </c>
      <c r="D137" s="746" t="s">
        <v>2883</v>
      </c>
      <c r="E137" s="747" t="s">
        <v>2246</v>
      </c>
      <c r="F137" s="745" t="s">
        <v>2236</v>
      </c>
      <c r="G137" s="745" t="s">
        <v>2276</v>
      </c>
      <c r="H137" s="745" t="s">
        <v>526</v>
      </c>
      <c r="I137" s="745" t="s">
        <v>911</v>
      </c>
      <c r="J137" s="745" t="s">
        <v>2281</v>
      </c>
      <c r="K137" s="745" t="s">
        <v>2283</v>
      </c>
      <c r="L137" s="748">
        <v>63.7</v>
      </c>
      <c r="M137" s="748">
        <v>63.7</v>
      </c>
      <c r="N137" s="745">
        <v>1</v>
      </c>
      <c r="O137" s="749">
        <v>0.5</v>
      </c>
      <c r="P137" s="748"/>
      <c r="Q137" s="750">
        <v>0</v>
      </c>
      <c r="R137" s="745"/>
      <c r="S137" s="750">
        <v>0</v>
      </c>
      <c r="T137" s="749"/>
      <c r="U137" s="744">
        <v>0</v>
      </c>
    </row>
    <row r="138" spans="1:21" ht="14.4" customHeight="1" x14ac:dyDescent="0.3">
      <c r="A138" s="743">
        <v>30</v>
      </c>
      <c r="B138" s="745" t="s">
        <v>525</v>
      </c>
      <c r="C138" s="745">
        <v>89301301</v>
      </c>
      <c r="D138" s="746" t="s">
        <v>2883</v>
      </c>
      <c r="E138" s="747" t="s">
        <v>2246</v>
      </c>
      <c r="F138" s="745" t="s">
        <v>2236</v>
      </c>
      <c r="G138" s="745" t="s">
        <v>2457</v>
      </c>
      <c r="H138" s="745" t="s">
        <v>526</v>
      </c>
      <c r="I138" s="745" t="s">
        <v>2458</v>
      </c>
      <c r="J138" s="745" t="s">
        <v>2459</v>
      </c>
      <c r="K138" s="745" t="s">
        <v>1866</v>
      </c>
      <c r="L138" s="748">
        <v>0</v>
      </c>
      <c r="M138" s="748">
        <v>0</v>
      </c>
      <c r="N138" s="745">
        <v>1</v>
      </c>
      <c r="O138" s="749">
        <v>0.5</v>
      </c>
      <c r="P138" s="748"/>
      <c r="Q138" s="750"/>
      <c r="R138" s="745"/>
      <c r="S138" s="750">
        <v>0</v>
      </c>
      <c r="T138" s="749"/>
      <c r="U138" s="744">
        <v>0</v>
      </c>
    </row>
    <row r="139" spans="1:21" ht="14.4" customHeight="1" x14ac:dyDescent="0.3">
      <c r="A139" s="743">
        <v>30</v>
      </c>
      <c r="B139" s="745" t="s">
        <v>525</v>
      </c>
      <c r="C139" s="745">
        <v>89301301</v>
      </c>
      <c r="D139" s="746" t="s">
        <v>2883</v>
      </c>
      <c r="E139" s="747" t="s">
        <v>2246</v>
      </c>
      <c r="F139" s="745" t="s">
        <v>2236</v>
      </c>
      <c r="G139" s="745" t="s">
        <v>2288</v>
      </c>
      <c r="H139" s="745" t="s">
        <v>526</v>
      </c>
      <c r="I139" s="745" t="s">
        <v>2289</v>
      </c>
      <c r="J139" s="745" t="s">
        <v>688</v>
      </c>
      <c r="K139" s="745" t="s">
        <v>2290</v>
      </c>
      <c r="L139" s="748">
        <v>0</v>
      </c>
      <c r="M139" s="748">
        <v>0</v>
      </c>
      <c r="N139" s="745">
        <v>3</v>
      </c>
      <c r="O139" s="749">
        <v>1.5</v>
      </c>
      <c r="P139" s="748">
        <v>0</v>
      </c>
      <c r="Q139" s="750"/>
      <c r="R139" s="745">
        <v>1</v>
      </c>
      <c r="S139" s="750">
        <v>0.33333333333333331</v>
      </c>
      <c r="T139" s="749">
        <v>0.5</v>
      </c>
      <c r="U139" s="744">
        <v>0.33333333333333331</v>
      </c>
    </row>
    <row r="140" spans="1:21" ht="14.4" customHeight="1" x14ac:dyDescent="0.3">
      <c r="A140" s="743">
        <v>30</v>
      </c>
      <c r="B140" s="745" t="s">
        <v>525</v>
      </c>
      <c r="C140" s="745">
        <v>89301301</v>
      </c>
      <c r="D140" s="746" t="s">
        <v>2883</v>
      </c>
      <c r="E140" s="747" t="s">
        <v>2246</v>
      </c>
      <c r="F140" s="745" t="s">
        <v>2236</v>
      </c>
      <c r="G140" s="745" t="s">
        <v>2291</v>
      </c>
      <c r="H140" s="745" t="s">
        <v>526</v>
      </c>
      <c r="I140" s="745" t="s">
        <v>1250</v>
      </c>
      <c r="J140" s="745" t="s">
        <v>1251</v>
      </c>
      <c r="K140" s="745" t="s">
        <v>2292</v>
      </c>
      <c r="L140" s="748">
        <v>34.6</v>
      </c>
      <c r="M140" s="748">
        <v>69.2</v>
      </c>
      <c r="N140" s="745">
        <v>2</v>
      </c>
      <c r="O140" s="749">
        <v>1</v>
      </c>
      <c r="P140" s="748"/>
      <c r="Q140" s="750">
        <v>0</v>
      </c>
      <c r="R140" s="745"/>
      <c r="S140" s="750">
        <v>0</v>
      </c>
      <c r="T140" s="749"/>
      <c r="U140" s="744">
        <v>0</v>
      </c>
    </row>
    <row r="141" spans="1:21" ht="14.4" customHeight="1" x14ac:dyDescent="0.3">
      <c r="A141" s="743">
        <v>30</v>
      </c>
      <c r="B141" s="745" t="s">
        <v>525</v>
      </c>
      <c r="C141" s="745">
        <v>89301301</v>
      </c>
      <c r="D141" s="746" t="s">
        <v>2883</v>
      </c>
      <c r="E141" s="747" t="s">
        <v>2246</v>
      </c>
      <c r="F141" s="745" t="s">
        <v>2236</v>
      </c>
      <c r="G141" s="745" t="s">
        <v>2460</v>
      </c>
      <c r="H141" s="745" t="s">
        <v>526</v>
      </c>
      <c r="I141" s="745" t="s">
        <v>1026</v>
      </c>
      <c r="J141" s="745" t="s">
        <v>1027</v>
      </c>
      <c r="K141" s="745" t="s">
        <v>2461</v>
      </c>
      <c r="L141" s="748">
        <v>154.91999999999999</v>
      </c>
      <c r="M141" s="748">
        <v>154.91999999999999</v>
      </c>
      <c r="N141" s="745">
        <v>1</v>
      </c>
      <c r="O141" s="749">
        <v>0.5</v>
      </c>
      <c r="P141" s="748"/>
      <c r="Q141" s="750">
        <v>0</v>
      </c>
      <c r="R141" s="745"/>
      <c r="S141" s="750">
        <v>0</v>
      </c>
      <c r="T141" s="749"/>
      <c r="U141" s="744">
        <v>0</v>
      </c>
    </row>
    <row r="142" spans="1:21" ht="14.4" customHeight="1" x14ac:dyDescent="0.3">
      <c r="A142" s="743">
        <v>30</v>
      </c>
      <c r="B142" s="745" t="s">
        <v>525</v>
      </c>
      <c r="C142" s="745">
        <v>89301301</v>
      </c>
      <c r="D142" s="746" t="s">
        <v>2883</v>
      </c>
      <c r="E142" s="747" t="s">
        <v>2246</v>
      </c>
      <c r="F142" s="745" t="s">
        <v>2236</v>
      </c>
      <c r="G142" s="745" t="s">
        <v>2293</v>
      </c>
      <c r="H142" s="745" t="s">
        <v>526</v>
      </c>
      <c r="I142" s="745" t="s">
        <v>2462</v>
      </c>
      <c r="J142" s="745" t="s">
        <v>2463</v>
      </c>
      <c r="K142" s="745" t="s">
        <v>2464</v>
      </c>
      <c r="L142" s="748">
        <v>258.35000000000002</v>
      </c>
      <c r="M142" s="748">
        <v>258.35000000000002</v>
      </c>
      <c r="N142" s="745">
        <v>1</v>
      </c>
      <c r="O142" s="749">
        <v>0.5</v>
      </c>
      <c r="P142" s="748"/>
      <c r="Q142" s="750">
        <v>0</v>
      </c>
      <c r="R142" s="745"/>
      <c r="S142" s="750">
        <v>0</v>
      </c>
      <c r="T142" s="749"/>
      <c r="U142" s="744">
        <v>0</v>
      </c>
    </row>
    <row r="143" spans="1:21" ht="14.4" customHeight="1" x14ac:dyDescent="0.3">
      <c r="A143" s="743">
        <v>30</v>
      </c>
      <c r="B143" s="745" t="s">
        <v>525</v>
      </c>
      <c r="C143" s="745">
        <v>89301301</v>
      </c>
      <c r="D143" s="746" t="s">
        <v>2883</v>
      </c>
      <c r="E143" s="747" t="s">
        <v>2246</v>
      </c>
      <c r="F143" s="745" t="s">
        <v>2236</v>
      </c>
      <c r="G143" s="745" t="s">
        <v>2465</v>
      </c>
      <c r="H143" s="745" t="s">
        <v>526</v>
      </c>
      <c r="I143" s="745" t="s">
        <v>2466</v>
      </c>
      <c r="J143" s="745" t="s">
        <v>604</v>
      </c>
      <c r="K143" s="745" t="s">
        <v>2467</v>
      </c>
      <c r="L143" s="748">
        <v>0</v>
      </c>
      <c r="M143" s="748">
        <v>0</v>
      </c>
      <c r="N143" s="745">
        <v>1</v>
      </c>
      <c r="O143" s="749">
        <v>0.5</v>
      </c>
      <c r="P143" s="748"/>
      <c r="Q143" s="750"/>
      <c r="R143" s="745"/>
      <c r="S143" s="750">
        <v>0</v>
      </c>
      <c r="T143" s="749"/>
      <c r="U143" s="744">
        <v>0</v>
      </c>
    </row>
    <row r="144" spans="1:21" ht="14.4" customHeight="1" x14ac:dyDescent="0.3">
      <c r="A144" s="743">
        <v>30</v>
      </c>
      <c r="B144" s="745" t="s">
        <v>525</v>
      </c>
      <c r="C144" s="745">
        <v>89301301</v>
      </c>
      <c r="D144" s="746" t="s">
        <v>2883</v>
      </c>
      <c r="E144" s="747" t="s">
        <v>2246</v>
      </c>
      <c r="F144" s="745" t="s">
        <v>2236</v>
      </c>
      <c r="G144" s="745" t="s">
        <v>2465</v>
      </c>
      <c r="H144" s="745" t="s">
        <v>526</v>
      </c>
      <c r="I144" s="745" t="s">
        <v>603</v>
      </c>
      <c r="J144" s="745" t="s">
        <v>604</v>
      </c>
      <c r="K144" s="745" t="s">
        <v>2468</v>
      </c>
      <c r="L144" s="748">
        <v>0</v>
      </c>
      <c r="M144" s="748">
        <v>0</v>
      </c>
      <c r="N144" s="745">
        <v>1</v>
      </c>
      <c r="O144" s="749">
        <v>1</v>
      </c>
      <c r="P144" s="748"/>
      <c r="Q144" s="750"/>
      <c r="R144" s="745"/>
      <c r="S144" s="750">
        <v>0</v>
      </c>
      <c r="T144" s="749"/>
      <c r="U144" s="744">
        <v>0</v>
      </c>
    </row>
    <row r="145" spans="1:21" ht="14.4" customHeight="1" x14ac:dyDescent="0.3">
      <c r="A145" s="743">
        <v>30</v>
      </c>
      <c r="B145" s="745" t="s">
        <v>525</v>
      </c>
      <c r="C145" s="745">
        <v>89301301</v>
      </c>
      <c r="D145" s="746" t="s">
        <v>2883</v>
      </c>
      <c r="E145" s="747" t="s">
        <v>2246</v>
      </c>
      <c r="F145" s="745" t="s">
        <v>2236</v>
      </c>
      <c r="G145" s="745" t="s">
        <v>2469</v>
      </c>
      <c r="H145" s="745" t="s">
        <v>1572</v>
      </c>
      <c r="I145" s="745" t="s">
        <v>1730</v>
      </c>
      <c r="J145" s="745" t="s">
        <v>1731</v>
      </c>
      <c r="K145" s="745" t="s">
        <v>1732</v>
      </c>
      <c r="L145" s="748">
        <v>8.7899999999999991</v>
      </c>
      <c r="M145" s="748">
        <v>8.7899999999999991</v>
      </c>
      <c r="N145" s="745">
        <v>1</v>
      </c>
      <c r="O145" s="749">
        <v>0.5</v>
      </c>
      <c r="P145" s="748"/>
      <c r="Q145" s="750">
        <v>0</v>
      </c>
      <c r="R145" s="745"/>
      <c r="S145" s="750">
        <v>0</v>
      </c>
      <c r="T145" s="749"/>
      <c r="U145" s="744">
        <v>0</v>
      </c>
    </row>
    <row r="146" spans="1:21" ht="14.4" customHeight="1" x14ac:dyDescent="0.3">
      <c r="A146" s="743">
        <v>30</v>
      </c>
      <c r="B146" s="745" t="s">
        <v>525</v>
      </c>
      <c r="C146" s="745">
        <v>89301301</v>
      </c>
      <c r="D146" s="746" t="s">
        <v>2883</v>
      </c>
      <c r="E146" s="747" t="s">
        <v>2246</v>
      </c>
      <c r="F146" s="745" t="s">
        <v>2236</v>
      </c>
      <c r="G146" s="745" t="s">
        <v>2299</v>
      </c>
      <c r="H146" s="745" t="s">
        <v>1572</v>
      </c>
      <c r="I146" s="745" t="s">
        <v>1851</v>
      </c>
      <c r="J146" s="745" t="s">
        <v>1852</v>
      </c>
      <c r="K146" s="745" t="s">
        <v>1853</v>
      </c>
      <c r="L146" s="748">
        <v>93.43</v>
      </c>
      <c r="M146" s="748">
        <v>93.43</v>
      </c>
      <c r="N146" s="745">
        <v>1</v>
      </c>
      <c r="O146" s="749">
        <v>0.5</v>
      </c>
      <c r="P146" s="748"/>
      <c r="Q146" s="750">
        <v>0</v>
      </c>
      <c r="R146" s="745"/>
      <c r="S146" s="750">
        <v>0</v>
      </c>
      <c r="T146" s="749"/>
      <c r="U146" s="744">
        <v>0</v>
      </c>
    </row>
    <row r="147" spans="1:21" ht="14.4" customHeight="1" x14ac:dyDescent="0.3">
      <c r="A147" s="743">
        <v>30</v>
      </c>
      <c r="B147" s="745" t="s">
        <v>525</v>
      </c>
      <c r="C147" s="745">
        <v>89301301</v>
      </c>
      <c r="D147" s="746" t="s">
        <v>2883</v>
      </c>
      <c r="E147" s="747" t="s">
        <v>2246</v>
      </c>
      <c r="F147" s="745" t="s">
        <v>2236</v>
      </c>
      <c r="G147" s="745" t="s">
        <v>2309</v>
      </c>
      <c r="H147" s="745" t="s">
        <v>526</v>
      </c>
      <c r="I147" s="745" t="s">
        <v>806</v>
      </c>
      <c r="J147" s="745" t="s">
        <v>2310</v>
      </c>
      <c r="K147" s="745" t="s">
        <v>2311</v>
      </c>
      <c r="L147" s="748">
        <v>88.76</v>
      </c>
      <c r="M147" s="748">
        <v>88.76</v>
      </c>
      <c r="N147" s="745">
        <v>1</v>
      </c>
      <c r="O147" s="749">
        <v>0.5</v>
      </c>
      <c r="P147" s="748"/>
      <c r="Q147" s="750">
        <v>0</v>
      </c>
      <c r="R147" s="745"/>
      <c r="S147" s="750">
        <v>0</v>
      </c>
      <c r="T147" s="749"/>
      <c r="U147" s="744">
        <v>0</v>
      </c>
    </row>
    <row r="148" spans="1:21" ht="14.4" customHeight="1" x14ac:dyDescent="0.3">
      <c r="A148" s="743">
        <v>30</v>
      </c>
      <c r="B148" s="745" t="s">
        <v>525</v>
      </c>
      <c r="C148" s="745">
        <v>89301301</v>
      </c>
      <c r="D148" s="746" t="s">
        <v>2883</v>
      </c>
      <c r="E148" s="747" t="s">
        <v>2246</v>
      </c>
      <c r="F148" s="745" t="s">
        <v>2236</v>
      </c>
      <c r="G148" s="745" t="s">
        <v>2318</v>
      </c>
      <c r="H148" s="745" t="s">
        <v>1572</v>
      </c>
      <c r="I148" s="745" t="s">
        <v>2470</v>
      </c>
      <c r="J148" s="745" t="s">
        <v>2471</v>
      </c>
      <c r="K148" s="745" t="s">
        <v>2472</v>
      </c>
      <c r="L148" s="748">
        <v>62.24</v>
      </c>
      <c r="M148" s="748">
        <v>62.24</v>
      </c>
      <c r="N148" s="745">
        <v>1</v>
      </c>
      <c r="O148" s="749">
        <v>0.5</v>
      </c>
      <c r="P148" s="748"/>
      <c r="Q148" s="750">
        <v>0</v>
      </c>
      <c r="R148" s="745"/>
      <c r="S148" s="750">
        <v>0</v>
      </c>
      <c r="T148" s="749"/>
      <c r="U148" s="744">
        <v>0</v>
      </c>
    </row>
    <row r="149" spans="1:21" ht="14.4" customHeight="1" x14ac:dyDescent="0.3">
      <c r="A149" s="743">
        <v>30</v>
      </c>
      <c r="B149" s="745" t="s">
        <v>525</v>
      </c>
      <c r="C149" s="745">
        <v>89301301</v>
      </c>
      <c r="D149" s="746" t="s">
        <v>2883</v>
      </c>
      <c r="E149" s="747" t="s">
        <v>2246</v>
      </c>
      <c r="F149" s="745" t="s">
        <v>2236</v>
      </c>
      <c r="G149" s="745" t="s">
        <v>2318</v>
      </c>
      <c r="H149" s="745" t="s">
        <v>1572</v>
      </c>
      <c r="I149" s="745" t="s">
        <v>2473</v>
      </c>
      <c r="J149" s="745" t="s">
        <v>2474</v>
      </c>
      <c r="K149" s="745" t="s">
        <v>2475</v>
      </c>
      <c r="L149" s="748">
        <v>82.99</v>
      </c>
      <c r="M149" s="748">
        <v>82.99</v>
      </c>
      <c r="N149" s="745">
        <v>1</v>
      </c>
      <c r="O149" s="749">
        <v>0.5</v>
      </c>
      <c r="P149" s="748"/>
      <c r="Q149" s="750">
        <v>0</v>
      </c>
      <c r="R149" s="745"/>
      <c r="S149" s="750">
        <v>0</v>
      </c>
      <c r="T149" s="749"/>
      <c r="U149" s="744">
        <v>0</v>
      </c>
    </row>
    <row r="150" spans="1:21" ht="14.4" customHeight="1" x14ac:dyDescent="0.3">
      <c r="A150" s="743">
        <v>30</v>
      </c>
      <c r="B150" s="745" t="s">
        <v>525</v>
      </c>
      <c r="C150" s="745">
        <v>89301301</v>
      </c>
      <c r="D150" s="746" t="s">
        <v>2883</v>
      </c>
      <c r="E150" s="747" t="s">
        <v>2246</v>
      </c>
      <c r="F150" s="745" t="s">
        <v>2236</v>
      </c>
      <c r="G150" s="745" t="s">
        <v>2476</v>
      </c>
      <c r="H150" s="745" t="s">
        <v>1572</v>
      </c>
      <c r="I150" s="745" t="s">
        <v>1863</v>
      </c>
      <c r="J150" s="745" t="s">
        <v>2138</v>
      </c>
      <c r="K150" s="745" t="s">
        <v>2139</v>
      </c>
      <c r="L150" s="748">
        <v>45.05</v>
      </c>
      <c r="M150" s="748">
        <v>45.05</v>
      </c>
      <c r="N150" s="745">
        <v>1</v>
      </c>
      <c r="O150" s="749">
        <v>0.5</v>
      </c>
      <c r="P150" s="748"/>
      <c r="Q150" s="750">
        <v>0</v>
      </c>
      <c r="R150" s="745"/>
      <c r="S150" s="750">
        <v>0</v>
      </c>
      <c r="T150" s="749"/>
      <c r="U150" s="744">
        <v>0</v>
      </c>
    </row>
    <row r="151" spans="1:21" ht="14.4" customHeight="1" x14ac:dyDescent="0.3">
      <c r="A151" s="743">
        <v>30</v>
      </c>
      <c r="B151" s="745" t="s">
        <v>525</v>
      </c>
      <c r="C151" s="745">
        <v>89301301</v>
      </c>
      <c r="D151" s="746" t="s">
        <v>2883</v>
      </c>
      <c r="E151" s="747" t="s">
        <v>2246</v>
      </c>
      <c r="F151" s="745" t="s">
        <v>2236</v>
      </c>
      <c r="G151" s="745" t="s">
        <v>2333</v>
      </c>
      <c r="H151" s="745" t="s">
        <v>526</v>
      </c>
      <c r="I151" s="745" t="s">
        <v>857</v>
      </c>
      <c r="J151" s="745" t="s">
        <v>2334</v>
      </c>
      <c r="K151" s="745" t="s">
        <v>2335</v>
      </c>
      <c r="L151" s="748">
        <v>0</v>
      </c>
      <c r="M151" s="748">
        <v>0</v>
      </c>
      <c r="N151" s="745">
        <v>1</v>
      </c>
      <c r="O151" s="749">
        <v>0.5</v>
      </c>
      <c r="P151" s="748"/>
      <c r="Q151" s="750"/>
      <c r="R151" s="745"/>
      <c r="S151" s="750">
        <v>0</v>
      </c>
      <c r="T151" s="749"/>
      <c r="U151" s="744">
        <v>0</v>
      </c>
    </row>
    <row r="152" spans="1:21" ht="14.4" customHeight="1" x14ac:dyDescent="0.3">
      <c r="A152" s="743">
        <v>30</v>
      </c>
      <c r="B152" s="745" t="s">
        <v>525</v>
      </c>
      <c r="C152" s="745">
        <v>89301301</v>
      </c>
      <c r="D152" s="746" t="s">
        <v>2883</v>
      </c>
      <c r="E152" s="747" t="s">
        <v>2246</v>
      </c>
      <c r="F152" s="745" t="s">
        <v>2236</v>
      </c>
      <c r="G152" s="745" t="s">
        <v>2477</v>
      </c>
      <c r="H152" s="745" t="s">
        <v>1572</v>
      </c>
      <c r="I152" s="745" t="s">
        <v>1621</v>
      </c>
      <c r="J152" s="745" t="s">
        <v>1622</v>
      </c>
      <c r="K152" s="745" t="s">
        <v>2161</v>
      </c>
      <c r="L152" s="748">
        <v>37.159999999999997</v>
      </c>
      <c r="M152" s="748">
        <v>37.159999999999997</v>
      </c>
      <c r="N152" s="745">
        <v>1</v>
      </c>
      <c r="O152" s="749">
        <v>0.5</v>
      </c>
      <c r="P152" s="748"/>
      <c r="Q152" s="750">
        <v>0</v>
      </c>
      <c r="R152" s="745"/>
      <c r="S152" s="750">
        <v>0</v>
      </c>
      <c r="T152" s="749"/>
      <c r="U152" s="744">
        <v>0</v>
      </c>
    </row>
    <row r="153" spans="1:21" ht="14.4" customHeight="1" x14ac:dyDescent="0.3">
      <c r="A153" s="743">
        <v>30</v>
      </c>
      <c r="B153" s="745" t="s">
        <v>525</v>
      </c>
      <c r="C153" s="745">
        <v>89301301</v>
      </c>
      <c r="D153" s="746" t="s">
        <v>2883</v>
      </c>
      <c r="E153" s="747" t="s">
        <v>2246</v>
      </c>
      <c r="F153" s="745" t="s">
        <v>2236</v>
      </c>
      <c r="G153" s="745" t="s">
        <v>2477</v>
      </c>
      <c r="H153" s="745" t="s">
        <v>1572</v>
      </c>
      <c r="I153" s="745" t="s">
        <v>1625</v>
      </c>
      <c r="J153" s="745" t="s">
        <v>1626</v>
      </c>
      <c r="K153" s="745" t="s">
        <v>2162</v>
      </c>
      <c r="L153" s="748">
        <v>247.78</v>
      </c>
      <c r="M153" s="748">
        <v>247.78</v>
      </c>
      <c r="N153" s="745">
        <v>1</v>
      </c>
      <c r="O153" s="749">
        <v>0.5</v>
      </c>
      <c r="P153" s="748"/>
      <c r="Q153" s="750">
        <v>0</v>
      </c>
      <c r="R153" s="745"/>
      <c r="S153" s="750">
        <v>0</v>
      </c>
      <c r="T153" s="749"/>
      <c r="U153" s="744">
        <v>0</v>
      </c>
    </row>
    <row r="154" spans="1:21" ht="14.4" customHeight="1" x14ac:dyDescent="0.3">
      <c r="A154" s="743">
        <v>30</v>
      </c>
      <c r="B154" s="745" t="s">
        <v>525</v>
      </c>
      <c r="C154" s="745">
        <v>89301301</v>
      </c>
      <c r="D154" s="746" t="s">
        <v>2883</v>
      </c>
      <c r="E154" s="747" t="s">
        <v>2246</v>
      </c>
      <c r="F154" s="745" t="s">
        <v>2236</v>
      </c>
      <c r="G154" s="745" t="s">
        <v>2340</v>
      </c>
      <c r="H154" s="745" t="s">
        <v>526</v>
      </c>
      <c r="I154" s="745" t="s">
        <v>2478</v>
      </c>
      <c r="J154" s="745" t="s">
        <v>709</v>
      </c>
      <c r="K154" s="745" t="s">
        <v>2479</v>
      </c>
      <c r="L154" s="748">
        <v>0</v>
      </c>
      <c r="M154" s="748">
        <v>0</v>
      </c>
      <c r="N154" s="745">
        <v>1</v>
      </c>
      <c r="O154" s="749">
        <v>0.5</v>
      </c>
      <c r="P154" s="748"/>
      <c r="Q154" s="750"/>
      <c r="R154" s="745"/>
      <c r="S154" s="750">
        <v>0</v>
      </c>
      <c r="T154" s="749"/>
      <c r="U154" s="744">
        <v>0</v>
      </c>
    </row>
    <row r="155" spans="1:21" ht="14.4" customHeight="1" x14ac:dyDescent="0.3">
      <c r="A155" s="743">
        <v>30</v>
      </c>
      <c r="B155" s="745" t="s">
        <v>525</v>
      </c>
      <c r="C155" s="745">
        <v>89301301</v>
      </c>
      <c r="D155" s="746" t="s">
        <v>2883</v>
      </c>
      <c r="E155" s="747" t="s">
        <v>2246</v>
      </c>
      <c r="F155" s="745" t="s">
        <v>2236</v>
      </c>
      <c r="G155" s="745" t="s">
        <v>2340</v>
      </c>
      <c r="H155" s="745" t="s">
        <v>526</v>
      </c>
      <c r="I155" s="745" t="s">
        <v>2480</v>
      </c>
      <c r="J155" s="745" t="s">
        <v>2481</v>
      </c>
      <c r="K155" s="745" t="s">
        <v>2482</v>
      </c>
      <c r="L155" s="748">
        <v>0</v>
      </c>
      <c r="M155" s="748">
        <v>0</v>
      </c>
      <c r="N155" s="745">
        <v>1</v>
      </c>
      <c r="O155" s="749">
        <v>0.5</v>
      </c>
      <c r="P155" s="748"/>
      <c r="Q155" s="750"/>
      <c r="R155" s="745"/>
      <c r="S155" s="750">
        <v>0</v>
      </c>
      <c r="T155" s="749"/>
      <c r="U155" s="744">
        <v>0</v>
      </c>
    </row>
    <row r="156" spans="1:21" ht="14.4" customHeight="1" x14ac:dyDescent="0.3">
      <c r="A156" s="743">
        <v>30</v>
      </c>
      <c r="B156" s="745" t="s">
        <v>525</v>
      </c>
      <c r="C156" s="745">
        <v>89301301</v>
      </c>
      <c r="D156" s="746" t="s">
        <v>2883</v>
      </c>
      <c r="E156" s="747" t="s">
        <v>2246</v>
      </c>
      <c r="F156" s="745" t="s">
        <v>2236</v>
      </c>
      <c r="G156" s="745" t="s">
        <v>2483</v>
      </c>
      <c r="H156" s="745" t="s">
        <v>1572</v>
      </c>
      <c r="I156" s="745" t="s">
        <v>2484</v>
      </c>
      <c r="J156" s="745" t="s">
        <v>2485</v>
      </c>
      <c r="K156" s="745" t="s">
        <v>2486</v>
      </c>
      <c r="L156" s="748">
        <v>177.82</v>
      </c>
      <c r="M156" s="748">
        <v>177.82</v>
      </c>
      <c r="N156" s="745">
        <v>1</v>
      </c>
      <c r="O156" s="749">
        <v>0.5</v>
      </c>
      <c r="P156" s="748"/>
      <c r="Q156" s="750">
        <v>0</v>
      </c>
      <c r="R156" s="745"/>
      <c r="S156" s="750">
        <v>0</v>
      </c>
      <c r="T156" s="749"/>
      <c r="U156" s="744">
        <v>0</v>
      </c>
    </row>
    <row r="157" spans="1:21" ht="14.4" customHeight="1" x14ac:dyDescent="0.3">
      <c r="A157" s="743">
        <v>30</v>
      </c>
      <c r="B157" s="745" t="s">
        <v>525</v>
      </c>
      <c r="C157" s="745">
        <v>89301301</v>
      </c>
      <c r="D157" s="746" t="s">
        <v>2883</v>
      </c>
      <c r="E157" s="747" t="s">
        <v>2246</v>
      </c>
      <c r="F157" s="745" t="s">
        <v>2236</v>
      </c>
      <c r="G157" s="745" t="s">
        <v>2359</v>
      </c>
      <c r="H157" s="745" t="s">
        <v>526</v>
      </c>
      <c r="I157" s="745" t="s">
        <v>2360</v>
      </c>
      <c r="J157" s="745" t="s">
        <v>2361</v>
      </c>
      <c r="K157" s="745" t="s">
        <v>700</v>
      </c>
      <c r="L157" s="748">
        <v>93.71</v>
      </c>
      <c r="M157" s="748">
        <v>187.42</v>
      </c>
      <c r="N157" s="745">
        <v>2</v>
      </c>
      <c r="O157" s="749">
        <v>1</v>
      </c>
      <c r="P157" s="748"/>
      <c r="Q157" s="750">
        <v>0</v>
      </c>
      <c r="R157" s="745"/>
      <c r="S157" s="750">
        <v>0</v>
      </c>
      <c r="T157" s="749"/>
      <c r="U157" s="744">
        <v>0</v>
      </c>
    </row>
    <row r="158" spans="1:21" ht="14.4" customHeight="1" x14ac:dyDescent="0.3">
      <c r="A158" s="743">
        <v>30</v>
      </c>
      <c r="B158" s="745" t="s">
        <v>525</v>
      </c>
      <c r="C158" s="745">
        <v>89301301</v>
      </c>
      <c r="D158" s="746" t="s">
        <v>2883</v>
      </c>
      <c r="E158" s="747" t="s">
        <v>2246</v>
      </c>
      <c r="F158" s="745" t="s">
        <v>2236</v>
      </c>
      <c r="G158" s="745" t="s">
        <v>2365</v>
      </c>
      <c r="H158" s="745" t="s">
        <v>1572</v>
      </c>
      <c r="I158" s="745" t="s">
        <v>1636</v>
      </c>
      <c r="J158" s="745" t="s">
        <v>1574</v>
      </c>
      <c r="K158" s="745" t="s">
        <v>2103</v>
      </c>
      <c r="L158" s="748">
        <v>46.85</v>
      </c>
      <c r="M158" s="748">
        <v>187.4</v>
      </c>
      <c r="N158" s="745">
        <v>4</v>
      </c>
      <c r="O158" s="749">
        <v>2</v>
      </c>
      <c r="P158" s="748">
        <v>46.85</v>
      </c>
      <c r="Q158" s="750">
        <v>0.25</v>
      </c>
      <c r="R158" s="745">
        <v>1</v>
      </c>
      <c r="S158" s="750">
        <v>0.25</v>
      </c>
      <c r="T158" s="749">
        <v>0.5</v>
      </c>
      <c r="U158" s="744">
        <v>0.25</v>
      </c>
    </row>
    <row r="159" spans="1:21" ht="14.4" customHeight="1" x14ac:dyDescent="0.3">
      <c r="A159" s="743">
        <v>30</v>
      </c>
      <c r="B159" s="745" t="s">
        <v>525</v>
      </c>
      <c r="C159" s="745">
        <v>89301301</v>
      </c>
      <c r="D159" s="746" t="s">
        <v>2883</v>
      </c>
      <c r="E159" s="747" t="s">
        <v>2246</v>
      </c>
      <c r="F159" s="745" t="s">
        <v>2236</v>
      </c>
      <c r="G159" s="745" t="s">
        <v>2367</v>
      </c>
      <c r="H159" s="745" t="s">
        <v>1572</v>
      </c>
      <c r="I159" s="745" t="s">
        <v>1703</v>
      </c>
      <c r="J159" s="745" t="s">
        <v>1704</v>
      </c>
      <c r="K159" s="745" t="s">
        <v>1197</v>
      </c>
      <c r="L159" s="748">
        <v>48.27</v>
      </c>
      <c r="M159" s="748">
        <v>48.27</v>
      </c>
      <c r="N159" s="745">
        <v>1</v>
      </c>
      <c r="O159" s="749">
        <v>0.5</v>
      </c>
      <c r="P159" s="748"/>
      <c r="Q159" s="750">
        <v>0</v>
      </c>
      <c r="R159" s="745"/>
      <c r="S159" s="750">
        <v>0</v>
      </c>
      <c r="T159" s="749"/>
      <c r="U159" s="744">
        <v>0</v>
      </c>
    </row>
    <row r="160" spans="1:21" ht="14.4" customHeight="1" x14ac:dyDescent="0.3">
      <c r="A160" s="743">
        <v>30</v>
      </c>
      <c r="B160" s="745" t="s">
        <v>525</v>
      </c>
      <c r="C160" s="745">
        <v>89301301</v>
      </c>
      <c r="D160" s="746" t="s">
        <v>2883</v>
      </c>
      <c r="E160" s="747" t="s">
        <v>2246</v>
      </c>
      <c r="F160" s="745" t="s">
        <v>2236</v>
      </c>
      <c r="G160" s="745" t="s">
        <v>2374</v>
      </c>
      <c r="H160" s="745" t="s">
        <v>526</v>
      </c>
      <c r="I160" s="745" t="s">
        <v>1493</v>
      </c>
      <c r="J160" s="745" t="s">
        <v>1494</v>
      </c>
      <c r="K160" s="745" t="s">
        <v>1076</v>
      </c>
      <c r="L160" s="748">
        <v>108.44</v>
      </c>
      <c r="M160" s="748">
        <v>108.44</v>
      </c>
      <c r="N160" s="745">
        <v>1</v>
      </c>
      <c r="O160" s="749">
        <v>1</v>
      </c>
      <c r="P160" s="748"/>
      <c r="Q160" s="750">
        <v>0</v>
      </c>
      <c r="R160" s="745"/>
      <c r="S160" s="750">
        <v>0</v>
      </c>
      <c r="T160" s="749"/>
      <c r="U160" s="744">
        <v>0</v>
      </c>
    </row>
    <row r="161" spans="1:21" ht="14.4" customHeight="1" x14ac:dyDescent="0.3">
      <c r="A161" s="743">
        <v>30</v>
      </c>
      <c r="B161" s="745" t="s">
        <v>525</v>
      </c>
      <c r="C161" s="745">
        <v>89301301</v>
      </c>
      <c r="D161" s="746" t="s">
        <v>2883</v>
      </c>
      <c r="E161" s="747" t="s">
        <v>2246</v>
      </c>
      <c r="F161" s="745" t="s">
        <v>2236</v>
      </c>
      <c r="G161" s="745" t="s">
        <v>2376</v>
      </c>
      <c r="H161" s="745" t="s">
        <v>1572</v>
      </c>
      <c r="I161" s="745" t="s">
        <v>2487</v>
      </c>
      <c r="J161" s="745" t="s">
        <v>1577</v>
      </c>
      <c r="K161" s="745" t="s">
        <v>2488</v>
      </c>
      <c r="L161" s="748">
        <v>15.61</v>
      </c>
      <c r="M161" s="748">
        <v>15.61</v>
      </c>
      <c r="N161" s="745">
        <v>1</v>
      </c>
      <c r="O161" s="749">
        <v>0.5</v>
      </c>
      <c r="P161" s="748"/>
      <c r="Q161" s="750">
        <v>0</v>
      </c>
      <c r="R161" s="745"/>
      <c r="S161" s="750">
        <v>0</v>
      </c>
      <c r="T161" s="749"/>
      <c r="U161" s="744">
        <v>0</v>
      </c>
    </row>
    <row r="162" spans="1:21" ht="14.4" customHeight="1" x14ac:dyDescent="0.3">
      <c r="A162" s="743">
        <v>30</v>
      </c>
      <c r="B162" s="745" t="s">
        <v>525</v>
      </c>
      <c r="C162" s="745">
        <v>89301301</v>
      </c>
      <c r="D162" s="746" t="s">
        <v>2883</v>
      </c>
      <c r="E162" s="747" t="s">
        <v>2246</v>
      </c>
      <c r="F162" s="745" t="s">
        <v>2236</v>
      </c>
      <c r="G162" s="745" t="s">
        <v>2376</v>
      </c>
      <c r="H162" s="745" t="s">
        <v>1572</v>
      </c>
      <c r="I162" s="745" t="s">
        <v>1661</v>
      </c>
      <c r="J162" s="745" t="s">
        <v>2144</v>
      </c>
      <c r="K162" s="745" t="s">
        <v>2145</v>
      </c>
      <c r="L162" s="748">
        <v>48.27</v>
      </c>
      <c r="M162" s="748">
        <v>48.27</v>
      </c>
      <c r="N162" s="745">
        <v>1</v>
      </c>
      <c r="O162" s="749">
        <v>0.5</v>
      </c>
      <c r="P162" s="748"/>
      <c r="Q162" s="750">
        <v>0</v>
      </c>
      <c r="R162" s="745"/>
      <c r="S162" s="750">
        <v>0</v>
      </c>
      <c r="T162" s="749"/>
      <c r="U162" s="744">
        <v>0</v>
      </c>
    </row>
    <row r="163" spans="1:21" ht="14.4" customHeight="1" x14ac:dyDescent="0.3">
      <c r="A163" s="743">
        <v>30</v>
      </c>
      <c r="B163" s="745" t="s">
        <v>525</v>
      </c>
      <c r="C163" s="745">
        <v>89301301</v>
      </c>
      <c r="D163" s="746" t="s">
        <v>2883</v>
      </c>
      <c r="E163" s="747" t="s">
        <v>2246</v>
      </c>
      <c r="F163" s="745" t="s">
        <v>2236</v>
      </c>
      <c r="G163" s="745" t="s">
        <v>2489</v>
      </c>
      <c r="H163" s="745" t="s">
        <v>526</v>
      </c>
      <c r="I163" s="745" t="s">
        <v>1426</v>
      </c>
      <c r="J163" s="745" t="s">
        <v>800</v>
      </c>
      <c r="K163" s="745" t="s">
        <v>1427</v>
      </c>
      <c r="L163" s="748">
        <v>1822.54</v>
      </c>
      <c r="M163" s="748">
        <v>1822.54</v>
      </c>
      <c r="N163" s="745">
        <v>1</v>
      </c>
      <c r="O163" s="749">
        <v>1</v>
      </c>
      <c r="P163" s="748"/>
      <c r="Q163" s="750">
        <v>0</v>
      </c>
      <c r="R163" s="745"/>
      <c r="S163" s="750">
        <v>0</v>
      </c>
      <c r="T163" s="749"/>
      <c r="U163" s="744">
        <v>0</v>
      </c>
    </row>
    <row r="164" spans="1:21" ht="14.4" customHeight="1" x14ac:dyDescent="0.3">
      <c r="A164" s="743">
        <v>30</v>
      </c>
      <c r="B164" s="745" t="s">
        <v>525</v>
      </c>
      <c r="C164" s="745">
        <v>89301301</v>
      </c>
      <c r="D164" s="746" t="s">
        <v>2883</v>
      </c>
      <c r="E164" s="747" t="s">
        <v>2246</v>
      </c>
      <c r="F164" s="745" t="s">
        <v>2236</v>
      </c>
      <c r="G164" s="745" t="s">
        <v>2490</v>
      </c>
      <c r="H164" s="745" t="s">
        <v>526</v>
      </c>
      <c r="I164" s="745" t="s">
        <v>892</v>
      </c>
      <c r="J164" s="745" t="s">
        <v>2491</v>
      </c>
      <c r="K164" s="745" t="s">
        <v>2492</v>
      </c>
      <c r="L164" s="748">
        <v>0</v>
      </c>
      <c r="M164" s="748">
        <v>0</v>
      </c>
      <c r="N164" s="745">
        <v>1</v>
      </c>
      <c r="O164" s="749">
        <v>0.5</v>
      </c>
      <c r="P164" s="748"/>
      <c r="Q164" s="750"/>
      <c r="R164" s="745"/>
      <c r="S164" s="750">
        <v>0</v>
      </c>
      <c r="T164" s="749"/>
      <c r="U164" s="744">
        <v>0</v>
      </c>
    </row>
    <row r="165" spans="1:21" ht="14.4" customHeight="1" x14ac:dyDescent="0.3">
      <c r="A165" s="743">
        <v>30</v>
      </c>
      <c r="B165" s="745" t="s">
        <v>525</v>
      </c>
      <c r="C165" s="745">
        <v>89301301</v>
      </c>
      <c r="D165" s="746" t="s">
        <v>2883</v>
      </c>
      <c r="E165" s="747" t="s">
        <v>2246</v>
      </c>
      <c r="F165" s="745" t="s">
        <v>2236</v>
      </c>
      <c r="G165" s="745" t="s">
        <v>2493</v>
      </c>
      <c r="H165" s="745" t="s">
        <v>526</v>
      </c>
      <c r="I165" s="745" t="s">
        <v>2494</v>
      </c>
      <c r="J165" s="745" t="s">
        <v>2495</v>
      </c>
      <c r="K165" s="745" t="s">
        <v>2496</v>
      </c>
      <c r="L165" s="748">
        <v>0</v>
      </c>
      <c r="M165" s="748">
        <v>0</v>
      </c>
      <c r="N165" s="745">
        <v>1</v>
      </c>
      <c r="O165" s="749">
        <v>0.5</v>
      </c>
      <c r="P165" s="748"/>
      <c r="Q165" s="750"/>
      <c r="R165" s="745"/>
      <c r="S165" s="750">
        <v>0</v>
      </c>
      <c r="T165" s="749"/>
      <c r="U165" s="744">
        <v>0</v>
      </c>
    </row>
    <row r="166" spans="1:21" ht="14.4" customHeight="1" x14ac:dyDescent="0.3">
      <c r="A166" s="743">
        <v>30</v>
      </c>
      <c r="B166" s="745" t="s">
        <v>525</v>
      </c>
      <c r="C166" s="745">
        <v>89301301</v>
      </c>
      <c r="D166" s="746" t="s">
        <v>2883</v>
      </c>
      <c r="E166" s="747" t="s">
        <v>2246</v>
      </c>
      <c r="F166" s="745" t="s">
        <v>2236</v>
      </c>
      <c r="G166" s="745" t="s">
        <v>2497</v>
      </c>
      <c r="H166" s="745" t="s">
        <v>526</v>
      </c>
      <c r="I166" s="745" t="s">
        <v>2498</v>
      </c>
      <c r="J166" s="745" t="s">
        <v>1107</v>
      </c>
      <c r="K166" s="745" t="s">
        <v>1108</v>
      </c>
      <c r="L166" s="748">
        <v>0</v>
      </c>
      <c r="M166" s="748">
        <v>0</v>
      </c>
      <c r="N166" s="745">
        <v>1</v>
      </c>
      <c r="O166" s="749">
        <v>0.5</v>
      </c>
      <c r="P166" s="748"/>
      <c r="Q166" s="750"/>
      <c r="R166" s="745"/>
      <c r="S166" s="750">
        <v>0</v>
      </c>
      <c r="T166" s="749"/>
      <c r="U166" s="744">
        <v>0</v>
      </c>
    </row>
    <row r="167" spans="1:21" ht="14.4" customHeight="1" x14ac:dyDescent="0.3">
      <c r="A167" s="743">
        <v>30</v>
      </c>
      <c r="B167" s="745" t="s">
        <v>525</v>
      </c>
      <c r="C167" s="745">
        <v>89301301</v>
      </c>
      <c r="D167" s="746" t="s">
        <v>2883</v>
      </c>
      <c r="E167" s="747" t="s">
        <v>2246</v>
      </c>
      <c r="F167" s="745" t="s">
        <v>2236</v>
      </c>
      <c r="G167" s="745" t="s">
        <v>2382</v>
      </c>
      <c r="H167" s="745" t="s">
        <v>526</v>
      </c>
      <c r="I167" s="745" t="s">
        <v>759</v>
      </c>
      <c r="J167" s="745" t="s">
        <v>2383</v>
      </c>
      <c r="K167" s="745" t="s">
        <v>2384</v>
      </c>
      <c r="L167" s="748">
        <v>0</v>
      </c>
      <c r="M167" s="748">
        <v>0</v>
      </c>
      <c r="N167" s="745">
        <v>2</v>
      </c>
      <c r="O167" s="749">
        <v>1</v>
      </c>
      <c r="P167" s="748"/>
      <c r="Q167" s="750"/>
      <c r="R167" s="745"/>
      <c r="S167" s="750">
        <v>0</v>
      </c>
      <c r="T167" s="749"/>
      <c r="U167" s="744">
        <v>0</v>
      </c>
    </row>
    <row r="168" spans="1:21" ht="14.4" customHeight="1" x14ac:dyDescent="0.3">
      <c r="A168" s="743">
        <v>30</v>
      </c>
      <c r="B168" s="745" t="s">
        <v>525</v>
      </c>
      <c r="C168" s="745">
        <v>89301301</v>
      </c>
      <c r="D168" s="746" t="s">
        <v>2883</v>
      </c>
      <c r="E168" s="747" t="s">
        <v>2246</v>
      </c>
      <c r="F168" s="745" t="s">
        <v>2236</v>
      </c>
      <c r="G168" s="745" t="s">
        <v>2385</v>
      </c>
      <c r="H168" s="745" t="s">
        <v>526</v>
      </c>
      <c r="I168" s="745" t="s">
        <v>642</v>
      </c>
      <c r="J168" s="745" t="s">
        <v>643</v>
      </c>
      <c r="K168" s="745" t="s">
        <v>2386</v>
      </c>
      <c r="L168" s="748">
        <v>30.47</v>
      </c>
      <c r="M168" s="748">
        <v>121.88</v>
      </c>
      <c r="N168" s="745">
        <v>4</v>
      </c>
      <c r="O168" s="749">
        <v>2</v>
      </c>
      <c r="P168" s="748">
        <v>30.47</v>
      </c>
      <c r="Q168" s="750">
        <v>0.25</v>
      </c>
      <c r="R168" s="745">
        <v>1</v>
      </c>
      <c r="S168" s="750">
        <v>0.25</v>
      </c>
      <c r="T168" s="749">
        <v>0.5</v>
      </c>
      <c r="U168" s="744">
        <v>0.25</v>
      </c>
    </row>
    <row r="169" spans="1:21" ht="14.4" customHeight="1" x14ac:dyDescent="0.3">
      <c r="A169" s="743">
        <v>30</v>
      </c>
      <c r="B169" s="745" t="s">
        <v>525</v>
      </c>
      <c r="C169" s="745">
        <v>89301301</v>
      </c>
      <c r="D169" s="746" t="s">
        <v>2883</v>
      </c>
      <c r="E169" s="747" t="s">
        <v>2246</v>
      </c>
      <c r="F169" s="745" t="s">
        <v>2236</v>
      </c>
      <c r="G169" s="745" t="s">
        <v>2499</v>
      </c>
      <c r="H169" s="745" t="s">
        <v>1572</v>
      </c>
      <c r="I169" s="745" t="s">
        <v>1763</v>
      </c>
      <c r="J169" s="745" t="s">
        <v>1764</v>
      </c>
      <c r="K169" s="745" t="s">
        <v>1765</v>
      </c>
      <c r="L169" s="748">
        <v>109.97</v>
      </c>
      <c r="M169" s="748">
        <v>109.97</v>
      </c>
      <c r="N169" s="745">
        <v>1</v>
      </c>
      <c r="O169" s="749">
        <v>0.5</v>
      </c>
      <c r="P169" s="748"/>
      <c r="Q169" s="750">
        <v>0</v>
      </c>
      <c r="R169" s="745"/>
      <c r="S169" s="750">
        <v>0</v>
      </c>
      <c r="T169" s="749"/>
      <c r="U169" s="744">
        <v>0</v>
      </c>
    </row>
    <row r="170" spans="1:21" ht="14.4" customHeight="1" x14ac:dyDescent="0.3">
      <c r="A170" s="743">
        <v>30</v>
      </c>
      <c r="B170" s="745" t="s">
        <v>525</v>
      </c>
      <c r="C170" s="745">
        <v>89301301</v>
      </c>
      <c r="D170" s="746" t="s">
        <v>2883</v>
      </c>
      <c r="E170" s="747" t="s">
        <v>2246</v>
      </c>
      <c r="F170" s="745" t="s">
        <v>2236</v>
      </c>
      <c r="G170" s="745" t="s">
        <v>2389</v>
      </c>
      <c r="H170" s="745" t="s">
        <v>526</v>
      </c>
      <c r="I170" s="745" t="s">
        <v>727</v>
      </c>
      <c r="J170" s="745" t="s">
        <v>728</v>
      </c>
      <c r="K170" s="745" t="s">
        <v>2500</v>
      </c>
      <c r="L170" s="748">
        <v>80.959999999999994</v>
      </c>
      <c r="M170" s="748">
        <v>80.959999999999994</v>
      </c>
      <c r="N170" s="745">
        <v>1</v>
      </c>
      <c r="O170" s="749">
        <v>0.5</v>
      </c>
      <c r="P170" s="748"/>
      <c r="Q170" s="750">
        <v>0</v>
      </c>
      <c r="R170" s="745"/>
      <c r="S170" s="750">
        <v>0</v>
      </c>
      <c r="T170" s="749"/>
      <c r="U170" s="744">
        <v>0</v>
      </c>
    </row>
    <row r="171" spans="1:21" ht="14.4" customHeight="1" x14ac:dyDescent="0.3">
      <c r="A171" s="743">
        <v>30</v>
      </c>
      <c r="B171" s="745" t="s">
        <v>525</v>
      </c>
      <c r="C171" s="745">
        <v>89301301</v>
      </c>
      <c r="D171" s="746" t="s">
        <v>2883</v>
      </c>
      <c r="E171" s="747" t="s">
        <v>2246</v>
      </c>
      <c r="F171" s="745" t="s">
        <v>2236</v>
      </c>
      <c r="G171" s="745" t="s">
        <v>2389</v>
      </c>
      <c r="H171" s="745" t="s">
        <v>526</v>
      </c>
      <c r="I171" s="745" t="s">
        <v>731</v>
      </c>
      <c r="J171" s="745" t="s">
        <v>732</v>
      </c>
      <c r="K171" s="745" t="s">
        <v>2501</v>
      </c>
      <c r="L171" s="748">
        <v>121.43</v>
      </c>
      <c r="M171" s="748">
        <v>121.43</v>
      </c>
      <c r="N171" s="745">
        <v>1</v>
      </c>
      <c r="O171" s="749">
        <v>0.5</v>
      </c>
      <c r="P171" s="748"/>
      <c r="Q171" s="750">
        <v>0</v>
      </c>
      <c r="R171" s="745"/>
      <c r="S171" s="750">
        <v>0</v>
      </c>
      <c r="T171" s="749"/>
      <c r="U171" s="744">
        <v>0</v>
      </c>
    </row>
    <row r="172" spans="1:21" ht="14.4" customHeight="1" x14ac:dyDescent="0.3">
      <c r="A172" s="743">
        <v>30</v>
      </c>
      <c r="B172" s="745" t="s">
        <v>525</v>
      </c>
      <c r="C172" s="745">
        <v>89301301</v>
      </c>
      <c r="D172" s="746" t="s">
        <v>2883</v>
      </c>
      <c r="E172" s="747" t="s">
        <v>2246</v>
      </c>
      <c r="F172" s="745" t="s">
        <v>2236</v>
      </c>
      <c r="G172" s="745" t="s">
        <v>2389</v>
      </c>
      <c r="H172" s="745" t="s">
        <v>526</v>
      </c>
      <c r="I172" s="745" t="s">
        <v>2502</v>
      </c>
      <c r="J172" s="745" t="s">
        <v>732</v>
      </c>
      <c r="K172" s="745" t="s">
        <v>2503</v>
      </c>
      <c r="L172" s="748">
        <v>0</v>
      </c>
      <c r="M172" s="748">
        <v>0</v>
      </c>
      <c r="N172" s="745">
        <v>1</v>
      </c>
      <c r="O172" s="749">
        <v>0.5</v>
      </c>
      <c r="P172" s="748">
        <v>0</v>
      </c>
      <c r="Q172" s="750"/>
      <c r="R172" s="745">
        <v>1</v>
      </c>
      <c r="S172" s="750">
        <v>1</v>
      </c>
      <c r="T172" s="749">
        <v>0.5</v>
      </c>
      <c r="U172" s="744">
        <v>1</v>
      </c>
    </row>
    <row r="173" spans="1:21" ht="14.4" customHeight="1" x14ac:dyDescent="0.3">
      <c r="A173" s="743">
        <v>30</v>
      </c>
      <c r="B173" s="745" t="s">
        <v>525</v>
      </c>
      <c r="C173" s="745">
        <v>89301301</v>
      </c>
      <c r="D173" s="746" t="s">
        <v>2883</v>
      </c>
      <c r="E173" s="747" t="s">
        <v>2246</v>
      </c>
      <c r="F173" s="745" t="s">
        <v>2236</v>
      </c>
      <c r="G173" s="745" t="s">
        <v>2395</v>
      </c>
      <c r="H173" s="745" t="s">
        <v>526</v>
      </c>
      <c r="I173" s="745" t="s">
        <v>2396</v>
      </c>
      <c r="J173" s="745" t="s">
        <v>748</v>
      </c>
      <c r="K173" s="745" t="s">
        <v>2397</v>
      </c>
      <c r="L173" s="748">
        <v>0</v>
      </c>
      <c r="M173" s="748">
        <v>0</v>
      </c>
      <c r="N173" s="745">
        <v>2</v>
      </c>
      <c r="O173" s="749">
        <v>1</v>
      </c>
      <c r="P173" s="748"/>
      <c r="Q173" s="750"/>
      <c r="R173" s="745"/>
      <c r="S173" s="750">
        <v>0</v>
      </c>
      <c r="T173" s="749"/>
      <c r="U173" s="744">
        <v>0</v>
      </c>
    </row>
    <row r="174" spans="1:21" ht="14.4" customHeight="1" x14ac:dyDescent="0.3">
      <c r="A174" s="743">
        <v>30</v>
      </c>
      <c r="B174" s="745" t="s">
        <v>525</v>
      </c>
      <c r="C174" s="745">
        <v>89301301</v>
      </c>
      <c r="D174" s="746" t="s">
        <v>2883</v>
      </c>
      <c r="E174" s="747" t="s">
        <v>2246</v>
      </c>
      <c r="F174" s="745" t="s">
        <v>2236</v>
      </c>
      <c r="G174" s="745" t="s">
        <v>2504</v>
      </c>
      <c r="H174" s="745" t="s">
        <v>526</v>
      </c>
      <c r="I174" s="745" t="s">
        <v>2505</v>
      </c>
      <c r="J174" s="745" t="s">
        <v>716</v>
      </c>
      <c r="K174" s="745" t="s">
        <v>2506</v>
      </c>
      <c r="L174" s="748">
        <v>0</v>
      </c>
      <c r="M174" s="748">
        <v>0</v>
      </c>
      <c r="N174" s="745">
        <v>1</v>
      </c>
      <c r="O174" s="749">
        <v>1</v>
      </c>
      <c r="P174" s="748"/>
      <c r="Q174" s="750"/>
      <c r="R174" s="745"/>
      <c r="S174" s="750">
        <v>0</v>
      </c>
      <c r="T174" s="749"/>
      <c r="U174" s="744">
        <v>0</v>
      </c>
    </row>
    <row r="175" spans="1:21" ht="14.4" customHeight="1" x14ac:dyDescent="0.3">
      <c r="A175" s="743">
        <v>30</v>
      </c>
      <c r="B175" s="745" t="s">
        <v>525</v>
      </c>
      <c r="C175" s="745">
        <v>89301301</v>
      </c>
      <c r="D175" s="746" t="s">
        <v>2883</v>
      </c>
      <c r="E175" s="747" t="s">
        <v>2246</v>
      </c>
      <c r="F175" s="745" t="s">
        <v>2236</v>
      </c>
      <c r="G175" s="745" t="s">
        <v>2507</v>
      </c>
      <c r="H175" s="745" t="s">
        <v>526</v>
      </c>
      <c r="I175" s="745" t="s">
        <v>2508</v>
      </c>
      <c r="J175" s="745" t="s">
        <v>2509</v>
      </c>
      <c r="K175" s="745" t="s">
        <v>2510</v>
      </c>
      <c r="L175" s="748">
        <v>0</v>
      </c>
      <c r="M175" s="748">
        <v>0</v>
      </c>
      <c r="N175" s="745">
        <v>1</v>
      </c>
      <c r="O175" s="749">
        <v>0.5</v>
      </c>
      <c r="P175" s="748"/>
      <c r="Q175" s="750"/>
      <c r="R175" s="745"/>
      <c r="S175" s="750">
        <v>0</v>
      </c>
      <c r="T175" s="749"/>
      <c r="U175" s="744">
        <v>0</v>
      </c>
    </row>
    <row r="176" spans="1:21" ht="14.4" customHeight="1" x14ac:dyDescent="0.3">
      <c r="A176" s="743">
        <v>30</v>
      </c>
      <c r="B176" s="745" t="s">
        <v>525</v>
      </c>
      <c r="C176" s="745">
        <v>89301301</v>
      </c>
      <c r="D176" s="746" t="s">
        <v>2883</v>
      </c>
      <c r="E176" s="747" t="s">
        <v>2246</v>
      </c>
      <c r="F176" s="745" t="s">
        <v>2236</v>
      </c>
      <c r="G176" s="745" t="s">
        <v>2511</v>
      </c>
      <c r="H176" s="745" t="s">
        <v>526</v>
      </c>
      <c r="I176" s="745" t="s">
        <v>2512</v>
      </c>
      <c r="J176" s="745" t="s">
        <v>720</v>
      </c>
      <c r="K176" s="745" t="s">
        <v>2513</v>
      </c>
      <c r="L176" s="748">
        <v>0</v>
      </c>
      <c r="M176" s="748">
        <v>0</v>
      </c>
      <c r="N176" s="745">
        <v>2</v>
      </c>
      <c r="O176" s="749">
        <v>1</v>
      </c>
      <c r="P176" s="748">
        <v>0</v>
      </c>
      <c r="Q176" s="750"/>
      <c r="R176" s="745">
        <v>1</v>
      </c>
      <c r="S176" s="750">
        <v>0.5</v>
      </c>
      <c r="T176" s="749">
        <v>0.5</v>
      </c>
      <c r="U176" s="744">
        <v>0.5</v>
      </c>
    </row>
    <row r="177" spans="1:21" ht="14.4" customHeight="1" x14ac:dyDescent="0.3">
      <c r="A177" s="743">
        <v>30</v>
      </c>
      <c r="B177" s="745" t="s">
        <v>525</v>
      </c>
      <c r="C177" s="745">
        <v>89301301</v>
      </c>
      <c r="D177" s="746" t="s">
        <v>2883</v>
      </c>
      <c r="E177" s="747" t="s">
        <v>2246</v>
      </c>
      <c r="F177" s="745" t="s">
        <v>2236</v>
      </c>
      <c r="G177" s="745" t="s">
        <v>2514</v>
      </c>
      <c r="H177" s="745" t="s">
        <v>526</v>
      </c>
      <c r="I177" s="745" t="s">
        <v>1258</v>
      </c>
      <c r="J177" s="745" t="s">
        <v>2515</v>
      </c>
      <c r="K177" s="745" t="s">
        <v>2516</v>
      </c>
      <c r="L177" s="748">
        <v>0</v>
      </c>
      <c r="M177" s="748">
        <v>0</v>
      </c>
      <c r="N177" s="745">
        <v>1</v>
      </c>
      <c r="O177" s="749">
        <v>0.5</v>
      </c>
      <c r="P177" s="748"/>
      <c r="Q177" s="750"/>
      <c r="R177" s="745"/>
      <c r="S177" s="750">
        <v>0</v>
      </c>
      <c r="T177" s="749"/>
      <c r="U177" s="744">
        <v>0</v>
      </c>
    </row>
    <row r="178" spans="1:21" ht="14.4" customHeight="1" x14ac:dyDescent="0.3">
      <c r="A178" s="743">
        <v>30</v>
      </c>
      <c r="B178" s="745" t="s">
        <v>525</v>
      </c>
      <c r="C178" s="745">
        <v>89301301</v>
      </c>
      <c r="D178" s="746" t="s">
        <v>2883</v>
      </c>
      <c r="E178" s="747" t="s">
        <v>2246</v>
      </c>
      <c r="F178" s="745" t="s">
        <v>2236</v>
      </c>
      <c r="G178" s="745" t="s">
        <v>2517</v>
      </c>
      <c r="H178" s="745" t="s">
        <v>526</v>
      </c>
      <c r="I178" s="745" t="s">
        <v>2518</v>
      </c>
      <c r="J178" s="745" t="s">
        <v>2519</v>
      </c>
      <c r="K178" s="745" t="s">
        <v>2520</v>
      </c>
      <c r="L178" s="748">
        <v>52.29</v>
      </c>
      <c r="M178" s="748">
        <v>52.29</v>
      </c>
      <c r="N178" s="745">
        <v>1</v>
      </c>
      <c r="O178" s="749">
        <v>0.5</v>
      </c>
      <c r="P178" s="748"/>
      <c r="Q178" s="750">
        <v>0</v>
      </c>
      <c r="R178" s="745"/>
      <c r="S178" s="750">
        <v>0</v>
      </c>
      <c r="T178" s="749"/>
      <c r="U178" s="744">
        <v>0</v>
      </c>
    </row>
    <row r="179" spans="1:21" ht="14.4" customHeight="1" x14ac:dyDescent="0.3">
      <c r="A179" s="743">
        <v>30</v>
      </c>
      <c r="B179" s="745" t="s">
        <v>525</v>
      </c>
      <c r="C179" s="745">
        <v>89301301</v>
      </c>
      <c r="D179" s="746" t="s">
        <v>2883</v>
      </c>
      <c r="E179" s="747" t="s">
        <v>2246</v>
      </c>
      <c r="F179" s="745" t="s">
        <v>2236</v>
      </c>
      <c r="G179" s="745" t="s">
        <v>2441</v>
      </c>
      <c r="H179" s="745" t="s">
        <v>1572</v>
      </c>
      <c r="I179" s="745" t="s">
        <v>2521</v>
      </c>
      <c r="J179" s="745" t="s">
        <v>1692</v>
      </c>
      <c r="K179" s="745" t="s">
        <v>2522</v>
      </c>
      <c r="L179" s="748">
        <v>92.38</v>
      </c>
      <c r="M179" s="748">
        <v>92.38</v>
      </c>
      <c r="N179" s="745">
        <v>1</v>
      </c>
      <c r="O179" s="749">
        <v>0.5</v>
      </c>
      <c r="P179" s="748"/>
      <c r="Q179" s="750">
        <v>0</v>
      </c>
      <c r="R179" s="745"/>
      <c r="S179" s="750">
        <v>0</v>
      </c>
      <c r="T179" s="749"/>
      <c r="U179" s="744">
        <v>0</v>
      </c>
    </row>
    <row r="180" spans="1:21" ht="14.4" customHeight="1" x14ac:dyDescent="0.3">
      <c r="A180" s="743">
        <v>30</v>
      </c>
      <c r="B180" s="745" t="s">
        <v>525</v>
      </c>
      <c r="C180" s="745">
        <v>89301301</v>
      </c>
      <c r="D180" s="746" t="s">
        <v>2883</v>
      </c>
      <c r="E180" s="747" t="s">
        <v>2246</v>
      </c>
      <c r="F180" s="745" t="s">
        <v>2236</v>
      </c>
      <c r="G180" s="745" t="s">
        <v>2441</v>
      </c>
      <c r="H180" s="745" t="s">
        <v>1572</v>
      </c>
      <c r="I180" s="745" t="s">
        <v>1775</v>
      </c>
      <c r="J180" s="745" t="s">
        <v>2117</v>
      </c>
      <c r="K180" s="745" t="s">
        <v>2118</v>
      </c>
      <c r="L180" s="748">
        <v>120.61</v>
      </c>
      <c r="M180" s="748">
        <v>120.61</v>
      </c>
      <c r="N180" s="745">
        <v>1</v>
      </c>
      <c r="O180" s="749">
        <v>0.5</v>
      </c>
      <c r="P180" s="748"/>
      <c r="Q180" s="750">
        <v>0</v>
      </c>
      <c r="R180" s="745"/>
      <c r="S180" s="750">
        <v>0</v>
      </c>
      <c r="T180" s="749"/>
      <c r="U180" s="744">
        <v>0</v>
      </c>
    </row>
    <row r="181" spans="1:21" ht="14.4" customHeight="1" x14ac:dyDescent="0.3">
      <c r="A181" s="743">
        <v>30</v>
      </c>
      <c r="B181" s="745" t="s">
        <v>525</v>
      </c>
      <c r="C181" s="745">
        <v>89301301</v>
      </c>
      <c r="D181" s="746" t="s">
        <v>2883</v>
      </c>
      <c r="E181" s="747" t="s">
        <v>2247</v>
      </c>
      <c r="F181" s="745" t="s">
        <v>2236</v>
      </c>
      <c r="G181" s="745" t="s">
        <v>2445</v>
      </c>
      <c r="H181" s="745" t="s">
        <v>526</v>
      </c>
      <c r="I181" s="745" t="s">
        <v>814</v>
      </c>
      <c r="J181" s="745" t="s">
        <v>2446</v>
      </c>
      <c r="K181" s="745" t="s">
        <v>969</v>
      </c>
      <c r="L181" s="748">
        <v>35.11</v>
      </c>
      <c r="M181" s="748">
        <v>35.11</v>
      </c>
      <c r="N181" s="745">
        <v>1</v>
      </c>
      <c r="O181" s="749">
        <v>0.5</v>
      </c>
      <c r="P181" s="748"/>
      <c r="Q181" s="750">
        <v>0</v>
      </c>
      <c r="R181" s="745"/>
      <c r="S181" s="750">
        <v>0</v>
      </c>
      <c r="T181" s="749"/>
      <c r="U181" s="744">
        <v>0</v>
      </c>
    </row>
    <row r="182" spans="1:21" ht="14.4" customHeight="1" x14ac:dyDescent="0.3">
      <c r="A182" s="743">
        <v>30</v>
      </c>
      <c r="B182" s="745" t="s">
        <v>525</v>
      </c>
      <c r="C182" s="745">
        <v>89301301</v>
      </c>
      <c r="D182" s="746" t="s">
        <v>2883</v>
      </c>
      <c r="E182" s="747" t="s">
        <v>2247</v>
      </c>
      <c r="F182" s="745" t="s">
        <v>2236</v>
      </c>
      <c r="G182" s="745" t="s">
        <v>2523</v>
      </c>
      <c r="H182" s="745" t="s">
        <v>526</v>
      </c>
      <c r="I182" s="745" t="s">
        <v>2524</v>
      </c>
      <c r="J182" s="745" t="s">
        <v>767</v>
      </c>
      <c r="K182" s="745" t="s">
        <v>2525</v>
      </c>
      <c r="L182" s="748">
        <v>0</v>
      </c>
      <c r="M182" s="748">
        <v>0</v>
      </c>
      <c r="N182" s="745">
        <v>1</v>
      </c>
      <c r="O182" s="749">
        <v>0.5</v>
      </c>
      <c r="P182" s="748"/>
      <c r="Q182" s="750"/>
      <c r="R182" s="745"/>
      <c r="S182" s="750">
        <v>0</v>
      </c>
      <c r="T182" s="749"/>
      <c r="U182" s="744">
        <v>0</v>
      </c>
    </row>
    <row r="183" spans="1:21" ht="14.4" customHeight="1" x14ac:dyDescent="0.3">
      <c r="A183" s="743">
        <v>30</v>
      </c>
      <c r="B183" s="745" t="s">
        <v>525</v>
      </c>
      <c r="C183" s="745">
        <v>89301301</v>
      </c>
      <c r="D183" s="746" t="s">
        <v>2883</v>
      </c>
      <c r="E183" s="747" t="s">
        <v>2247</v>
      </c>
      <c r="F183" s="745" t="s">
        <v>2236</v>
      </c>
      <c r="G183" s="745" t="s">
        <v>2252</v>
      </c>
      <c r="H183" s="745" t="s">
        <v>526</v>
      </c>
      <c r="I183" s="745" t="s">
        <v>610</v>
      </c>
      <c r="J183" s="745" t="s">
        <v>611</v>
      </c>
      <c r="K183" s="745" t="s">
        <v>2526</v>
      </c>
      <c r="L183" s="748">
        <v>40.58</v>
      </c>
      <c r="M183" s="748">
        <v>40.58</v>
      </c>
      <c r="N183" s="745">
        <v>1</v>
      </c>
      <c r="O183" s="749">
        <v>0.5</v>
      </c>
      <c r="P183" s="748"/>
      <c r="Q183" s="750">
        <v>0</v>
      </c>
      <c r="R183" s="745"/>
      <c r="S183" s="750">
        <v>0</v>
      </c>
      <c r="T183" s="749"/>
      <c r="U183" s="744">
        <v>0</v>
      </c>
    </row>
    <row r="184" spans="1:21" ht="14.4" customHeight="1" x14ac:dyDescent="0.3">
      <c r="A184" s="743">
        <v>30</v>
      </c>
      <c r="B184" s="745" t="s">
        <v>525</v>
      </c>
      <c r="C184" s="745">
        <v>89301301</v>
      </c>
      <c r="D184" s="746" t="s">
        <v>2883</v>
      </c>
      <c r="E184" s="747" t="s">
        <v>2247</v>
      </c>
      <c r="F184" s="745" t="s">
        <v>2236</v>
      </c>
      <c r="G184" s="745" t="s">
        <v>2252</v>
      </c>
      <c r="H184" s="745" t="s">
        <v>526</v>
      </c>
      <c r="I184" s="745" t="s">
        <v>626</v>
      </c>
      <c r="J184" s="745" t="s">
        <v>2407</v>
      </c>
      <c r="K184" s="745" t="s">
        <v>2254</v>
      </c>
      <c r="L184" s="748">
        <v>42.85</v>
      </c>
      <c r="M184" s="748">
        <v>42.85</v>
      </c>
      <c r="N184" s="745">
        <v>1</v>
      </c>
      <c r="O184" s="749">
        <v>0.5</v>
      </c>
      <c r="P184" s="748"/>
      <c r="Q184" s="750">
        <v>0</v>
      </c>
      <c r="R184" s="745"/>
      <c r="S184" s="750">
        <v>0</v>
      </c>
      <c r="T184" s="749"/>
      <c r="U184" s="744">
        <v>0</v>
      </c>
    </row>
    <row r="185" spans="1:21" ht="14.4" customHeight="1" x14ac:dyDescent="0.3">
      <c r="A185" s="743">
        <v>30</v>
      </c>
      <c r="B185" s="745" t="s">
        <v>525</v>
      </c>
      <c r="C185" s="745">
        <v>89301301</v>
      </c>
      <c r="D185" s="746" t="s">
        <v>2883</v>
      </c>
      <c r="E185" s="747" t="s">
        <v>2247</v>
      </c>
      <c r="F185" s="745" t="s">
        <v>2236</v>
      </c>
      <c r="G185" s="745" t="s">
        <v>2527</v>
      </c>
      <c r="H185" s="745" t="s">
        <v>526</v>
      </c>
      <c r="I185" s="745" t="s">
        <v>1319</v>
      </c>
      <c r="J185" s="745" t="s">
        <v>1320</v>
      </c>
      <c r="K185" s="745" t="s">
        <v>1321</v>
      </c>
      <c r="L185" s="748">
        <v>0</v>
      </c>
      <c r="M185" s="748">
        <v>0</v>
      </c>
      <c r="N185" s="745">
        <v>1</v>
      </c>
      <c r="O185" s="749">
        <v>0.5</v>
      </c>
      <c r="P185" s="748"/>
      <c r="Q185" s="750"/>
      <c r="R185" s="745"/>
      <c r="S185" s="750">
        <v>0</v>
      </c>
      <c r="T185" s="749"/>
      <c r="U185" s="744">
        <v>0</v>
      </c>
    </row>
    <row r="186" spans="1:21" ht="14.4" customHeight="1" x14ac:dyDescent="0.3">
      <c r="A186" s="743">
        <v>30</v>
      </c>
      <c r="B186" s="745" t="s">
        <v>525</v>
      </c>
      <c r="C186" s="745">
        <v>89301301</v>
      </c>
      <c r="D186" s="746" t="s">
        <v>2883</v>
      </c>
      <c r="E186" s="747" t="s">
        <v>2247</v>
      </c>
      <c r="F186" s="745" t="s">
        <v>2236</v>
      </c>
      <c r="G186" s="745" t="s">
        <v>2259</v>
      </c>
      <c r="H186" s="745" t="s">
        <v>526</v>
      </c>
      <c r="I186" s="745" t="s">
        <v>2528</v>
      </c>
      <c r="J186" s="745" t="s">
        <v>979</v>
      </c>
      <c r="K186" s="745" t="s">
        <v>997</v>
      </c>
      <c r="L186" s="748">
        <v>0</v>
      </c>
      <c r="M186" s="748">
        <v>0</v>
      </c>
      <c r="N186" s="745">
        <v>2</v>
      </c>
      <c r="O186" s="749">
        <v>1</v>
      </c>
      <c r="P186" s="748">
        <v>0</v>
      </c>
      <c r="Q186" s="750"/>
      <c r="R186" s="745">
        <v>1</v>
      </c>
      <c r="S186" s="750">
        <v>0.5</v>
      </c>
      <c r="T186" s="749">
        <v>0.5</v>
      </c>
      <c r="U186" s="744">
        <v>0.5</v>
      </c>
    </row>
    <row r="187" spans="1:21" ht="14.4" customHeight="1" x14ac:dyDescent="0.3">
      <c r="A187" s="743">
        <v>30</v>
      </c>
      <c r="B187" s="745" t="s">
        <v>525</v>
      </c>
      <c r="C187" s="745">
        <v>89301301</v>
      </c>
      <c r="D187" s="746" t="s">
        <v>2883</v>
      </c>
      <c r="E187" s="747" t="s">
        <v>2247</v>
      </c>
      <c r="F187" s="745" t="s">
        <v>2236</v>
      </c>
      <c r="G187" s="745" t="s">
        <v>2529</v>
      </c>
      <c r="H187" s="745" t="s">
        <v>526</v>
      </c>
      <c r="I187" s="745" t="s">
        <v>2530</v>
      </c>
      <c r="J187" s="745" t="s">
        <v>2531</v>
      </c>
      <c r="K187" s="745" t="s">
        <v>2532</v>
      </c>
      <c r="L187" s="748">
        <v>32.99</v>
      </c>
      <c r="M187" s="748">
        <v>32.99</v>
      </c>
      <c r="N187" s="745">
        <v>1</v>
      </c>
      <c r="O187" s="749">
        <v>0.5</v>
      </c>
      <c r="P187" s="748">
        <v>32.99</v>
      </c>
      <c r="Q187" s="750">
        <v>1</v>
      </c>
      <c r="R187" s="745">
        <v>1</v>
      </c>
      <c r="S187" s="750">
        <v>1</v>
      </c>
      <c r="T187" s="749">
        <v>0.5</v>
      </c>
      <c r="U187" s="744">
        <v>1</v>
      </c>
    </row>
    <row r="188" spans="1:21" ht="14.4" customHeight="1" x14ac:dyDescent="0.3">
      <c r="A188" s="743">
        <v>30</v>
      </c>
      <c r="B188" s="745" t="s">
        <v>525</v>
      </c>
      <c r="C188" s="745">
        <v>89301301</v>
      </c>
      <c r="D188" s="746" t="s">
        <v>2883</v>
      </c>
      <c r="E188" s="747" t="s">
        <v>2247</v>
      </c>
      <c r="F188" s="745" t="s">
        <v>2236</v>
      </c>
      <c r="G188" s="745" t="s">
        <v>2264</v>
      </c>
      <c r="H188" s="745" t="s">
        <v>1572</v>
      </c>
      <c r="I188" s="745" t="s">
        <v>1694</v>
      </c>
      <c r="J188" s="745" t="s">
        <v>1789</v>
      </c>
      <c r="K188" s="745" t="s">
        <v>1708</v>
      </c>
      <c r="L188" s="748">
        <v>62.46</v>
      </c>
      <c r="M188" s="748">
        <v>124.92</v>
      </c>
      <c r="N188" s="745">
        <v>2</v>
      </c>
      <c r="O188" s="749">
        <v>1</v>
      </c>
      <c r="P188" s="748"/>
      <c r="Q188" s="750">
        <v>0</v>
      </c>
      <c r="R188" s="745"/>
      <c r="S188" s="750">
        <v>0</v>
      </c>
      <c r="T188" s="749"/>
      <c r="U188" s="744">
        <v>0</v>
      </c>
    </row>
    <row r="189" spans="1:21" ht="14.4" customHeight="1" x14ac:dyDescent="0.3">
      <c r="A189" s="743">
        <v>30</v>
      </c>
      <c r="B189" s="745" t="s">
        <v>525</v>
      </c>
      <c r="C189" s="745">
        <v>89301301</v>
      </c>
      <c r="D189" s="746" t="s">
        <v>2883</v>
      </c>
      <c r="E189" s="747" t="s">
        <v>2247</v>
      </c>
      <c r="F189" s="745" t="s">
        <v>2236</v>
      </c>
      <c r="G189" s="745" t="s">
        <v>2264</v>
      </c>
      <c r="H189" s="745" t="s">
        <v>1572</v>
      </c>
      <c r="I189" s="745" t="s">
        <v>2448</v>
      </c>
      <c r="J189" s="745" t="s">
        <v>2449</v>
      </c>
      <c r="K189" s="745" t="s">
        <v>804</v>
      </c>
      <c r="L189" s="748">
        <v>124.91</v>
      </c>
      <c r="M189" s="748">
        <v>374.73</v>
      </c>
      <c r="N189" s="745">
        <v>3</v>
      </c>
      <c r="O189" s="749">
        <v>1.5</v>
      </c>
      <c r="P189" s="748">
        <v>124.91</v>
      </c>
      <c r="Q189" s="750">
        <v>0.33333333333333331</v>
      </c>
      <c r="R189" s="745">
        <v>1</v>
      </c>
      <c r="S189" s="750">
        <v>0.33333333333333331</v>
      </c>
      <c r="T189" s="749">
        <v>0.5</v>
      </c>
      <c r="U189" s="744">
        <v>0.33333333333333331</v>
      </c>
    </row>
    <row r="190" spans="1:21" ht="14.4" customHeight="1" x14ac:dyDescent="0.3">
      <c r="A190" s="743">
        <v>30</v>
      </c>
      <c r="B190" s="745" t="s">
        <v>525</v>
      </c>
      <c r="C190" s="745">
        <v>89301301</v>
      </c>
      <c r="D190" s="746" t="s">
        <v>2883</v>
      </c>
      <c r="E190" s="747" t="s">
        <v>2247</v>
      </c>
      <c r="F190" s="745" t="s">
        <v>2236</v>
      </c>
      <c r="G190" s="745" t="s">
        <v>2265</v>
      </c>
      <c r="H190" s="745" t="s">
        <v>1572</v>
      </c>
      <c r="I190" s="745" t="s">
        <v>1120</v>
      </c>
      <c r="J190" s="745" t="s">
        <v>2414</v>
      </c>
      <c r="K190" s="745" t="s">
        <v>2415</v>
      </c>
      <c r="L190" s="748">
        <v>103.8</v>
      </c>
      <c r="M190" s="748">
        <v>103.8</v>
      </c>
      <c r="N190" s="745">
        <v>1</v>
      </c>
      <c r="O190" s="749">
        <v>0.5</v>
      </c>
      <c r="P190" s="748">
        <v>103.8</v>
      </c>
      <c r="Q190" s="750">
        <v>1</v>
      </c>
      <c r="R190" s="745">
        <v>1</v>
      </c>
      <c r="S190" s="750">
        <v>1</v>
      </c>
      <c r="T190" s="749">
        <v>0.5</v>
      </c>
      <c r="U190" s="744">
        <v>1</v>
      </c>
    </row>
    <row r="191" spans="1:21" ht="14.4" customHeight="1" x14ac:dyDescent="0.3">
      <c r="A191" s="743">
        <v>30</v>
      </c>
      <c r="B191" s="745" t="s">
        <v>525</v>
      </c>
      <c r="C191" s="745">
        <v>89301301</v>
      </c>
      <c r="D191" s="746" t="s">
        <v>2883</v>
      </c>
      <c r="E191" s="747" t="s">
        <v>2247</v>
      </c>
      <c r="F191" s="745" t="s">
        <v>2236</v>
      </c>
      <c r="G191" s="745" t="s">
        <v>2416</v>
      </c>
      <c r="H191" s="745" t="s">
        <v>526</v>
      </c>
      <c r="I191" s="745" t="s">
        <v>846</v>
      </c>
      <c r="J191" s="745" t="s">
        <v>2533</v>
      </c>
      <c r="K191" s="745" t="s">
        <v>2534</v>
      </c>
      <c r="L191" s="748">
        <v>0</v>
      </c>
      <c r="M191" s="748">
        <v>0</v>
      </c>
      <c r="N191" s="745">
        <v>1</v>
      </c>
      <c r="O191" s="749">
        <v>0.5</v>
      </c>
      <c r="P191" s="748">
        <v>0</v>
      </c>
      <c r="Q191" s="750"/>
      <c r="R191" s="745">
        <v>1</v>
      </c>
      <c r="S191" s="750">
        <v>1</v>
      </c>
      <c r="T191" s="749">
        <v>0.5</v>
      </c>
      <c r="U191" s="744">
        <v>1</v>
      </c>
    </row>
    <row r="192" spans="1:21" ht="14.4" customHeight="1" x14ac:dyDescent="0.3">
      <c r="A192" s="743">
        <v>30</v>
      </c>
      <c r="B192" s="745" t="s">
        <v>525</v>
      </c>
      <c r="C192" s="745">
        <v>89301301</v>
      </c>
      <c r="D192" s="746" t="s">
        <v>2883</v>
      </c>
      <c r="E192" s="747" t="s">
        <v>2247</v>
      </c>
      <c r="F192" s="745" t="s">
        <v>2236</v>
      </c>
      <c r="G192" s="745" t="s">
        <v>2452</v>
      </c>
      <c r="H192" s="745" t="s">
        <v>1572</v>
      </c>
      <c r="I192" s="745" t="s">
        <v>2535</v>
      </c>
      <c r="J192" s="745" t="s">
        <v>1603</v>
      </c>
      <c r="K192" s="745" t="s">
        <v>2536</v>
      </c>
      <c r="L192" s="748">
        <v>132</v>
      </c>
      <c r="M192" s="748">
        <v>132</v>
      </c>
      <c r="N192" s="745">
        <v>1</v>
      </c>
      <c r="O192" s="749">
        <v>0.5</v>
      </c>
      <c r="P192" s="748">
        <v>132</v>
      </c>
      <c r="Q192" s="750">
        <v>1</v>
      </c>
      <c r="R192" s="745">
        <v>1</v>
      </c>
      <c r="S192" s="750">
        <v>1</v>
      </c>
      <c r="T192" s="749">
        <v>0.5</v>
      </c>
      <c r="U192" s="744">
        <v>1</v>
      </c>
    </row>
    <row r="193" spans="1:21" ht="14.4" customHeight="1" x14ac:dyDescent="0.3">
      <c r="A193" s="743">
        <v>30</v>
      </c>
      <c r="B193" s="745" t="s">
        <v>525</v>
      </c>
      <c r="C193" s="745">
        <v>89301301</v>
      </c>
      <c r="D193" s="746" t="s">
        <v>2883</v>
      </c>
      <c r="E193" s="747" t="s">
        <v>2247</v>
      </c>
      <c r="F193" s="745" t="s">
        <v>2236</v>
      </c>
      <c r="G193" s="745" t="s">
        <v>2270</v>
      </c>
      <c r="H193" s="745" t="s">
        <v>526</v>
      </c>
      <c r="I193" s="745" t="s">
        <v>826</v>
      </c>
      <c r="J193" s="745" t="s">
        <v>2271</v>
      </c>
      <c r="K193" s="745" t="s">
        <v>2272</v>
      </c>
      <c r="L193" s="748">
        <v>35.29</v>
      </c>
      <c r="M193" s="748">
        <v>70.58</v>
      </c>
      <c r="N193" s="745">
        <v>2</v>
      </c>
      <c r="O193" s="749">
        <v>1</v>
      </c>
      <c r="P193" s="748"/>
      <c r="Q193" s="750">
        <v>0</v>
      </c>
      <c r="R193" s="745"/>
      <c r="S193" s="750">
        <v>0</v>
      </c>
      <c r="T193" s="749"/>
      <c r="U193" s="744">
        <v>0</v>
      </c>
    </row>
    <row r="194" spans="1:21" ht="14.4" customHeight="1" x14ac:dyDescent="0.3">
      <c r="A194" s="743">
        <v>30</v>
      </c>
      <c r="B194" s="745" t="s">
        <v>525</v>
      </c>
      <c r="C194" s="745">
        <v>89301301</v>
      </c>
      <c r="D194" s="746" t="s">
        <v>2883</v>
      </c>
      <c r="E194" s="747" t="s">
        <v>2247</v>
      </c>
      <c r="F194" s="745" t="s">
        <v>2236</v>
      </c>
      <c r="G194" s="745" t="s">
        <v>2273</v>
      </c>
      <c r="H194" s="745" t="s">
        <v>526</v>
      </c>
      <c r="I194" s="745" t="s">
        <v>675</v>
      </c>
      <c r="J194" s="745" t="s">
        <v>676</v>
      </c>
      <c r="K194" s="745" t="s">
        <v>2113</v>
      </c>
      <c r="L194" s="748">
        <v>110.28</v>
      </c>
      <c r="M194" s="748">
        <v>110.28</v>
      </c>
      <c r="N194" s="745">
        <v>1</v>
      </c>
      <c r="O194" s="749">
        <v>0.5</v>
      </c>
      <c r="P194" s="748"/>
      <c r="Q194" s="750">
        <v>0</v>
      </c>
      <c r="R194" s="745"/>
      <c r="S194" s="750">
        <v>0</v>
      </c>
      <c r="T194" s="749"/>
      <c r="U194" s="744">
        <v>0</v>
      </c>
    </row>
    <row r="195" spans="1:21" ht="14.4" customHeight="1" x14ac:dyDescent="0.3">
      <c r="A195" s="743">
        <v>30</v>
      </c>
      <c r="B195" s="745" t="s">
        <v>525</v>
      </c>
      <c r="C195" s="745">
        <v>89301301</v>
      </c>
      <c r="D195" s="746" t="s">
        <v>2883</v>
      </c>
      <c r="E195" s="747" t="s">
        <v>2247</v>
      </c>
      <c r="F195" s="745" t="s">
        <v>2236</v>
      </c>
      <c r="G195" s="745" t="s">
        <v>2273</v>
      </c>
      <c r="H195" s="745" t="s">
        <v>526</v>
      </c>
      <c r="I195" s="745" t="s">
        <v>908</v>
      </c>
      <c r="J195" s="745" t="s">
        <v>676</v>
      </c>
      <c r="K195" s="745" t="s">
        <v>2274</v>
      </c>
      <c r="L195" s="748">
        <v>55.14</v>
      </c>
      <c r="M195" s="748">
        <v>55.14</v>
      </c>
      <c r="N195" s="745">
        <v>1</v>
      </c>
      <c r="O195" s="749">
        <v>0.5</v>
      </c>
      <c r="P195" s="748"/>
      <c r="Q195" s="750">
        <v>0</v>
      </c>
      <c r="R195" s="745"/>
      <c r="S195" s="750">
        <v>0</v>
      </c>
      <c r="T195" s="749"/>
      <c r="U195" s="744">
        <v>0</v>
      </c>
    </row>
    <row r="196" spans="1:21" ht="14.4" customHeight="1" x14ac:dyDescent="0.3">
      <c r="A196" s="743">
        <v>30</v>
      </c>
      <c r="B196" s="745" t="s">
        <v>525</v>
      </c>
      <c r="C196" s="745">
        <v>89301301</v>
      </c>
      <c r="D196" s="746" t="s">
        <v>2883</v>
      </c>
      <c r="E196" s="747" t="s">
        <v>2247</v>
      </c>
      <c r="F196" s="745" t="s">
        <v>2236</v>
      </c>
      <c r="G196" s="745" t="s">
        <v>2275</v>
      </c>
      <c r="H196" s="745" t="s">
        <v>1572</v>
      </c>
      <c r="I196" s="745" t="s">
        <v>1781</v>
      </c>
      <c r="J196" s="745" t="s">
        <v>1782</v>
      </c>
      <c r="K196" s="745" t="s">
        <v>1708</v>
      </c>
      <c r="L196" s="748">
        <v>132</v>
      </c>
      <c r="M196" s="748">
        <v>132</v>
      </c>
      <c r="N196" s="745">
        <v>1</v>
      </c>
      <c r="O196" s="749">
        <v>0.5</v>
      </c>
      <c r="P196" s="748"/>
      <c r="Q196" s="750">
        <v>0</v>
      </c>
      <c r="R196" s="745"/>
      <c r="S196" s="750">
        <v>0</v>
      </c>
      <c r="T196" s="749"/>
      <c r="U196" s="744">
        <v>0</v>
      </c>
    </row>
    <row r="197" spans="1:21" ht="14.4" customHeight="1" x14ac:dyDescent="0.3">
      <c r="A197" s="743">
        <v>30</v>
      </c>
      <c r="B197" s="745" t="s">
        <v>525</v>
      </c>
      <c r="C197" s="745">
        <v>89301301</v>
      </c>
      <c r="D197" s="746" t="s">
        <v>2883</v>
      </c>
      <c r="E197" s="747" t="s">
        <v>2247</v>
      </c>
      <c r="F197" s="745" t="s">
        <v>2236</v>
      </c>
      <c r="G197" s="745" t="s">
        <v>2276</v>
      </c>
      <c r="H197" s="745" t="s">
        <v>526</v>
      </c>
      <c r="I197" s="745" t="s">
        <v>2280</v>
      </c>
      <c r="J197" s="745" t="s">
        <v>2281</v>
      </c>
      <c r="K197" s="745" t="s">
        <v>2282</v>
      </c>
      <c r="L197" s="748">
        <v>0</v>
      </c>
      <c r="M197" s="748">
        <v>0</v>
      </c>
      <c r="N197" s="745">
        <v>6</v>
      </c>
      <c r="O197" s="749">
        <v>3</v>
      </c>
      <c r="P197" s="748">
        <v>0</v>
      </c>
      <c r="Q197" s="750"/>
      <c r="R197" s="745">
        <v>1</v>
      </c>
      <c r="S197" s="750">
        <v>0.16666666666666666</v>
      </c>
      <c r="T197" s="749">
        <v>0.5</v>
      </c>
      <c r="U197" s="744">
        <v>0.16666666666666666</v>
      </c>
    </row>
    <row r="198" spans="1:21" ht="14.4" customHeight="1" x14ac:dyDescent="0.3">
      <c r="A198" s="743">
        <v>30</v>
      </c>
      <c r="B198" s="745" t="s">
        <v>525</v>
      </c>
      <c r="C198" s="745">
        <v>89301301</v>
      </c>
      <c r="D198" s="746" t="s">
        <v>2883</v>
      </c>
      <c r="E198" s="747" t="s">
        <v>2247</v>
      </c>
      <c r="F198" s="745" t="s">
        <v>2236</v>
      </c>
      <c r="G198" s="745" t="s">
        <v>2276</v>
      </c>
      <c r="H198" s="745" t="s">
        <v>526</v>
      </c>
      <c r="I198" s="745" t="s">
        <v>911</v>
      </c>
      <c r="J198" s="745" t="s">
        <v>2281</v>
      </c>
      <c r="K198" s="745" t="s">
        <v>2283</v>
      </c>
      <c r="L198" s="748">
        <v>63.7</v>
      </c>
      <c r="M198" s="748">
        <v>63.7</v>
      </c>
      <c r="N198" s="745">
        <v>1</v>
      </c>
      <c r="O198" s="749">
        <v>0.5</v>
      </c>
      <c r="P198" s="748"/>
      <c r="Q198" s="750">
        <v>0</v>
      </c>
      <c r="R198" s="745"/>
      <c r="S198" s="750">
        <v>0</v>
      </c>
      <c r="T198" s="749"/>
      <c r="U198" s="744">
        <v>0</v>
      </c>
    </row>
    <row r="199" spans="1:21" ht="14.4" customHeight="1" x14ac:dyDescent="0.3">
      <c r="A199" s="743">
        <v>30</v>
      </c>
      <c r="B199" s="745" t="s">
        <v>525</v>
      </c>
      <c r="C199" s="745">
        <v>89301301</v>
      </c>
      <c r="D199" s="746" t="s">
        <v>2883</v>
      </c>
      <c r="E199" s="747" t="s">
        <v>2247</v>
      </c>
      <c r="F199" s="745" t="s">
        <v>2236</v>
      </c>
      <c r="G199" s="745" t="s">
        <v>2537</v>
      </c>
      <c r="H199" s="745" t="s">
        <v>526</v>
      </c>
      <c r="I199" s="745" t="s">
        <v>572</v>
      </c>
      <c r="J199" s="745" t="s">
        <v>2538</v>
      </c>
      <c r="K199" s="745" t="s">
        <v>2386</v>
      </c>
      <c r="L199" s="748">
        <v>30.56</v>
      </c>
      <c r="M199" s="748">
        <v>30.56</v>
      </c>
      <c r="N199" s="745">
        <v>1</v>
      </c>
      <c r="O199" s="749">
        <v>0.5</v>
      </c>
      <c r="P199" s="748"/>
      <c r="Q199" s="750">
        <v>0</v>
      </c>
      <c r="R199" s="745"/>
      <c r="S199" s="750">
        <v>0</v>
      </c>
      <c r="T199" s="749"/>
      <c r="U199" s="744">
        <v>0</v>
      </c>
    </row>
    <row r="200" spans="1:21" ht="14.4" customHeight="1" x14ac:dyDescent="0.3">
      <c r="A200" s="743">
        <v>30</v>
      </c>
      <c r="B200" s="745" t="s">
        <v>525</v>
      </c>
      <c r="C200" s="745">
        <v>89301301</v>
      </c>
      <c r="D200" s="746" t="s">
        <v>2883</v>
      </c>
      <c r="E200" s="747" t="s">
        <v>2247</v>
      </c>
      <c r="F200" s="745" t="s">
        <v>2236</v>
      </c>
      <c r="G200" s="745" t="s">
        <v>2288</v>
      </c>
      <c r="H200" s="745" t="s">
        <v>526</v>
      </c>
      <c r="I200" s="745" t="s">
        <v>952</v>
      </c>
      <c r="J200" s="745" t="s">
        <v>953</v>
      </c>
      <c r="K200" s="745" t="s">
        <v>954</v>
      </c>
      <c r="L200" s="748">
        <v>33</v>
      </c>
      <c r="M200" s="748">
        <v>99</v>
      </c>
      <c r="N200" s="745">
        <v>3</v>
      </c>
      <c r="O200" s="749">
        <v>2</v>
      </c>
      <c r="P200" s="748"/>
      <c r="Q200" s="750">
        <v>0</v>
      </c>
      <c r="R200" s="745"/>
      <c r="S200" s="750">
        <v>0</v>
      </c>
      <c r="T200" s="749"/>
      <c r="U200" s="744">
        <v>0</v>
      </c>
    </row>
    <row r="201" spans="1:21" ht="14.4" customHeight="1" x14ac:dyDescent="0.3">
      <c r="A201" s="743">
        <v>30</v>
      </c>
      <c r="B201" s="745" t="s">
        <v>525</v>
      </c>
      <c r="C201" s="745">
        <v>89301301</v>
      </c>
      <c r="D201" s="746" t="s">
        <v>2883</v>
      </c>
      <c r="E201" s="747" t="s">
        <v>2247</v>
      </c>
      <c r="F201" s="745" t="s">
        <v>2236</v>
      </c>
      <c r="G201" s="745" t="s">
        <v>2539</v>
      </c>
      <c r="H201" s="745" t="s">
        <v>526</v>
      </c>
      <c r="I201" s="745" t="s">
        <v>2540</v>
      </c>
      <c r="J201" s="745" t="s">
        <v>2541</v>
      </c>
      <c r="K201" s="745" t="s">
        <v>886</v>
      </c>
      <c r="L201" s="748">
        <v>24.21</v>
      </c>
      <c r="M201" s="748">
        <v>24.21</v>
      </c>
      <c r="N201" s="745">
        <v>1</v>
      </c>
      <c r="O201" s="749">
        <v>0.5</v>
      </c>
      <c r="P201" s="748"/>
      <c r="Q201" s="750">
        <v>0</v>
      </c>
      <c r="R201" s="745"/>
      <c r="S201" s="750">
        <v>0</v>
      </c>
      <c r="T201" s="749"/>
      <c r="U201" s="744">
        <v>0</v>
      </c>
    </row>
    <row r="202" spans="1:21" ht="14.4" customHeight="1" x14ac:dyDescent="0.3">
      <c r="A202" s="743">
        <v>30</v>
      </c>
      <c r="B202" s="745" t="s">
        <v>525</v>
      </c>
      <c r="C202" s="745">
        <v>89301301</v>
      </c>
      <c r="D202" s="746" t="s">
        <v>2883</v>
      </c>
      <c r="E202" s="747" t="s">
        <v>2247</v>
      </c>
      <c r="F202" s="745" t="s">
        <v>2236</v>
      </c>
      <c r="G202" s="745" t="s">
        <v>2291</v>
      </c>
      <c r="H202" s="745" t="s">
        <v>526</v>
      </c>
      <c r="I202" s="745" t="s">
        <v>1250</v>
      </c>
      <c r="J202" s="745" t="s">
        <v>1251</v>
      </c>
      <c r="K202" s="745" t="s">
        <v>2292</v>
      </c>
      <c r="L202" s="748">
        <v>34.6</v>
      </c>
      <c r="M202" s="748">
        <v>34.6</v>
      </c>
      <c r="N202" s="745">
        <v>1</v>
      </c>
      <c r="O202" s="749">
        <v>0.5</v>
      </c>
      <c r="P202" s="748"/>
      <c r="Q202" s="750">
        <v>0</v>
      </c>
      <c r="R202" s="745"/>
      <c r="S202" s="750">
        <v>0</v>
      </c>
      <c r="T202" s="749"/>
      <c r="U202" s="744">
        <v>0</v>
      </c>
    </row>
    <row r="203" spans="1:21" ht="14.4" customHeight="1" x14ac:dyDescent="0.3">
      <c r="A203" s="743">
        <v>30</v>
      </c>
      <c r="B203" s="745" t="s">
        <v>525</v>
      </c>
      <c r="C203" s="745">
        <v>89301301</v>
      </c>
      <c r="D203" s="746" t="s">
        <v>2883</v>
      </c>
      <c r="E203" s="747" t="s">
        <v>2247</v>
      </c>
      <c r="F203" s="745" t="s">
        <v>2236</v>
      </c>
      <c r="G203" s="745" t="s">
        <v>2460</v>
      </c>
      <c r="H203" s="745" t="s">
        <v>526</v>
      </c>
      <c r="I203" s="745" t="s">
        <v>1026</v>
      </c>
      <c r="J203" s="745" t="s">
        <v>1027</v>
      </c>
      <c r="K203" s="745" t="s">
        <v>2461</v>
      </c>
      <c r="L203" s="748">
        <v>154.91999999999999</v>
      </c>
      <c r="M203" s="748">
        <v>154.91999999999999</v>
      </c>
      <c r="N203" s="745">
        <v>1</v>
      </c>
      <c r="O203" s="749">
        <v>0.5</v>
      </c>
      <c r="P203" s="748"/>
      <c r="Q203" s="750">
        <v>0</v>
      </c>
      <c r="R203" s="745"/>
      <c r="S203" s="750">
        <v>0</v>
      </c>
      <c r="T203" s="749"/>
      <c r="U203" s="744">
        <v>0</v>
      </c>
    </row>
    <row r="204" spans="1:21" ht="14.4" customHeight="1" x14ac:dyDescent="0.3">
      <c r="A204" s="743">
        <v>30</v>
      </c>
      <c r="B204" s="745" t="s">
        <v>525</v>
      </c>
      <c r="C204" s="745">
        <v>89301301</v>
      </c>
      <c r="D204" s="746" t="s">
        <v>2883</v>
      </c>
      <c r="E204" s="747" t="s">
        <v>2247</v>
      </c>
      <c r="F204" s="745" t="s">
        <v>2236</v>
      </c>
      <c r="G204" s="745" t="s">
        <v>2542</v>
      </c>
      <c r="H204" s="745" t="s">
        <v>526</v>
      </c>
      <c r="I204" s="745" t="s">
        <v>2543</v>
      </c>
      <c r="J204" s="745" t="s">
        <v>2544</v>
      </c>
      <c r="K204" s="745" t="s">
        <v>2545</v>
      </c>
      <c r="L204" s="748">
        <v>0</v>
      </c>
      <c r="M204" s="748">
        <v>0</v>
      </c>
      <c r="N204" s="745">
        <v>1</v>
      </c>
      <c r="O204" s="749">
        <v>0.5</v>
      </c>
      <c r="P204" s="748"/>
      <c r="Q204" s="750"/>
      <c r="R204" s="745"/>
      <c r="S204" s="750">
        <v>0</v>
      </c>
      <c r="T204" s="749"/>
      <c r="U204" s="744">
        <v>0</v>
      </c>
    </row>
    <row r="205" spans="1:21" ht="14.4" customHeight="1" x14ac:dyDescent="0.3">
      <c r="A205" s="743">
        <v>30</v>
      </c>
      <c r="B205" s="745" t="s">
        <v>525</v>
      </c>
      <c r="C205" s="745">
        <v>89301301</v>
      </c>
      <c r="D205" s="746" t="s">
        <v>2883</v>
      </c>
      <c r="E205" s="747" t="s">
        <v>2247</v>
      </c>
      <c r="F205" s="745" t="s">
        <v>2236</v>
      </c>
      <c r="G205" s="745" t="s">
        <v>2546</v>
      </c>
      <c r="H205" s="745" t="s">
        <v>526</v>
      </c>
      <c r="I205" s="745" t="s">
        <v>1930</v>
      </c>
      <c r="J205" s="745" t="s">
        <v>1931</v>
      </c>
      <c r="K205" s="745" t="s">
        <v>2179</v>
      </c>
      <c r="L205" s="748">
        <v>111.72</v>
      </c>
      <c r="M205" s="748">
        <v>111.72</v>
      </c>
      <c r="N205" s="745">
        <v>1</v>
      </c>
      <c r="O205" s="749">
        <v>1</v>
      </c>
      <c r="P205" s="748"/>
      <c r="Q205" s="750">
        <v>0</v>
      </c>
      <c r="R205" s="745"/>
      <c r="S205" s="750">
        <v>0</v>
      </c>
      <c r="T205" s="749"/>
      <c r="U205" s="744">
        <v>0</v>
      </c>
    </row>
    <row r="206" spans="1:21" ht="14.4" customHeight="1" x14ac:dyDescent="0.3">
      <c r="A206" s="743">
        <v>30</v>
      </c>
      <c r="B206" s="745" t="s">
        <v>525</v>
      </c>
      <c r="C206" s="745">
        <v>89301301</v>
      </c>
      <c r="D206" s="746" t="s">
        <v>2883</v>
      </c>
      <c r="E206" s="747" t="s">
        <v>2247</v>
      </c>
      <c r="F206" s="745" t="s">
        <v>2236</v>
      </c>
      <c r="G206" s="745" t="s">
        <v>2546</v>
      </c>
      <c r="H206" s="745" t="s">
        <v>526</v>
      </c>
      <c r="I206" s="745" t="s">
        <v>2547</v>
      </c>
      <c r="J206" s="745" t="s">
        <v>1931</v>
      </c>
      <c r="K206" s="745" t="s">
        <v>2179</v>
      </c>
      <c r="L206" s="748">
        <v>111.72</v>
      </c>
      <c r="M206" s="748">
        <v>111.72</v>
      </c>
      <c r="N206" s="745">
        <v>1</v>
      </c>
      <c r="O206" s="749">
        <v>0.5</v>
      </c>
      <c r="P206" s="748"/>
      <c r="Q206" s="750">
        <v>0</v>
      </c>
      <c r="R206" s="745"/>
      <c r="S206" s="750">
        <v>0</v>
      </c>
      <c r="T206" s="749"/>
      <c r="U206" s="744">
        <v>0</v>
      </c>
    </row>
    <row r="207" spans="1:21" ht="14.4" customHeight="1" x14ac:dyDescent="0.3">
      <c r="A207" s="743">
        <v>30</v>
      </c>
      <c r="B207" s="745" t="s">
        <v>525</v>
      </c>
      <c r="C207" s="745">
        <v>89301301</v>
      </c>
      <c r="D207" s="746" t="s">
        <v>2883</v>
      </c>
      <c r="E207" s="747" t="s">
        <v>2247</v>
      </c>
      <c r="F207" s="745" t="s">
        <v>2236</v>
      </c>
      <c r="G207" s="745" t="s">
        <v>2296</v>
      </c>
      <c r="H207" s="745" t="s">
        <v>526</v>
      </c>
      <c r="I207" s="745" t="s">
        <v>683</v>
      </c>
      <c r="J207" s="745" t="s">
        <v>2548</v>
      </c>
      <c r="K207" s="745" t="s">
        <v>2549</v>
      </c>
      <c r="L207" s="748">
        <v>23.61</v>
      </c>
      <c r="M207" s="748">
        <v>23.61</v>
      </c>
      <c r="N207" s="745">
        <v>1</v>
      </c>
      <c r="O207" s="749">
        <v>0.5</v>
      </c>
      <c r="P207" s="748"/>
      <c r="Q207" s="750">
        <v>0</v>
      </c>
      <c r="R207" s="745"/>
      <c r="S207" s="750">
        <v>0</v>
      </c>
      <c r="T207" s="749"/>
      <c r="U207" s="744">
        <v>0</v>
      </c>
    </row>
    <row r="208" spans="1:21" ht="14.4" customHeight="1" x14ac:dyDescent="0.3">
      <c r="A208" s="743">
        <v>30</v>
      </c>
      <c r="B208" s="745" t="s">
        <v>525</v>
      </c>
      <c r="C208" s="745">
        <v>89301301</v>
      </c>
      <c r="D208" s="746" t="s">
        <v>2883</v>
      </c>
      <c r="E208" s="747" t="s">
        <v>2247</v>
      </c>
      <c r="F208" s="745" t="s">
        <v>2236</v>
      </c>
      <c r="G208" s="745" t="s">
        <v>2299</v>
      </c>
      <c r="H208" s="745" t="s">
        <v>1572</v>
      </c>
      <c r="I208" s="745" t="s">
        <v>1851</v>
      </c>
      <c r="J208" s="745" t="s">
        <v>1852</v>
      </c>
      <c r="K208" s="745" t="s">
        <v>1853</v>
      </c>
      <c r="L208" s="748">
        <v>93.43</v>
      </c>
      <c r="M208" s="748">
        <v>93.43</v>
      </c>
      <c r="N208" s="745">
        <v>1</v>
      </c>
      <c r="O208" s="749">
        <v>0.5</v>
      </c>
      <c r="P208" s="748"/>
      <c r="Q208" s="750">
        <v>0</v>
      </c>
      <c r="R208" s="745"/>
      <c r="S208" s="750">
        <v>0</v>
      </c>
      <c r="T208" s="749"/>
      <c r="U208" s="744">
        <v>0</v>
      </c>
    </row>
    <row r="209" spans="1:21" ht="14.4" customHeight="1" x14ac:dyDescent="0.3">
      <c r="A209" s="743">
        <v>30</v>
      </c>
      <c r="B209" s="745" t="s">
        <v>525</v>
      </c>
      <c r="C209" s="745">
        <v>89301301</v>
      </c>
      <c r="D209" s="746" t="s">
        <v>2883</v>
      </c>
      <c r="E209" s="747" t="s">
        <v>2247</v>
      </c>
      <c r="F209" s="745" t="s">
        <v>2236</v>
      </c>
      <c r="G209" s="745" t="s">
        <v>2550</v>
      </c>
      <c r="H209" s="745" t="s">
        <v>526</v>
      </c>
      <c r="I209" s="745" t="s">
        <v>2551</v>
      </c>
      <c r="J209" s="745" t="s">
        <v>2552</v>
      </c>
      <c r="K209" s="745" t="s">
        <v>2553</v>
      </c>
      <c r="L209" s="748">
        <v>0</v>
      </c>
      <c r="M209" s="748">
        <v>0</v>
      </c>
      <c r="N209" s="745">
        <v>1</v>
      </c>
      <c r="O209" s="749">
        <v>0.5</v>
      </c>
      <c r="P209" s="748"/>
      <c r="Q209" s="750"/>
      <c r="R209" s="745"/>
      <c r="S209" s="750">
        <v>0</v>
      </c>
      <c r="T209" s="749"/>
      <c r="U209" s="744">
        <v>0</v>
      </c>
    </row>
    <row r="210" spans="1:21" ht="14.4" customHeight="1" x14ac:dyDescent="0.3">
      <c r="A210" s="743">
        <v>30</v>
      </c>
      <c r="B210" s="745" t="s">
        <v>525</v>
      </c>
      <c r="C210" s="745">
        <v>89301301</v>
      </c>
      <c r="D210" s="746" t="s">
        <v>2883</v>
      </c>
      <c r="E210" s="747" t="s">
        <v>2247</v>
      </c>
      <c r="F210" s="745" t="s">
        <v>2236</v>
      </c>
      <c r="G210" s="745" t="s">
        <v>2300</v>
      </c>
      <c r="H210" s="745" t="s">
        <v>526</v>
      </c>
      <c r="I210" s="745" t="s">
        <v>2554</v>
      </c>
      <c r="J210" s="745" t="s">
        <v>2555</v>
      </c>
      <c r="K210" s="745" t="s">
        <v>2197</v>
      </c>
      <c r="L210" s="748">
        <v>0</v>
      </c>
      <c r="M210" s="748">
        <v>0</v>
      </c>
      <c r="N210" s="745">
        <v>2</v>
      </c>
      <c r="O210" s="749">
        <v>1.5</v>
      </c>
      <c r="P210" s="748"/>
      <c r="Q210" s="750"/>
      <c r="R210" s="745"/>
      <c r="S210" s="750">
        <v>0</v>
      </c>
      <c r="T210" s="749"/>
      <c r="U210" s="744">
        <v>0</v>
      </c>
    </row>
    <row r="211" spans="1:21" ht="14.4" customHeight="1" x14ac:dyDescent="0.3">
      <c r="A211" s="743">
        <v>30</v>
      </c>
      <c r="B211" s="745" t="s">
        <v>525</v>
      </c>
      <c r="C211" s="745">
        <v>89301301</v>
      </c>
      <c r="D211" s="746" t="s">
        <v>2883</v>
      </c>
      <c r="E211" s="747" t="s">
        <v>2247</v>
      </c>
      <c r="F211" s="745" t="s">
        <v>2236</v>
      </c>
      <c r="G211" s="745" t="s">
        <v>2300</v>
      </c>
      <c r="H211" s="745" t="s">
        <v>526</v>
      </c>
      <c r="I211" s="745" t="s">
        <v>1067</v>
      </c>
      <c r="J211" s="745" t="s">
        <v>789</v>
      </c>
      <c r="K211" s="745" t="s">
        <v>1068</v>
      </c>
      <c r="L211" s="748">
        <v>0</v>
      </c>
      <c r="M211" s="748">
        <v>0</v>
      </c>
      <c r="N211" s="745">
        <v>3</v>
      </c>
      <c r="O211" s="749">
        <v>1.5</v>
      </c>
      <c r="P211" s="748"/>
      <c r="Q211" s="750"/>
      <c r="R211" s="745"/>
      <c r="S211" s="750">
        <v>0</v>
      </c>
      <c r="T211" s="749"/>
      <c r="U211" s="744">
        <v>0</v>
      </c>
    </row>
    <row r="212" spans="1:21" ht="14.4" customHeight="1" x14ac:dyDescent="0.3">
      <c r="A212" s="743">
        <v>30</v>
      </c>
      <c r="B212" s="745" t="s">
        <v>525</v>
      </c>
      <c r="C212" s="745">
        <v>89301301</v>
      </c>
      <c r="D212" s="746" t="s">
        <v>2883</v>
      </c>
      <c r="E212" s="747" t="s">
        <v>2247</v>
      </c>
      <c r="F212" s="745" t="s">
        <v>2236</v>
      </c>
      <c r="G212" s="745" t="s">
        <v>2300</v>
      </c>
      <c r="H212" s="745" t="s">
        <v>526</v>
      </c>
      <c r="I212" s="745" t="s">
        <v>2304</v>
      </c>
      <c r="J212" s="745" t="s">
        <v>2302</v>
      </c>
      <c r="K212" s="745" t="s">
        <v>2305</v>
      </c>
      <c r="L212" s="748">
        <v>10.55</v>
      </c>
      <c r="M212" s="748">
        <v>21.1</v>
      </c>
      <c r="N212" s="745">
        <v>2</v>
      </c>
      <c r="O212" s="749">
        <v>1</v>
      </c>
      <c r="P212" s="748">
        <v>10.55</v>
      </c>
      <c r="Q212" s="750">
        <v>0.5</v>
      </c>
      <c r="R212" s="745">
        <v>1</v>
      </c>
      <c r="S212" s="750">
        <v>0.5</v>
      </c>
      <c r="T212" s="749">
        <v>0.5</v>
      </c>
      <c r="U212" s="744">
        <v>0.5</v>
      </c>
    </row>
    <row r="213" spans="1:21" ht="14.4" customHeight="1" x14ac:dyDescent="0.3">
      <c r="A213" s="743">
        <v>30</v>
      </c>
      <c r="B213" s="745" t="s">
        <v>525</v>
      </c>
      <c r="C213" s="745">
        <v>89301301</v>
      </c>
      <c r="D213" s="746" t="s">
        <v>2883</v>
      </c>
      <c r="E213" s="747" t="s">
        <v>2247</v>
      </c>
      <c r="F213" s="745" t="s">
        <v>2236</v>
      </c>
      <c r="G213" s="745" t="s">
        <v>2309</v>
      </c>
      <c r="H213" s="745" t="s">
        <v>526</v>
      </c>
      <c r="I213" s="745" t="s">
        <v>806</v>
      </c>
      <c r="J213" s="745" t="s">
        <v>2310</v>
      </c>
      <c r="K213" s="745" t="s">
        <v>2311</v>
      </c>
      <c r="L213" s="748">
        <v>88.76</v>
      </c>
      <c r="M213" s="748">
        <v>88.76</v>
      </c>
      <c r="N213" s="745">
        <v>1</v>
      </c>
      <c r="O213" s="749">
        <v>0.5</v>
      </c>
      <c r="P213" s="748"/>
      <c r="Q213" s="750">
        <v>0</v>
      </c>
      <c r="R213" s="745"/>
      <c r="S213" s="750">
        <v>0</v>
      </c>
      <c r="T213" s="749"/>
      <c r="U213" s="744">
        <v>0</v>
      </c>
    </row>
    <row r="214" spans="1:21" ht="14.4" customHeight="1" x14ac:dyDescent="0.3">
      <c r="A214" s="743">
        <v>30</v>
      </c>
      <c r="B214" s="745" t="s">
        <v>525</v>
      </c>
      <c r="C214" s="745">
        <v>89301301</v>
      </c>
      <c r="D214" s="746" t="s">
        <v>2883</v>
      </c>
      <c r="E214" s="747" t="s">
        <v>2247</v>
      </c>
      <c r="F214" s="745" t="s">
        <v>2236</v>
      </c>
      <c r="G214" s="745" t="s">
        <v>2556</v>
      </c>
      <c r="H214" s="745" t="s">
        <v>526</v>
      </c>
      <c r="I214" s="745" t="s">
        <v>2557</v>
      </c>
      <c r="J214" s="745" t="s">
        <v>672</v>
      </c>
      <c r="K214" s="745" t="s">
        <v>2558</v>
      </c>
      <c r="L214" s="748">
        <v>0</v>
      </c>
      <c r="M214" s="748">
        <v>0</v>
      </c>
      <c r="N214" s="745">
        <v>1</v>
      </c>
      <c r="O214" s="749">
        <v>0.5</v>
      </c>
      <c r="P214" s="748"/>
      <c r="Q214" s="750"/>
      <c r="R214" s="745"/>
      <c r="S214" s="750">
        <v>0</v>
      </c>
      <c r="T214" s="749"/>
      <c r="U214" s="744">
        <v>0</v>
      </c>
    </row>
    <row r="215" spans="1:21" ht="14.4" customHeight="1" x14ac:dyDescent="0.3">
      <c r="A215" s="743">
        <v>30</v>
      </c>
      <c r="B215" s="745" t="s">
        <v>525</v>
      </c>
      <c r="C215" s="745">
        <v>89301301</v>
      </c>
      <c r="D215" s="746" t="s">
        <v>2883</v>
      </c>
      <c r="E215" s="747" t="s">
        <v>2247</v>
      </c>
      <c r="F215" s="745" t="s">
        <v>2236</v>
      </c>
      <c r="G215" s="745" t="s">
        <v>2559</v>
      </c>
      <c r="H215" s="745" t="s">
        <v>526</v>
      </c>
      <c r="I215" s="745" t="s">
        <v>2560</v>
      </c>
      <c r="J215" s="745" t="s">
        <v>2561</v>
      </c>
      <c r="K215" s="745" t="s">
        <v>2562</v>
      </c>
      <c r="L215" s="748">
        <v>0</v>
      </c>
      <c r="M215" s="748">
        <v>0</v>
      </c>
      <c r="N215" s="745">
        <v>1</v>
      </c>
      <c r="O215" s="749">
        <v>0.5</v>
      </c>
      <c r="P215" s="748">
        <v>0</v>
      </c>
      <c r="Q215" s="750"/>
      <c r="R215" s="745">
        <v>1</v>
      </c>
      <c r="S215" s="750">
        <v>1</v>
      </c>
      <c r="T215" s="749">
        <v>0.5</v>
      </c>
      <c r="U215" s="744">
        <v>1</v>
      </c>
    </row>
    <row r="216" spans="1:21" ht="14.4" customHeight="1" x14ac:dyDescent="0.3">
      <c r="A216" s="743">
        <v>30</v>
      </c>
      <c r="B216" s="745" t="s">
        <v>525</v>
      </c>
      <c r="C216" s="745">
        <v>89301301</v>
      </c>
      <c r="D216" s="746" t="s">
        <v>2883</v>
      </c>
      <c r="E216" s="747" t="s">
        <v>2247</v>
      </c>
      <c r="F216" s="745" t="s">
        <v>2236</v>
      </c>
      <c r="G216" s="745" t="s">
        <v>2315</v>
      </c>
      <c r="H216" s="745" t="s">
        <v>526</v>
      </c>
      <c r="I216" s="745" t="s">
        <v>2563</v>
      </c>
      <c r="J216" s="745" t="s">
        <v>2564</v>
      </c>
      <c r="K216" s="745" t="s">
        <v>2565</v>
      </c>
      <c r="L216" s="748">
        <v>0</v>
      </c>
      <c r="M216" s="748">
        <v>0</v>
      </c>
      <c r="N216" s="745">
        <v>1</v>
      </c>
      <c r="O216" s="749">
        <v>0.5</v>
      </c>
      <c r="P216" s="748"/>
      <c r="Q216" s="750"/>
      <c r="R216" s="745"/>
      <c r="S216" s="750">
        <v>0</v>
      </c>
      <c r="T216" s="749"/>
      <c r="U216" s="744">
        <v>0</v>
      </c>
    </row>
    <row r="217" spans="1:21" ht="14.4" customHeight="1" x14ac:dyDescent="0.3">
      <c r="A217" s="743">
        <v>30</v>
      </c>
      <c r="B217" s="745" t="s">
        <v>525</v>
      </c>
      <c r="C217" s="745">
        <v>89301301</v>
      </c>
      <c r="D217" s="746" t="s">
        <v>2883</v>
      </c>
      <c r="E217" s="747" t="s">
        <v>2247</v>
      </c>
      <c r="F217" s="745" t="s">
        <v>2236</v>
      </c>
      <c r="G217" s="745" t="s">
        <v>2566</v>
      </c>
      <c r="H217" s="745" t="s">
        <v>526</v>
      </c>
      <c r="I217" s="745" t="s">
        <v>2567</v>
      </c>
      <c r="J217" s="745" t="s">
        <v>2568</v>
      </c>
      <c r="K217" s="745" t="s">
        <v>2279</v>
      </c>
      <c r="L217" s="748">
        <v>0</v>
      </c>
      <c r="M217" s="748">
        <v>0</v>
      </c>
      <c r="N217" s="745">
        <v>1</v>
      </c>
      <c r="O217" s="749">
        <v>0.5</v>
      </c>
      <c r="P217" s="748"/>
      <c r="Q217" s="750"/>
      <c r="R217" s="745"/>
      <c r="S217" s="750">
        <v>0</v>
      </c>
      <c r="T217" s="749"/>
      <c r="U217" s="744">
        <v>0</v>
      </c>
    </row>
    <row r="218" spans="1:21" ht="14.4" customHeight="1" x14ac:dyDescent="0.3">
      <c r="A218" s="743">
        <v>30</v>
      </c>
      <c r="B218" s="745" t="s">
        <v>525</v>
      </c>
      <c r="C218" s="745">
        <v>89301301</v>
      </c>
      <c r="D218" s="746" t="s">
        <v>2883</v>
      </c>
      <c r="E218" s="747" t="s">
        <v>2247</v>
      </c>
      <c r="F218" s="745" t="s">
        <v>2236</v>
      </c>
      <c r="G218" s="745" t="s">
        <v>2318</v>
      </c>
      <c r="H218" s="745" t="s">
        <v>526</v>
      </c>
      <c r="I218" s="745" t="s">
        <v>2569</v>
      </c>
      <c r="J218" s="745" t="s">
        <v>2570</v>
      </c>
      <c r="K218" s="745" t="s">
        <v>2571</v>
      </c>
      <c r="L218" s="748">
        <v>82.99</v>
      </c>
      <c r="M218" s="748">
        <v>82.99</v>
      </c>
      <c r="N218" s="745">
        <v>1</v>
      </c>
      <c r="O218" s="749">
        <v>0.5</v>
      </c>
      <c r="P218" s="748">
        <v>82.99</v>
      </c>
      <c r="Q218" s="750">
        <v>1</v>
      </c>
      <c r="R218" s="745">
        <v>1</v>
      </c>
      <c r="S218" s="750">
        <v>1</v>
      </c>
      <c r="T218" s="749">
        <v>0.5</v>
      </c>
      <c r="U218" s="744">
        <v>1</v>
      </c>
    </row>
    <row r="219" spans="1:21" ht="14.4" customHeight="1" x14ac:dyDescent="0.3">
      <c r="A219" s="743">
        <v>30</v>
      </c>
      <c r="B219" s="745" t="s">
        <v>525</v>
      </c>
      <c r="C219" s="745">
        <v>89301301</v>
      </c>
      <c r="D219" s="746" t="s">
        <v>2883</v>
      </c>
      <c r="E219" s="747" t="s">
        <v>2247</v>
      </c>
      <c r="F219" s="745" t="s">
        <v>2236</v>
      </c>
      <c r="G219" s="745" t="s">
        <v>2318</v>
      </c>
      <c r="H219" s="745" t="s">
        <v>1572</v>
      </c>
      <c r="I219" s="745" t="s">
        <v>1805</v>
      </c>
      <c r="J219" s="745" t="s">
        <v>2164</v>
      </c>
      <c r="K219" s="745" t="s">
        <v>2165</v>
      </c>
      <c r="L219" s="748">
        <v>62.24</v>
      </c>
      <c r="M219" s="748">
        <v>62.24</v>
      </c>
      <c r="N219" s="745">
        <v>1</v>
      </c>
      <c r="O219" s="749">
        <v>0.5</v>
      </c>
      <c r="P219" s="748">
        <v>62.24</v>
      </c>
      <c r="Q219" s="750">
        <v>1</v>
      </c>
      <c r="R219" s="745">
        <v>1</v>
      </c>
      <c r="S219" s="750">
        <v>1</v>
      </c>
      <c r="T219" s="749">
        <v>0.5</v>
      </c>
      <c r="U219" s="744">
        <v>1</v>
      </c>
    </row>
    <row r="220" spans="1:21" ht="14.4" customHeight="1" x14ac:dyDescent="0.3">
      <c r="A220" s="743">
        <v>30</v>
      </c>
      <c r="B220" s="745" t="s">
        <v>525</v>
      </c>
      <c r="C220" s="745">
        <v>89301301</v>
      </c>
      <c r="D220" s="746" t="s">
        <v>2883</v>
      </c>
      <c r="E220" s="747" t="s">
        <v>2247</v>
      </c>
      <c r="F220" s="745" t="s">
        <v>2236</v>
      </c>
      <c r="G220" s="745" t="s">
        <v>2318</v>
      </c>
      <c r="H220" s="745" t="s">
        <v>1572</v>
      </c>
      <c r="I220" s="745" t="s">
        <v>2322</v>
      </c>
      <c r="J220" s="745" t="s">
        <v>1855</v>
      </c>
      <c r="K220" s="745" t="s">
        <v>2323</v>
      </c>
      <c r="L220" s="748">
        <v>48.37</v>
      </c>
      <c r="M220" s="748">
        <v>48.37</v>
      </c>
      <c r="N220" s="745">
        <v>1</v>
      </c>
      <c r="O220" s="749">
        <v>0.5</v>
      </c>
      <c r="P220" s="748"/>
      <c r="Q220" s="750">
        <v>0</v>
      </c>
      <c r="R220" s="745"/>
      <c r="S220" s="750">
        <v>0</v>
      </c>
      <c r="T220" s="749"/>
      <c r="U220" s="744">
        <v>0</v>
      </c>
    </row>
    <row r="221" spans="1:21" ht="14.4" customHeight="1" x14ac:dyDescent="0.3">
      <c r="A221" s="743">
        <v>30</v>
      </c>
      <c r="B221" s="745" t="s">
        <v>525</v>
      </c>
      <c r="C221" s="745">
        <v>89301301</v>
      </c>
      <c r="D221" s="746" t="s">
        <v>2883</v>
      </c>
      <c r="E221" s="747" t="s">
        <v>2247</v>
      </c>
      <c r="F221" s="745" t="s">
        <v>2236</v>
      </c>
      <c r="G221" s="745" t="s">
        <v>2318</v>
      </c>
      <c r="H221" s="745" t="s">
        <v>1572</v>
      </c>
      <c r="I221" s="745" t="s">
        <v>2473</v>
      </c>
      <c r="J221" s="745" t="s">
        <v>2474</v>
      </c>
      <c r="K221" s="745" t="s">
        <v>2475</v>
      </c>
      <c r="L221" s="748">
        <v>82.99</v>
      </c>
      <c r="M221" s="748">
        <v>82.99</v>
      </c>
      <c r="N221" s="745">
        <v>1</v>
      </c>
      <c r="O221" s="749">
        <v>0.5</v>
      </c>
      <c r="P221" s="748"/>
      <c r="Q221" s="750">
        <v>0</v>
      </c>
      <c r="R221" s="745"/>
      <c r="S221" s="750">
        <v>0</v>
      </c>
      <c r="T221" s="749"/>
      <c r="U221" s="744">
        <v>0</v>
      </c>
    </row>
    <row r="222" spans="1:21" ht="14.4" customHeight="1" x14ac:dyDescent="0.3">
      <c r="A222" s="743">
        <v>30</v>
      </c>
      <c r="B222" s="745" t="s">
        <v>525</v>
      </c>
      <c r="C222" s="745">
        <v>89301301</v>
      </c>
      <c r="D222" s="746" t="s">
        <v>2883</v>
      </c>
      <c r="E222" s="747" t="s">
        <v>2247</v>
      </c>
      <c r="F222" s="745" t="s">
        <v>2236</v>
      </c>
      <c r="G222" s="745" t="s">
        <v>2318</v>
      </c>
      <c r="H222" s="745" t="s">
        <v>1572</v>
      </c>
      <c r="I222" s="745" t="s">
        <v>2572</v>
      </c>
      <c r="J222" s="745" t="s">
        <v>2573</v>
      </c>
      <c r="K222" s="745" t="s">
        <v>2321</v>
      </c>
      <c r="L222" s="748">
        <v>124.49</v>
      </c>
      <c r="M222" s="748">
        <v>124.49</v>
      </c>
      <c r="N222" s="745">
        <v>1</v>
      </c>
      <c r="O222" s="749">
        <v>0.5</v>
      </c>
      <c r="P222" s="748"/>
      <c r="Q222" s="750">
        <v>0</v>
      </c>
      <c r="R222" s="745"/>
      <c r="S222" s="750">
        <v>0</v>
      </c>
      <c r="T222" s="749"/>
      <c r="U222" s="744">
        <v>0</v>
      </c>
    </row>
    <row r="223" spans="1:21" ht="14.4" customHeight="1" x14ac:dyDescent="0.3">
      <c r="A223" s="743">
        <v>30</v>
      </c>
      <c r="B223" s="745" t="s">
        <v>525</v>
      </c>
      <c r="C223" s="745">
        <v>89301301</v>
      </c>
      <c r="D223" s="746" t="s">
        <v>2883</v>
      </c>
      <c r="E223" s="747" t="s">
        <v>2247</v>
      </c>
      <c r="F223" s="745" t="s">
        <v>2236</v>
      </c>
      <c r="G223" s="745" t="s">
        <v>2574</v>
      </c>
      <c r="H223" s="745" t="s">
        <v>526</v>
      </c>
      <c r="I223" s="745" t="s">
        <v>1441</v>
      </c>
      <c r="J223" s="745" t="s">
        <v>1442</v>
      </c>
      <c r="K223" s="745" t="s">
        <v>1443</v>
      </c>
      <c r="L223" s="748">
        <v>139.77000000000001</v>
      </c>
      <c r="M223" s="748">
        <v>139.77000000000001</v>
      </c>
      <c r="N223" s="745">
        <v>1</v>
      </c>
      <c r="O223" s="749">
        <v>0.5</v>
      </c>
      <c r="P223" s="748">
        <v>139.77000000000001</v>
      </c>
      <c r="Q223" s="750">
        <v>1</v>
      </c>
      <c r="R223" s="745">
        <v>1</v>
      </c>
      <c r="S223" s="750">
        <v>1</v>
      </c>
      <c r="T223" s="749">
        <v>0.5</v>
      </c>
      <c r="U223" s="744">
        <v>1</v>
      </c>
    </row>
    <row r="224" spans="1:21" ht="14.4" customHeight="1" x14ac:dyDescent="0.3">
      <c r="A224" s="743">
        <v>30</v>
      </c>
      <c r="B224" s="745" t="s">
        <v>525</v>
      </c>
      <c r="C224" s="745">
        <v>89301301</v>
      </c>
      <c r="D224" s="746" t="s">
        <v>2883</v>
      </c>
      <c r="E224" s="747" t="s">
        <v>2247</v>
      </c>
      <c r="F224" s="745" t="s">
        <v>2236</v>
      </c>
      <c r="G224" s="745" t="s">
        <v>2338</v>
      </c>
      <c r="H224" s="745" t="s">
        <v>1572</v>
      </c>
      <c r="I224" s="745" t="s">
        <v>2339</v>
      </c>
      <c r="J224" s="745" t="s">
        <v>1861</v>
      </c>
      <c r="K224" s="745" t="s">
        <v>555</v>
      </c>
      <c r="L224" s="748">
        <v>101.68</v>
      </c>
      <c r="M224" s="748">
        <v>101.68</v>
      </c>
      <c r="N224" s="745">
        <v>1</v>
      </c>
      <c r="O224" s="749">
        <v>0.5</v>
      </c>
      <c r="P224" s="748">
        <v>101.68</v>
      </c>
      <c r="Q224" s="750">
        <v>1</v>
      </c>
      <c r="R224" s="745">
        <v>1</v>
      </c>
      <c r="S224" s="750">
        <v>1</v>
      </c>
      <c r="T224" s="749">
        <v>0.5</v>
      </c>
      <c r="U224" s="744">
        <v>1</v>
      </c>
    </row>
    <row r="225" spans="1:21" ht="14.4" customHeight="1" x14ac:dyDescent="0.3">
      <c r="A225" s="743">
        <v>30</v>
      </c>
      <c r="B225" s="745" t="s">
        <v>525</v>
      </c>
      <c r="C225" s="745">
        <v>89301301</v>
      </c>
      <c r="D225" s="746" t="s">
        <v>2883</v>
      </c>
      <c r="E225" s="747" t="s">
        <v>2247</v>
      </c>
      <c r="F225" s="745" t="s">
        <v>2236</v>
      </c>
      <c r="G225" s="745" t="s">
        <v>2338</v>
      </c>
      <c r="H225" s="745" t="s">
        <v>1572</v>
      </c>
      <c r="I225" s="745" t="s">
        <v>1657</v>
      </c>
      <c r="J225" s="745" t="s">
        <v>1658</v>
      </c>
      <c r="K225" s="745" t="s">
        <v>2114</v>
      </c>
      <c r="L225" s="748">
        <v>86.43</v>
      </c>
      <c r="M225" s="748">
        <v>86.43</v>
      </c>
      <c r="N225" s="745">
        <v>1</v>
      </c>
      <c r="O225" s="749">
        <v>0.5</v>
      </c>
      <c r="P225" s="748"/>
      <c r="Q225" s="750">
        <v>0</v>
      </c>
      <c r="R225" s="745"/>
      <c r="S225" s="750">
        <v>0</v>
      </c>
      <c r="T225" s="749"/>
      <c r="U225" s="744">
        <v>0</v>
      </c>
    </row>
    <row r="226" spans="1:21" ht="14.4" customHeight="1" x14ac:dyDescent="0.3">
      <c r="A226" s="743">
        <v>30</v>
      </c>
      <c r="B226" s="745" t="s">
        <v>525</v>
      </c>
      <c r="C226" s="745">
        <v>89301301</v>
      </c>
      <c r="D226" s="746" t="s">
        <v>2883</v>
      </c>
      <c r="E226" s="747" t="s">
        <v>2247</v>
      </c>
      <c r="F226" s="745" t="s">
        <v>2236</v>
      </c>
      <c r="G226" s="745" t="s">
        <v>2340</v>
      </c>
      <c r="H226" s="745" t="s">
        <v>526</v>
      </c>
      <c r="I226" s="745" t="s">
        <v>2575</v>
      </c>
      <c r="J226" s="745" t="s">
        <v>2576</v>
      </c>
      <c r="K226" s="745" t="s">
        <v>2577</v>
      </c>
      <c r="L226" s="748">
        <v>27.5</v>
      </c>
      <c r="M226" s="748">
        <v>27.5</v>
      </c>
      <c r="N226" s="745">
        <v>1</v>
      </c>
      <c r="O226" s="749">
        <v>0.5</v>
      </c>
      <c r="P226" s="748"/>
      <c r="Q226" s="750">
        <v>0</v>
      </c>
      <c r="R226" s="745"/>
      <c r="S226" s="750">
        <v>0</v>
      </c>
      <c r="T226" s="749"/>
      <c r="U226" s="744">
        <v>0</v>
      </c>
    </row>
    <row r="227" spans="1:21" ht="14.4" customHeight="1" x14ac:dyDescent="0.3">
      <c r="A227" s="743">
        <v>30</v>
      </c>
      <c r="B227" s="745" t="s">
        <v>525</v>
      </c>
      <c r="C227" s="745">
        <v>89301301</v>
      </c>
      <c r="D227" s="746" t="s">
        <v>2883</v>
      </c>
      <c r="E227" s="747" t="s">
        <v>2247</v>
      </c>
      <c r="F227" s="745" t="s">
        <v>2236</v>
      </c>
      <c r="G227" s="745" t="s">
        <v>2340</v>
      </c>
      <c r="H227" s="745" t="s">
        <v>526</v>
      </c>
      <c r="I227" s="745" t="s">
        <v>712</v>
      </c>
      <c r="J227" s="745" t="s">
        <v>709</v>
      </c>
      <c r="K227" s="745" t="s">
        <v>2341</v>
      </c>
      <c r="L227" s="748">
        <v>10.65</v>
      </c>
      <c r="M227" s="748">
        <v>21.3</v>
      </c>
      <c r="N227" s="745">
        <v>2</v>
      </c>
      <c r="O227" s="749">
        <v>1</v>
      </c>
      <c r="P227" s="748"/>
      <c r="Q227" s="750">
        <v>0</v>
      </c>
      <c r="R227" s="745"/>
      <c r="S227" s="750">
        <v>0</v>
      </c>
      <c r="T227" s="749"/>
      <c r="U227" s="744">
        <v>0</v>
      </c>
    </row>
    <row r="228" spans="1:21" ht="14.4" customHeight="1" x14ac:dyDescent="0.3">
      <c r="A228" s="743">
        <v>30</v>
      </c>
      <c r="B228" s="745" t="s">
        <v>525</v>
      </c>
      <c r="C228" s="745">
        <v>89301301</v>
      </c>
      <c r="D228" s="746" t="s">
        <v>2883</v>
      </c>
      <c r="E228" s="747" t="s">
        <v>2247</v>
      </c>
      <c r="F228" s="745" t="s">
        <v>2236</v>
      </c>
      <c r="G228" s="745" t="s">
        <v>2340</v>
      </c>
      <c r="H228" s="745" t="s">
        <v>526</v>
      </c>
      <c r="I228" s="745" t="s">
        <v>2344</v>
      </c>
      <c r="J228" s="745" t="s">
        <v>1128</v>
      </c>
      <c r="K228" s="745" t="s">
        <v>2345</v>
      </c>
      <c r="L228" s="748">
        <v>0</v>
      </c>
      <c r="M228" s="748">
        <v>0</v>
      </c>
      <c r="N228" s="745">
        <v>1</v>
      </c>
      <c r="O228" s="749">
        <v>0.5</v>
      </c>
      <c r="P228" s="748"/>
      <c r="Q228" s="750"/>
      <c r="R228" s="745"/>
      <c r="S228" s="750">
        <v>0</v>
      </c>
      <c r="T228" s="749"/>
      <c r="U228" s="744">
        <v>0</v>
      </c>
    </row>
    <row r="229" spans="1:21" ht="14.4" customHeight="1" x14ac:dyDescent="0.3">
      <c r="A229" s="743">
        <v>30</v>
      </c>
      <c r="B229" s="745" t="s">
        <v>525</v>
      </c>
      <c r="C229" s="745">
        <v>89301301</v>
      </c>
      <c r="D229" s="746" t="s">
        <v>2883</v>
      </c>
      <c r="E229" s="747" t="s">
        <v>2247</v>
      </c>
      <c r="F229" s="745" t="s">
        <v>2236</v>
      </c>
      <c r="G229" s="745" t="s">
        <v>2483</v>
      </c>
      <c r="H229" s="745" t="s">
        <v>1572</v>
      </c>
      <c r="I229" s="745" t="s">
        <v>1816</v>
      </c>
      <c r="J229" s="745" t="s">
        <v>1817</v>
      </c>
      <c r="K229" s="745" t="s">
        <v>1818</v>
      </c>
      <c r="L229" s="748">
        <v>400.18</v>
      </c>
      <c r="M229" s="748">
        <v>400.18</v>
      </c>
      <c r="N229" s="745">
        <v>1</v>
      </c>
      <c r="O229" s="749">
        <v>0.5</v>
      </c>
      <c r="P229" s="748"/>
      <c r="Q229" s="750">
        <v>0</v>
      </c>
      <c r="R229" s="745"/>
      <c r="S229" s="750">
        <v>0</v>
      </c>
      <c r="T229" s="749"/>
      <c r="U229" s="744">
        <v>0</v>
      </c>
    </row>
    <row r="230" spans="1:21" ht="14.4" customHeight="1" x14ac:dyDescent="0.3">
      <c r="A230" s="743">
        <v>30</v>
      </c>
      <c r="B230" s="745" t="s">
        <v>525</v>
      </c>
      <c r="C230" s="745">
        <v>89301301</v>
      </c>
      <c r="D230" s="746" t="s">
        <v>2883</v>
      </c>
      <c r="E230" s="747" t="s">
        <v>2247</v>
      </c>
      <c r="F230" s="745" t="s">
        <v>2236</v>
      </c>
      <c r="G230" s="745" t="s">
        <v>2352</v>
      </c>
      <c r="H230" s="745" t="s">
        <v>1572</v>
      </c>
      <c r="I230" s="745" t="s">
        <v>2353</v>
      </c>
      <c r="J230" s="745" t="s">
        <v>2354</v>
      </c>
      <c r="K230" s="745" t="s">
        <v>2355</v>
      </c>
      <c r="L230" s="748">
        <v>140.6</v>
      </c>
      <c r="M230" s="748">
        <v>140.6</v>
      </c>
      <c r="N230" s="745">
        <v>1</v>
      </c>
      <c r="O230" s="749">
        <v>0.5</v>
      </c>
      <c r="P230" s="748">
        <v>140.6</v>
      </c>
      <c r="Q230" s="750">
        <v>1</v>
      </c>
      <c r="R230" s="745">
        <v>1</v>
      </c>
      <c r="S230" s="750">
        <v>1</v>
      </c>
      <c r="T230" s="749">
        <v>0.5</v>
      </c>
      <c r="U230" s="744">
        <v>1</v>
      </c>
    </row>
    <row r="231" spans="1:21" ht="14.4" customHeight="1" x14ac:dyDescent="0.3">
      <c r="A231" s="743">
        <v>30</v>
      </c>
      <c r="B231" s="745" t="s">
        <v>525</v>
      </c>
      <c r="C231" s="745">
        <v>89301301</v>
      </c>
      <c r="D231" s="746" t="s">
        <v>2883</v>
      </c>
      <c r="E231" s="747" t="s">
        <v>2247</v>
      </c>
      <c r="F231" s="745" t="s">
        <v>2236</v>
      </c>
      <c r="G231" s="745" t="s">
        <v>2578</v>
      </c>
      <c r="H231" s="745" t="s">
        <v>526</v>
      </c>
      <c r="I231" s="745" t="s">
        <v>2579</v>
      </c>
      <c r="J231" s="745" t="s">
        <v>1546</v>
      </c>
      <c r="K231" s="745" t="s">
        <v>1516</v>
      </c>
      <c r="L231" s="748">
        <v>374.79</v>
      </c>
      <c r="M231" s="748">
        <v>374.79</v>
      </c>
      <c r="N231" s="745">
        <v>1</v>
      </c>
      <c r="O231" s="749">
        <v>0.5</v>
      </c>
      <c r="P231" s="748">
        <v>374.79</v>
      </c>
      <c r="Q231" s="750">
        <v>1</v>
      </c>
      <c r="R231" s="745">
        <v>1</v>
      </c>
      <c r="S231" s="750">
        <v>1</v>
      </c>
      <c r="T231" s="749">
        <v>0.5</v>
      </c>
      <c r="U231" s="744">
        <v>1</v>
      </c>
    </row>
    <row r="232" spans="1:21" ht="14.4" customHeight="1" x14ac:dyDescent="0.3">
      <c r="A232" s="743">
        <v>30</v>
      </c>
      <c r="B232" s="745" t="s">
        <v>525</v>
      </c>
      <c r="C232" s="745">
        <v>89301301</v>
      </c>
      <c r="D232" s="746" t="s">
        <v>2883</v>
      </c>
      <c r="E232" s="747" t="s">
        <v>2247</v>
      </c>
      <c r="F232" s="745" t="s">
        <v>2236</v>
      </c>
      <c r="G232" s="745" t="s">
        <v>2356</v>
      </c>
      <c r="H232" s="745" t="s">
        <v>1572</v>
      </c>
      <c r="I232" s="745" t="s">
        <v>1796</v>
      </c>
      <c r="J232" s="745" t="s">
        <v>1607</v>
      </c>
      <c r="K232" s="745" t="s">
        <v>1797</v>
      </c>
      <c r="L232" s="748">
        <v>407.55</v>
      </c>
      <c r="M232" s="748">
        <v>407.55</v>
      </c>
      <c r="N232" s="745">
        <v>1</v>
      </c>
      <c r="O232" s="749">
        <v>0.5</v>
      </c>
      <c r="P232" s="748"/>
      <c r="Q232" s="750">
        <v>0</v>
      </c>
      <c r="R232" s="745"/>
      <c r="S232" s="750">
        <v>0</v>
      </c>
      <c r="T232" s="749"/>
      <c r="U232" s="744">
        <v>0</v>
      </c>
    </row>
    <row r="233" spans="1:21" ht="14.4" customHeight="1" x14ac:dyDescent="0.3">
      <c r="A233" s="743">
        <v>30</v>
      </c>
      <c r="B233" s="745" t="s">
        <v>525</v>
      </c>
      <c r="C233" s="745">
        <v>89301301</v>
      </c>
      <c r="D233" s="746" t="s">
        <v>2883</v>
      </c>
      <c r="E233" s="747" t="s">
        <v>2247</v>
      </c>
      <c r="F233" s="745" t="s">
        <v>2236</v>
      </c>
      <c r="G233" s="745" t="s">
        <v>2356</v>
      </c>
      <c r="H233" s="745" t="s">
        <v>1572</v>
      </c>
      <c r="I233" s="745" t="s">
        <v>1799</v>
      </c>
      <c r="J233" s="745" t="s">
        <v>1607</v>
      </c>
      <c r="K233" s="745" t="s">
        <v>1800</v>
      </c>
      <c r="L233" s="748">
        <v>543.39</v>
      </c>
      <c r="M233" s="748">
        <v>543.39</v>
      </c>
      <c r="N233" s="745">
        <v>1</v>
      </c>
      <c r="O233" s="749">
        <v>1</v>
      </c>
      <c r="P233" s="748"/>
      <c r="Q233" s="750">
        <v>0</v>
      </c>
      <c r="R233" s="745"/>
      <c r="S233" s="750">
        <v>0</v>
      </c>
      <c r="T233" s="749"/>
      <c r="U233" s="744">
        <v>0</v>
      </c>
    </row>
    <row r="234" spans="1:21" ht="14.4" customHeight="1" x14ac:dyDescent="0.3">
      <c r="A234" s="743">
        <v>30</v>
      </c>
      <c r="B234" s="745" t="s">
        <v>525</v>
      </c>
      <c r="C234" s="745">
        <v>89301301</v>
      </c>
      <c r="D234" s="746" t="s">
        <v>2883</v>
      </c>
      <c r="E234" s="747" t="s">
        <v>2247</v>
      </c>
      <c r="F234" s="745" t="s">
        <v>2236</v>
      </c>
      <c r="G234" s="745" t="s">
        <v>2356</v>
      </c>
      <c r="H234" s="745" t="s">
        <v>1572</v>
      </c>
      <c r="I234" s="745" t="s">
        <v>1610</v>
      </c>
      <c r="J234" s="745" t="s">
        <v>1607</v>
      </c>
      <c r="K234" s="745" t="s">
        <v>1611</v>
      </c>
      <c r="L234" s="748">
        <v>923.74</v>
      </c>
      <c r="M234" s="748">
        <v>923.74</v>
      </c>
      <c r="N234" s="745">
        <v>1</v>
      </c>
      <c r="O234" s="749">
        <v>0.5</v>
      </c>
      <c r="P234" s="748">
        <v>923.74</v>
      </c>
      <c r="Q234" s="750">
        <v>1</v>
      </c>
      <c r="R234" s="745">
        <v>1</v>
      </c>
      <c r="S234" s="750">
        <v>1</v>
      </c>
      <c r="T234" s="749">
        <v>0.5</v>
      </c>
      <c r="U234" s="744">
        <v>1</v>
      </c>
    </row>
    <row r="235" spans="1:21" ht="14.4" customHeight="1" x14ac:dyDescent="0.3">
      <c r="A235" s="743">
        <v>30</v>
      </c>
      <c r="B235" s="745" t="s">
        <v>525</v>
      </c>
      <c r="C235" s="745">
        <v>89301301</v>
      </c>
      <c r="D235" s="746" t="s">
        <v>2883</v>
      </c>
      <c r="E235" s="747" t="s">
        <v>2247</v>
      </c>
      <c r="F235" s="745" t="s">
        <v>2236</v>
      </c>
      <c r="G235" s="745" t="s">
        <v>2580</v>
      </c>
      <c r="H235" s="745" t="s">
        <v>526</v>
      </c>
      <c r="I235" s="745" t="s">
        <v>2581</v>
      </c>
      <c r="J235" s="745" t="s">
        <v>996</v>
      </c>
      <c r="K235" s="745" t="s">
        <v>2582</v>
      </c>
      <c r="L235" s="748">
        <v>0</v>
      </c>
      <c r="M235" s="748">
        <v>0</v>
      </c>
      <c r="N235" s="745">
        <v>1</v>
      </c>
      <c r="O235" s="749">
        <v>0.5</v>
      </c>
      <c r="P235" s="748"/>
      <c r="Q235" s="750"/>
      <c r="R235" s="745"/>
      <c r="S235" s="750">
        <v>0</v>
      </c>
      <c r="T235" s="749"/>
      <c r="U235" s="744">
        <v>0</v>
      </c>
    </row>
    <row r="236" spans="1:21" ht="14.4" customHeight="1" x14ac:dyDescent="0.3">
      <c r="A236" s="743">
        <v>30</v>
      </c>
      <c r="B236" s="745" t="s">
        <v>525</v>
      </c>
      <c r="C236" s="745">
        <v>89301301</v>
      </c>
      <c r="D236" s="746" t="s">
        <v>2883</v>
      </c>
      <c r="E236" s="747" t="s">
        <v>2247</v>
      </c>
      <c r="F236" s="745" t="s">
        <v>2236</v>
      </c>
      <c r="G236" s="745" t="s">
        <v>2357</v>
      </c>
      <c r="H236" s="745" t="s">
        <v>1572</v>
      </c>
      <c r="I236" s="745" t="s">
        <v>1784</v>
      </c>
      <c r="J236" s="745" t="s">
        <v>1785</v>
      </c>
      <c r="K236" s="745" t="s">
        <v>1786</v>
      </c>
      <c r="L236" s="748">
        <v>52.97</v>
      </c>
      <c r="M236" s="748">
        <v>52.97</v>
      </c>
      <c r="N236" s="745">
        <v>1</v>
      </c>
      <c r="O236" s="749">
        <v>0.5</v>
      </c>
      <c r="P236" s="748"/>
      <c r="Q236" s="750">
        <v>0</v>
      </c>
      <c r="R236" s="745"/>
      <c r="S236" s="750">
        <v>0</v>
      </c>
      <c r="T236" s="749"/>
      <c r="U236" s="744">
        <v>0</v>
      </c>
    </row>
    <row r="237" spans="1:21" ht="14.4" customHeight="1" x14ac:dyDescent="0.3">
      <c r="A237" s="743">
        <v>30</v>
      </c>
      <c r="B237" s="745" t="s">
        <v>525</v>
      </c>
      <c r="C237" s="745">
        <v>89301301</v>
      </c>
      <c r="D237" s="746" t="s">
        <v>2883</v>
      </c>
      <c r="E237" s="747" t="s">
        <v>2247</v>
      </c>
      <c r="F237" s="745" t="s">
        <v>2236</v>
      </c>
      <c r="G237" s="745" t="s">
        <v>2359</v>
      </c>
      <c r="H237" s="745" t="s">
        <v>526</v>
      </c>
      <c r="I237" s="745" t="s">
        <v>2360</v>
      </c>
      <c r="J237" s="745" t="s">
        <v>2361</v>
      </c>
      <c r="K237" s="745" t="s">
        <v>700</v>
      </c>
      <c r="L237" s="748">
        <v>93.71</v>
      </c>
      <c r="M237" s="748">
        <v>281.13</v>
      </c>
      <c r="N237" s="745">
        <v>3</v>
      </c>
      <c r="O237" s="749">
        <v>1</v>
      </c>
      <c r="P237" s="748">
        <v>93.71</v>
      </c>
      <c r="Q237" s="750">
        <v>0.33333333333333331</v>
      </c>
      <c r="R237" s="745">
        <v>1</v>
      </c>
      <c r="S237" s="750">
        <v>0.33333333333333331</v>
      </c>
      <c r="T237" s="749">
        <v>0.5</v>
      </c>
      <c r="U237" s="744">
        <v>0.5</v>
      </c>
    </row>
    <row r="238" spans="1:21" ht="14.4" customHeight="1" x14ac:dyDescent="0.3">
      <c r="A238" s="743">
        <v>30</v>
      </c>
      <c r="B238" s="745" t="s">
        <v>525</v>
      </c>
      <c r="C238" s="745">
        <v>89301301</v>
      </c>
      <c r="D238" s="746" t="s">
        <v>2883</v>
      </c>
      <c r="E238" s="747" t="s">
        <v>2247</v>
      </c>
      <c r="F238" s="745" t="s">
        <v>2236</v>
      </c>
      <c r="G238" s="745" t="s">
        <v>2359</v>
      </c>
      <c r="H238" s="745" t="s">
        <v>526</v>
      </c>
      <c r="I238" s="745" t="s">
        <v>2583</v>
      </c>
      <c r="J238" s="745" t="s">
        <v>2361</v>
      </c>
      <c r="K238" s="745" t="s">
        <v>703</v>
      </c>
      <c r="L238" s="748">
        <v>301.2</v>
      </c>
      <c r="M238" s="748">
        <v>301.2</v>
      </c>
      <c r="N238" s="745">
        <v>1</v>
      </c>
      <c r="O238" s="749">
        <v>0.5</v>
      </c>
      <c r="P238" s="748">
        <v>301.2</v>
      </c>
      <c r="Q238" s="750">
        <v>1</v>
      </c>
      <c r="R238" s="745">
        <v>1</v>
      </c>
      <c r="S238" s="750">
        <v>1</v>
      </c>
      <c r="T238" s="749">
        <v>0.5</v>
      </c>
      <c r="U238" s="744">
        <v>1</v>
      </c>
    </row>
    <row r="239" spans="1:21" ht="14.4" customHeight="1" x14ac:dyDescent="0.3">
      <c r="A239" s="743">
        <v>30</v>
      </c>
      <c r="B239" s="745" t="s">
        <v>525</v>
      </c>
      <c r="C239" s="745">
        <v>89301301</v>
      </c>
      <c r="D239" s="746" t="s">
        <v>2883</v>
      </c>
      <c r="E239" s="747" t="s">
        <v>2247</v>
      </c>
      <c r="F239" s="745" t="s">
        <v>2236</v>
      </c>
      <c r="G239" s="745" t="s">
        <v>2359</v>
      </c>
      <c r="H239" s="745" t="s">
        <v>526</v>
      </c>
      <c r="I239" s="745" t="s">
        <v>698</v>
      </c>
      <c r="J239" s="745" t="s">
        <v>699</v>
      </c>
      <c r="K239" s="745" t="s">
        <v>700</v>
      </c>
      <c r="L239" s="748">
        <v>93.71</v>
      </c>
      <c r="M239" s="748">
        <v>187.42</v>
      </c>
      <c r="N239" s="745">
        <v>2</v>
      </c>
      <c r="O239" s="749">
        <v>1</v>
      </c>
      <c r="P239" s="748"/>
      <c r="Q239" s="750">
        <v>0</v>
      </c>
      <c r="R239" s="745"/>
      <c r="S239" s="750">
        <v>0</v>
      </c>
      <c r="T239" s="749"/>
      <c r="U239" s="744">
        <v>0</v>
      </c>
    </row>
    <row r="240" spans="1:21" ht="14.4" customHeight="1" x14ac:dyDescent="0.3">
      <c r="A240" s="743">
        <v>30</v>
      </c>
      <c r="B240" s="745" t="s">
        <v>525</v>
      </c>
      <c r="C240" s="745">
        <v>89301301</v>
      </c>
      <c r="D240" s="746" t="s">
        <v>2883</v>
      </c>
      <c r="E240" s="747" t="s">
        <v>2247</v>
      </c>
      <c r="F240" s="745" t="s">
        <v>2236</v>
      </c>
      <c r="G240" s="745" t="s">
        <v>2365</v>
      </c>
      <c r="H240" s="745" t="s">
        <v>1572</v>
      </c>
      <c r="I240" s="745" t="s">
        <v>1636</v>
      </c>
      <c r="J240" s="745" t="s">
        <v>1574</v>
      </c>
      <c r="K240" s="745" t="s">
        <v>2103</v>
      </c>
      <c r="L240" s="748">
        <v>46.85</v>
      </c>
      <c r="M240" s="748">
        <v>234.25</v>
      </c>
      <c r="N240" s="745">
        <v>5</v>
      </c>
      <c r="O240" s="749">
        <v>2.5</v>
      </c>
      <c r="P240" s="748"/>
      <c r="Q240" s="750">
        <v>0</v>
      </c>
      <c r="R240" s="745"/>
      <c r="S240" s="750">
        <v>0</v>
      </c>
      <c r="T240" s="749"/>
      <c r="U240" s="744">
        <v>0</v>
      </c>
    </row>
    <row r="241" spans="1:21" ht="14.4" customHeight="1" x14ac:dyDescent="0.3">
      <c r="A241" s="743">
        <v>30</v>
      </c>
      <c r="B241" s="745" t="s">
        <v>525</v>
      </c>
      <c r="C241" s="745">
        <v>89301301</v>
      </c>
      <c r="D241" s="746" t="s">
        <v>2883</v>
      </c>
      <c r="E241" s="747" t="s">
        <v>2247</v>
      </c>
      <c r="F241" s="745" t="s">
        <v>2236</v>
      </c>
      <c r="G241" s="745" t="s">
        <v>2367</v>
      </c>
      <c r="H241" s="745" t="s">
        <v>1572</v>
      </c>
      <c r="I241" s="745" t="s">
        <v>1703</v>
      </c>
      <c r="J241" s="745" t="s">
        <v>1704</v>
      </c>
      <c r="K241" s="745" t="s">
        <v>1197</v>
      </c>
      <c r="L241" s="748">
        <v>48.27</v>
      </c>
      <c r="M241" s="748">
        <v>48.27</v>
      </c>
      <c r="N241" s="745">
        <v>1</v>
      </c>
      <c r="O241" s="749">
        <v>0.5</v>
      </c>
      <c r="P241" s="748">
        <v>48.27</v>
      </c>
      <c r="Q241" s="750">
        <v>1</v>
      </c>
      <c r="R241" s="745">
        <v>1</v>
      </c>
      <c r="S241" s="750">
        <v>1</v>
      </c>
      <c r="T241" s="749">
        <v>0.5</v>
      </c>
      <c r="U241" s="744">
        <v>1</v>
      </c>
    </row>
    <row r="242" spans="1:21" ht="14.4" customHeight="1" x14ac:dyDescent="0.3">
      <c r="A242" s="743">
        <v>30</v>
      </c>
      <c r="B242" s="745" t="s">
        <v>525</v>
      </c>
      <c r="C242" s="745">
        <v>89301301</v>
      </c>
      <c r="D242" s="746" t="s">
        <v>2883</v>
      </c>
      <c r="E242" s="747" t="s">
        <v>2247</v>
      </c>
      <c r="F242" s="745" t="s">
        <v>2236</v>
      </c>
      <c r="G242" s="745" t="s">
        <v>2367</v>
      </c>
      <c r="H242" s="745" t="s">
        <v>1572</v>
      </c>
      <c r="I242" s="745" t="s">
        <v>1706</v>
      </c>
      <c r="J242" s="745" t="s">
        <v>1707</v>
      </c>
      <c r="K242" s="745" t="s">
        <v>2141</v>
      </c>
      <c r="L242" s="748">
        <v>96.53</v>
      </c>
      <c r="M242" s="748">
        <v>96.53</v>
      </c>
      <c r="N242" s="745">
        <v>1</v>
      </c>
      <c r="O242" s="749">
        <v>0.5</v>
      </c>
      <c r="P242" s="748"/>
      <c r="Q242" s="750">
        <v>0</v>
      </c>
      <c r="R242" s="745"/>
      <c r="S242" s="750">
        <v>0</v>
      </c>
      <c r="T242" s="749"/>
      <c r="U242" s="744">
        <v>0</v>
      </c>
    </row>
    <row r="243" spans="1:21" ht="14.4" customHeight="1" x14ac:dyDescent="0.3">
      <c r="A243" s="743">
        <v>30</v>
      </c>
      <c r="B243" s="745" t="s">
        <v>525</v>
      </c>
      <c r="C243" s="745">
        <v>89301301</v>
      </c>
      <c r="D243" s="746" t="s">
        <v>2883</v>
      </c>
      <c r="E243" s="747" t="s">
        <v>2247</v>
      </c>
      <c r="F243" s="745" t="s">
        <v>2236</v>
      </c>
      <c r="G243" s="745" t="s">
        <v>2368</v>
      </c>
      <c r="H243" s="745" t="s">
        <v>1572</v>
      </c>
      <c r="I243" s="745" t="s">
        <v>2584</v>
      </c>
      <c r="J243" s="745" t="s">
        <v>2585</v>
      </c>
      <c r="K243" s="745" t="s">
        <v>886</v>
      </c>
      <c r="L243" s="748">
        <v>172.84</v>
      </c>
      <c r="M243" s="748">
        <v>172.84</v>
      </c>
      <c r="N243" s="745">
        <v>1</v>
      </c>
      <c r="O243" s="749">
        <v>0.5</v>
      </c>
      <c r="P243" s="748"/>
      <c r="Q243" s="750">
        <v>0</v>
      </c>
      <c r="R243" s="745"/>
      <c r="S243" s="750">
        <v>0</v>
      </c>
      <c r="T243" s="749"/>
      <c r="U243" s="744">
        <v>0</v>
      </c>
    </row>
    <row r="244" spans="1:21" ht="14.4" customHeight="1" x14ac:dyDescent="0.3">
      <c r="A244" s="743">
        <v>30</v>
      </c>
      <c r="B244" s="745" t="s">
        <v>525</v>
      </c>
      <c r="C244" s="745">
        <v>89301301</v>
      </c>
      <c r="D244" s="746" t="s">
        <v>2883</v>
      </c>
      <c r="E244" s="747" t="s">
        <v>2247</v>
      </c>
      <c r="F244" s="745" t="s">
        <v>2236</v>
      </c>
      <c r="G244" s="745" t="s">
        <v>2369</v>
      </c>
      <c r="H244" s="745" t="s">
        <v>1572</v>
      </c>
      <c r="I244" s="745" t="s">
        <v>2372</v>
      </c>
      <c r="J244" s="745" t="s">
        <v>2373</v>
      </c>
      <c r="K244" s="745" t="s">
        <v>1100</v>
      </c>
      <c r="L244" s="748">
        <v>194.54</v>
      </c>
      <c r="M244" s="748">
        <v>583.62</v>
      </c>
      <c r="N244" s="745">
        <v>3</v>
      </c>
      <c r="O244" s="749">
        <v>1.5</v>
      </c>
      <c r="P244" s="748"/>
      <c r="Q244" s="750">
        <v>0</v>
      </c>
      <c r="R244" s="745"/>
      <c r="S244" s="750">
        <v>0</v>
      </c>
      <c r="T244" s="749"/>
      <c r="U244" s="744">
        <v>0</v>
      </c>
    </row>
    <row r="245" spans="1:21" ht="14.4" customHeight="1" x14ac:dyDescent="0.3">
      <c r="A245" s="743">
        <v>30</v>
      </c>
      <c r="B245" s="745" t="s">
        <v>525</v>
      </c>
      <c r="C245" s="745">
        <v>89301301</v>
      </c>
      <c r="D245" s="746" t="s">
        <v>2883</v>
      </c>
      <c r="E245" s="747" t="s">
        <v>2247</v>
      </c>
      <c r="F245" s="745" t="s">
        <v>2236</v>
      </c>
      <c r="G245" s="745" t="s">
        <v>2374</v>
      </c>
      <c r="H245" s="745" t="s">
        <v>526</v>
      </c>
      <c r="I245" s="745" t="s">
        <v>1493</v>
      </c>
      <c r="J245" s="745" t="s">
        <v>1494</v>
      </c>
      <c r="K245" s="745" t="s">
        <v>1076</v>
      </c>
      <c r="L245" s="748">
        <v>108.44</v>
      </c>
      <c r="M245" s="748">
        <v>216.88</v>
      </c>
      <c r="N245" s="745">
        <v>2</v>
      </c>
      <c r="O245" s="749">
        <v>1</v>
      </c>
      <c r="P245" s="748">
        <v>108.44</v>
      </c>
      <c r="Q245" s="750">
        <v>0.5</v>
      </c>
      <c r="R245" s="745">
        <v>1</v>
      </c>
      <c r="S245" s="750">
        <v>0.5</v>
      </c>
      <c r="T245" s="749">
        <v>0.5</v>
      </c>
      <c r="U245" s="744">
        <v>0.5</v>
      </c>
    </row>
    <row r="246" spans="1:21" ht="14.4" customHeight="1" x14ac:dyDescent="0.3">
      <c r="A246" s="743">
        <v>30</v>
      </c>
      <c r="B246" s="745" t="s">
        <v>525</v>
      </c>
      <c r="C246" s="745">
        <v>89301301</v>
      </c>
      <c r="D246" s="746" t="s">
        <v>2883</v>
      </c>
      <c r="E246" s="747" t="s">
        <v>2247</v>
      </c>
      <c r="F246" s="745" t="s">
        <v>2236</v>
      </c>
      <c r="G246" s="745" t="s">
        <v>2586</v>
      </c>
      <c r="H246" s="745" t="s">
        <v>526</v>
      </c>
      <c r="I246" s="745" t="s">
        <v>2587</v>
      </c>
      <c r="J246" s="745" t="s">
        <v>2588</v>
      </c>
      <c r="K246" s="745" t="s">
        <v>2589</v>
      </c>
      <c r="L246" s="748">
        <v>24.78</v>
      </c>
      <c r="M246" s="748">
        <v>24.78</v>
      </c>
      <c r="N246" s="745">
        <v>1</v>
      </c>
      <c r="O246" s="749">
        <v>0.5</v>
      </c>
      <c r="P246" s="748"/>
      <c r="Q246" s="750">
        <v>0</v>
      </c>
      <c r="R246" s="745"/>
      <c r="S246" s="750">
        <v>0</v>
      </c>
      <c r="T246" s="749"/>
      <c r="U246" s="744">
        <v>0</v>
      </c>
    </row>
    <row r="247" spans="1:21" ht="14.4" customHeight="1" x14ac:dyDescent="0.3">
      <c r="A247" s="743">
        <v>30</v>
      </c>
      <c r="B247" s="745" t="s">
        <v>525</v>
      </c>
      <c r="C247" s="745">
        <v>89301301</v>
      </c>
      <c r="D247" s="746" t="s">
        <v>2883</v>
      </c>
      <c r="E247" s="747" t="s">
        <v>2247</v>
      </c>
      <c r="F247" s="745" t="s">
        <v>2236</v>
      </c>
      <c r="G247" s="745" t="s">
        <v>2590</v>
      </c>
      <c r="H247" s="745" t="s">
        <v>1572</v>
      </c>
      <c r="I247" s="745" t="s">
        <v>2591</v>
      </c>
      <c r="J247" s="745" t="s">
        <v>2592</v>
      </c>
      <c r="K247" s="745" t="s">
        <v>2126</v>
      </c>
      <c r="L247" s="748">
        <v>160.1</v>
      </c>
      <c r="M247" s="748">
        <v>160.1</v>
      </c>
      <c r="N247" s="745">
        <v>1</v>
      </c>
      <c r="O247" s="749">
        <v>0.5</v>
      </c>
      <c r="P247" s="748">
        <v>160.1</v>
      </c>
      <c r="Q247" s="750">
        <v>1</v>
      </c>
      <c r="R247" s="745">
        <v>1</v>
      </c>
      <c r="S247" s="750">
        <v>1</v>
      </c>
      <c r="T247" s="749">
        <v>0.5</v>
      </c>
      <c r="U247" s="744">
        <v>1</v>
      </c>
    </row>
    <row r="248" spans="1:21" ht="14.4" customHeight="1" x14ac:dyDescent="0.3">
      <c r="A248" s="743">
        <v>30</v>
      </c>
      <c r="B248" s="745" t="s">
        <v>525</v>
      </c>
      <c r="C248" s="745">
        <v>89301301</v>
      </c>
      <c r="D248" s="746" t="s">
        <v>2883</v>
      </c>
      <c r="E248" s="747" t="s">
        <v>2247</v>
      </c>
      <c r="F248" s="745" t="s">
        <v>2236</v>
      </c>
      <c r="G248" s="745" t="s">
        <v>2593</v>
      </c>
      <c r="H248" s="745" t="s">
        <v>526</v>
      </c>
      <c r="I248" s="745" t="s">
        <v>2594</v>
      </c>
      <c r="J248" s="745" t="s">
        <v>2595</v>
      </c>
      <c r="K248" s="745" t="s">
        <v>2596</v>
      </c>
      <c r="L248" s="748">
        <v>239.19</v>
      </c>
      <c r="M248" s="748">
        <v>239.19</v>
      </c>
      <c r="N248" s="745">
        <v>1</v>
      </c>
      <c r="O248" s="749">
        <v>0.5</v>
      </c>
      <c r="P248" s="748"/>
      <c r="Q248" s="750">
        <v>0</v>
      </c>
      <c r="R248" s="745"/>
      <c r="S248" s="750">
        <v>0</v>
      </c>
      <c r="T248" s="749"/>
      <c r="U248" s="744">
        <v>0</v>
      </c>
    </row>
    <row r="249" spans="1:21" ht="14.4" customHeight="1" x14ac:dyDescent="0.3">
      <c r="A249" s="743">
        <v>30</v>
      </c>
      <c r="B249" s="745" t="s">
        <v>525</v>
      </c>
      <c r="C249" s="745">
        <v>89301301</v>
      </c>
      <c r="D249" s="746" t="s">
        <v>2883</v>
      </c>
      <c r="E249" s="747" t="s">
        <v>2247</v>
      </c>
      <c r="F249" s="745" t="s">
        <v>2236</v>
      </c>
      <c r="G249" s="745" t="s">
        <v>2377</v>
      </c>
      <c r="H249" s="745" t="s">
        <v>526</v>
      </c>
      <c r="I249" s="745" t="s">
        <v>834</v>
      </c>
      <c r="J249" s="745" t="s">
        <v>835</v>
      </c>
      <c r="K249" s="745" t="s">
        <v>1475</v>
      </c>
      <c r="L249" s="748">
        <v>105.46</v>
      </c>
      <c r="M249" s="748">
        <v>316.38</v>
      </c>
      <c r="N249" s="745">
        <v>3</v>
      </c>
      <c r="O249" s="749">
        <v>1.5</v>
      </c>
      <c r="P249" s="748">
        <v>105.46</v>
      </c>
      <c r="Q249" s="750">
        <v>0.33333333333333331</v>
      </c>
      <c r="R249" s="745">
        <v>1</v>
      </c>
      <c r="S249" s="750">
        <v>0.33333333333333331</v>
      </c>
      <c r="T249" s="749">
        <v>0.5</v>
      </c>
      <c r="U249" s="744">
        <v>0.33333333333333331</v>
      </c>
    </row>
    <row r="250" spans="1:21" ht="14.4" customHeight="1" x14ac:dyDescent="0.3">
      <c r="A250" s="743">
        <v>30</v>
      </c>
      <c r="B250" s="745" t="s">
        <v>525</v>
      </c>
      <c r="C250" s="745">
        <v>89301301</v>
      </c>
      <c r="D250" s="746" t="s">
        <v>2883</v>
      </c>
      <c r="E250" s="747" t="s">
        <v>2247</v>
      </c>
      <c r="F250" s="745" t="s">
        <v>2236</v>
      </c>
      <c r="G250" s="745" t="s">
        <v>2489</v>
      </c>
      <c r="H250" s="745" t="s">
        <v>526</v>
      </c>
      <c r="I250" s="745" t="s">
        <v>2597</v>
      </c>
      <c r="J250" s="745" t="s">
        <v>2598</v>
      </c>
      <c r="K250" s="745" t="s">
        <v>1708</v>
      </c>
      <c r="L250" s="748">
        <v>0</v>
      </c>
      <c r="M250" s="748">
        <v>0</v>
      </c>
      <c r="N250" s="745">
        <v>2</v>
      </c>
      <c r="O250" s="749">
        <v>1</v>
      </c>
      <c r="P250" s="748">
        <v>0</v>
      </c>
      <c r="Q250" s="750"/>
      <c r="R250" s="745">
        <v>2</v>
      </c>
      <c r="S250" s="750">
        <v>1</v>
      </c>
      <c r="T250" s="749">
        <v>1</v>
      </c>
      <c r="U250" s="744">
        <v>1</v>
      </c>
    </row>
    <row r="251" spans="1:21" ht="14.4" customHeight="1" x14ac:dyDescent="0.3">
      <c r="A251" s="743">
        <v>30</v>
      </c>
      <c r="B251" s="745" t="s">
        <v>525</v>
      </c>
      <c r="C251" s="745">
        <v>89301301</v>
      </c>
      <c r="D251" s="746" t="s">
        <v>2883</v>
      </c>
      <c r="E251" s="747" t="s">
        <v>2247</v>
      </c>
      <c r="F251" s="745" t="s">
        <v>2236</v>
      </c>
      <c r="G251" s="745" t="s">
        <v>2599</v>
      </c>
      <c r="H251" s="745" t="s">
        <v>1572</v>
      </c>
      <c r="I251" s="745" t="s">
        <v>1719</v>
      </c>
      <c r="J251" s="745" t="s">
        <v>1720</v>
      </c>
      <c r="K251" s="745" t="s">
        <v>804</v>
      </c>
      <c r="L251" s="748">
        <v>193.1</v>
      </c>
      <c r="M251" s="748">
        <v>193.1</v>
      </c>
      <c r="N251" s="745">
        <v>1</v>
      </c>
      <c r="O251" s="749">
        <v>1</v>
      </c>
      <c r="P251" s="748"/>
      <c r="Q251" s="750">
        <v>0</v>
      </c>
      <c r="R251" s="745"/>
      <c r="S251" s="750">
        <v>0</v>
      </c>
      <c r="T251" s="749"/>
      <c r="U251" s="744">
        <v>0</v>
      </c>
    </row>
    <row r="252" spans="1:21" ht="14.4" customHeight="1" x14ac:dyDescent="0.3">
      <c r="A252" s="743">
        <v>30</v>
      </c>
      <c r="B252" s="745" t="s">
        <v>525</v>
      </c>
      <c r="C252" s="745">
        <v>89301301</v>
      </c>
      <c r="D252" s="746" t="s">
        <v>2883</v>
      </c>
      <c r="E252" s="747" t="s">
        <v>2247</v>
      </c>
      <c r="F252" s="745" t="s">
        <v>2236</v>
      </c>
      <c r="G252" s="745" t="s">
        <v>2600</v>
      </c>
      <c r="H252" s="745" t="s">
        <v>526</v>
      </c>
      <c r="I252" s="745" t="s">
        <v>904</v>
      </c>
      <c r="J252" s="745" t="s">
        <v>905</v>
      </c>
      <c r="K252" s="745" t="s">
        <v>2601</v>
      </c>
      <c r="L252" s="748">
        <v>107.25</v>
      </c>
      <c r="M252" s="748">
        <v>107.25</v>
      </c>
      <c r="N252" s="745">
        <v>1</v>
      </c>
      <c r="O252" s="749">
        <v>0.5</v>
      </c>
      <c r="P252" s="748"/>
      <c r="Q252" s="750">
        <v>0</v>
      </c>
      <c r="R252" s="745"/>
      <c r="S252" s="750">
        <v>0</v>
      </c>
      <c r="T252" s="749"/>
      <c r="U252" s="744">
        <v>0</v>
      </c>
    </row>
    <row r="253" spans="1:21" ht="14.4" customHeight="1" x14ac:dyDescent="0.3">
      <c r="A253" s="743">
        <v>30</v>
      </c>
      <c r="B253" s="745" t="s">
        <v>525</v>
      </c>
      <c r="C253" s="745">
        <v>89301301</v>
      </c>
      <c r="D253" s="746" t="s">
        <v>2883</v>
      </c>
      <c r="E253" s="747" t="s">
        <v>2247</v>
      </c>
      <c r="F253" s="745" t="s">
        <v>2236</v>
      </c>
      <c r="G253" s="745" t="s">
        <v>2378</v>
      </c>
      <c r="H253" s="745" t="s">
        <v>1572</v>
      </c>
      <c r="I253" s="745" t="s">
        <v>1812</v>
      </c>
      <c r="J253" s="745" t="s">
        <v>2219</v>
      </c>
      <c r="K253" s="745" t="s">
        <v>2220</v>
      </c>
      <c r="L253" s="748">
        <v>123.2</v>
      </c>
      <c r="M253" s="748">
        <v>123.2</v>
      </c>
      <c r="N253" s="745">
        <v>1</v>
      </c>
      <c r="O253" s="749">
        <v>0.5</v>
      </c>
      <c r="P253" s="748"/>
      <c r="Q253" s="750">
        <v>0</v>
      </c>
      <c r="R253" s="745"/>
      <c r="S253" s="750">
        <v>0</v>
      </c>
      <c r="T253" s="749"/>
      <c r="U253" s="744">
        <v>0</v>
      </c>
    </row>
    <row r="254" spans="1:21" ht="14.4" customHeight="1" x14ac:dyDescent="0.3">
      <c r="A254" s="743">
        <v>30</v>
      </c>
      <c r="B254" s="745" t="s">
        <v>525</v>
      </c>
      <c r="C254" s="745">
        <v>89301301</v>
      </c>
      <c r="D254" s="746" t="s">
        <v>2883</v>
      </c>
      <c r="E254" s="747" t="s">
        <v>2247</v>
      </c>
      <c r="F254" s="745" t="s">
        <v>2236</v>
      </c>
      <c r="G254" s="745" t="s">
        <v>2379</v>
      </c>
      <c r="H254" s="745" t="s">
        <v>526</v>
      </c>
      <c r="I254" s="745" t="s">
        <v>2602</v>
      </c>
      <c r="J254" s="745" t="s">
        <v>779</v>
      </c>
      <c r="K254" s="745" t="s">
        <v>2603</v>
      </c>
      <c r="L254" s="748">
        <v>0</v>
      </c>
      <c r="M254" s="748">
        <v>0</v>
      </c>
      <c r="N254" s="745">
        <v>1</v>
      </c>
      <c r="O254" s="749">
        <v>0.5</v>
      </c>
      <c r="P254" s="748">
        <v>0</v>
      </c>
      <c r="Q254" s="750"/>
      <c r="R254" s="745">
        <v>1</v>
      </c>
      <c r="S254" s="750">
        <v>1</v>
      </c>
      <c r="T254" s="749">
        <v>0.5</v>
      </c>
      <c r="U254" s="744">
        <v>1</v>
      </c>
    </row>
    <row r="255" spans="1:21" ht="14.4" customHeight="1" x14ac:dyDescent="0.3">
      <c r="A255" s="743">
        <v>30</v>
      </c>
      <c r="B255" s="745" t="s">
        <v>525</v>
      </c>
      <c r="C255" s="745">
        <v>89301301</v>
      </c>
      <c r="D255" s="746" t="s">
        <v>2883</v>
      </c>
      <c r="E255" s="747" t="s">
        <v>2247</v>
      </c>
      <c r="F255" s="745" t="s">
        <v>2236</v>
      </c>
      <c r="G255" s="745" t="s">
        <v>2382</v>
      </c>
      <c r="H255" s="745" t="s">
        <v>526</v>
      </c>
      <c r="I255" s="745" t="s">
        <v>759</v>
      </c>
      <c r="J255" s="745" t="s">
        <v>2383</v>
      </c>
      <c r="K255" s="745" t="s">
        <v>2384</v>
      </c>
      <c r="L255" s="748">
        <v>0</v>
      </c>
      <c r="M255" s="748">
        <v>0</v>
      </c>
      <c r="N255" s="745">
        <v>2</v>
      </c>
      <c r="O255" s="749">
        <v>1.5</v>
      </c>
      <c r="P255" s="748">
        <v>0</v>
      </c>
      <c r="Q255" s="750"/>
      <c r="R255" s="745">
        <v>1</v>
      </c>
      <c r="S255" s="750">
        <v>0.5</v>
      </c>
      <c r="T255" s="749">
        <v>1</v>
      </c>
      <c r="U255" s="744">
        <v>0.66666666666666663</v>
      </c>
    </row>
    <row r="256" spans="1:21" ht="14.4" customHeight="1" x14ac:dyDescent="0.3">
      <c r="A256" s="743">
        <v>30</v>
      </c>
      <c r="B256" s="745" t="s">
        <v>525</v>
      </c>
      <c r="C256" s="745">
        <v>89301301</v>
      </c>
      <c r="D256" s="746" t="s">
        <v>2883</v>
      </c>
      <c r="E256" s="747" t="s">
        <v>2247</v>
      </c>
      <c r="F256" s="745" t="s">
        <v>2236</v>
      </c>
      <c r="G256" s="745" t="s">
        <v>2385</v>
      </c>
      <c r="H256" s="745" t="s">
        <v>526</v>
      </c>
      <c r="I256" s="745" t="s">
        <v>642</v>
      </c>
      <c r="J256" s="745" t="s">
        <v>643</v>
      </c>
      <c r="K256" s="745" t="s">
        <v>2386</v>
      </c>
      <c r="L256" s="748">
        <v>30.47</v>
      </c>
      <c r="M256" s="748">
        <v>121.88</v>
      </c>
      <c r="N256" s="745">
        <v>4</v>
      </c>
      <c r="O256" s="749">
        <v>2</v>
      </c>
      <c r="P256" s="748"/>
      <c r="Q256" s="750">
        <v>0</v>
      </c>
      <c r="R256" s="745"/>
      <c r="S256" s="750">
        <v>0</v>
      </c>
      <c r="T256" s="749"/>
      <c r="U256" s="744">
        <v>0</v>
      </c>
    </row>
    <row r="257" spans="1:21" ht="14.4" customHeight="1" x14ac:dyDescent="0.3">
      <c r="A257" s="743">
        <v>30</v>
      </c>
      <c r="B257" s="745" t="s">
        <v>525</v>
      </c>
      <c r="C257" s="745">
        <v>89301301</v>
      </c>
      <c r="D257" s="746" t="s">
        <v>2883</v>
      </c>
      <c r="E257" s="747" t="s">
        <v>2247</v>
      </c>
      <c r="F257" s="745" t="s">
        <v>2236</v>
      </c>
      <c r="G257" s="745" t="s">
        <v>2389</v>
      </c>
      <c r="H257" s="745" t="s">
        <v>526</v>
      </c>
      <c r="I257" s="745" t="s">
        <v>727</v>
      </c>
      <c r="J257" s="745" t="s">
        <v>728</v>
      </c>
      <c r="K257" s="745" t="s">
        <v>2500</v>
      </c>
      <c r="L257" s="748">
        <v>80.959999999999994</v>
      </c>
      <c r="M257" s="748">
        <v>80.959999999999994</v>
      </c>
      <c r="N257" s="745">
        <v>1</v>
      </c>
      <c r="O257" s="749">
        <v>0.5</v>
      </c>
      <c r="P257" s="748"/>
      <c r="Q257" s="750">
        <v>0</v>
      </c>
      <c r="R257" s="745"/>
      <c r="S257" s="750">
        <v>0</v>
      </c>
      <c r="T257" s="749"/>
      <c r="U257" s="744">
        <v>0</v>
      </c>
    </row>
    <row r="258" spans="1:21" ht="14.4" customHeight="1" x14ac:dyDescent="0.3">
      <c r="A258" s="743">
        <v>30</v>
      </c>
      <c r="B258" s="745" t="s">
        <v>525</v>
      </c>
      <c r="C258" s="745">
        <v>89301301</v>
      </c>
      <c r="D258" s="746" t="s">
        <v>2883</v>
      </c>
      <c r="E258" s="747" t="s">
        <v>2247</v>
      </c>
      <c r="F258" s="745" t="s">
        <v>2236</v>
      </c>
      <c r="G258" s="745" t="s">
        <v>2395</v>
      </c>
      <c r="H258" s="745" t="s">
        <v>526</v>
      </c>
      <c r="I258" s="745" t="s">
        <v>2396</v>
      </c>
      <c r="J258" s="745" t="s">
        <v>748</v>
      </c>
      <c r="K258" s="745" t="s">
        <v>2397</v>
      </c>
      <c r="L258" s="748">
        <v>0</v>
      </c>
      <c r="M258" s="748">
        <v>0</v>
      </c>
      <c r="N258" s="745">
        <v>2</v>
      </c>
      <c r="O258" s="749">
        <v>1</v>
      </c>
      <c r="P258" s="748"/>
      <c r="Q258" s="750"/>
      <c r="R258" s="745"/>
      <c r="S258" s="750">
        <v>0</v>
      </c>
      <c r="T258" s="749"/>
      <c r="U258" s="744">
        <v>0</v>
      </c>
    </row>
    <row r="259" spans="1:21" ht="14.4" customHeight="1" x14ac:dyDescent="0.3">
      <c r="A259" s="743">
        <v>30</v>
      </c>
      <c r="B259" s="745" t="s">
        <v>525</v>
      </c>
      <c r="C259" s="745">
        <v>89301301</v>
      </c>
      <c r="D259" s="746" t="s">
        <v>2883</v>
      </c>
      <c r="E259" s="747" t="s">
        <v>2247</v>
      </c>
      <c r="F259" s="745" t="s">
        <v>2236</v>
      </c>
      <c r="G259" s="745" t="s">
        <v>2395</v>
      </c>
      <c r="H259" s="745" t="s">
        <v>526</v>
      </c>
      <c r="I259" s="745" t="s">
        <v>747</v>
      </c>
      <c r="J259" s="745" t="s">
        <v>748</v>
      </c>
      <c r="K259" s="745" t="s">
        <v>2254</v>
      </c>
      <c r="L259" s="748">
        <v>94.04</v>
      </c>
      <c r="M259" s="748">
        <v>94.04</v>
      </c>
      <c r="N259" s="745">
        <v>1</v>
      </c>
      <c r="O259" s="749">
        <v>0.5</v>
      </c>
      <c r="P259" s="748"/>
      <c r="Q259" s="750">
        <v>0</v>
      </c>
      <c r="R259" s="745"/>
      <c r="S259" s="750">
        <v>0</v>
      </c>
      <c r="T259" s="749"/>
      <c r="U259" s="744">
        <v>0</v>
      </c>
    </row>
    <row r="260" spans="1:21" ht="14.4" customHeight="1" x14ac:dyDescent="0.3">
      <c r="A260" s="743">
        <v>30</v>
      </c>
      <c r="B260" s="745" t="s">
        <v>525</v>
      </c>
      <c r="C260" s="745">
        <v>89301301</v>
      </c>
      <c r="D260" s="746" t="s">
        <v>2883</v>
      </c>
      <c r="E260" s="747" t="s">
        <v>2247</v>
      </c>
      <c r="F260" s="745" t="s">
        <v>2236</v>
      </c>
      <c r="G260" s="745" t="s">
        <v>2438</v>
      </c>
      <c r="H260" s="745" t="s">
        <v>526</v>
      </c>
      <c r="I260" s="745" t="s">
        <v>1110</v>
      </c>
      <c r="J260" s="745" t="s">
        <v>1099</v>
      </c>
      <c r="K260" s="745" t="s">
        <v>2439</v>
      </c>
      <c r="L260" s="748">
        <v>50.14</v>
      </c>
      <c r="M260" s="748">
        <v>100.28</v>
      </c>
      <c r="N260" s="745">
        <v>2</v>
      </c>
      <c r="O260" s="749">
        <v>1.5</v>
      </c>
      <c r="P260" s="748"/>
      <c r="Q260" s="750">
        <v>0</v>
      </c>
      <c r="R260" s="745"/>
      <c r="S260" s="750">
        <v>0</v>
      </c>
      <c r="T260" s="749"/>
      <c r="U260" s="744">
        <v>0</v>
      </c>
    </row>
    <row r="261" spans="1:21" ht="14.4" customHeight="1" x14ac:dyDescent="0.3">
      <c r="A261" s="743">
        <v>30</v>
      </c>
      <c r="B261" s="745" t="s">
        <v>525</v>
      </c>
      <c r="C261" s="745">
        <v>89301301</v>
      </c>
      <c r="D261" s="746" t="s">
        <v>2883</v>
      </c>
      <c r="E261" s="747" t="s">
        <v>2247</v>
      </c>
      <c r="F261" s="745" t="s">
        <v>2236</v>
      </c>
      <c r="G261" s="745" t="s">
        <v>2438</v>
      </c>
      <c r="H261" s="745" t="s">
        <v>526</v>
      </c>
      <c r="I261" s="745" t="s">
        <v>1098</v>
      </c>
      <c r="J261" s="745" t="s">
        <v>1099</v>
      </c>
      <c r="K261" s="745" t="s">
        <v>2440</v>
      </c>
      <c r="L261" s="748">
        <v>75.22</v>
      </c>
      <c r="M261" s="748">
        <v>150.44</v>
      </c>
      <c r="N261" s="745">
        <v>2</v>
      </c>
      <c r="O261" s="749">
        <v>1.5</v>
      </c>
      <c r="P261" s="748">
        <v>75.22</v>
      </c>
      <c r="Q261" s="750">
        <v>0.5</v>
      </c>
      <c r="R261" s="745">
        <v>1</v>
      </c>
      <c r="S261" s="750">
        <v>0.5</v>
      </c>
      <c r="T261" s="749">
        <v>0.5</v>
      </c>
      <c r="U261" s="744">
        <v>0.33333333333333331</v>
      </c>
    </row>
    <row r="262" spans="1:21" ht="14.4" customHeight="1" x14ac:dyDescent="0.3">
      <c r="A262" s="743">
        <v>30</v>
      </c>
      <c r="B262" s="745" t="s">
        <v>525</v>
      </c>
      <c r="C262" s="745">
        <v>89301301</v>
      </c>
      <c r="D262" s="746" t="s">
        <v>2883</v>
      </c>
      <c r="E262" s="747" t="s">
        <v>2247</v>
      </c>
      <c r="F262" s="745" t="s">
        <v>2236</v>
      </c>
      <c r="G262" s="745" t="s">
        <v>2507</v>
      </c>
      <c r="H262" s="745" t="s">
        <v>526</v>
      </c>
      <c r="I262" s="745" t="s">
        <v>1053</v>
      </c>
      <c r="J262" s="745" t="s">
        <v>1054</v>
      </c>
      <c r="K262" s="745" t="s">
        <v>2604</v>
      </c>
      <c r="L262" s="748">
        <v>65.989999999999995</v>
      </c>
      <c r="M262" s="748">
        <v>65.989999999999995</v>
      </c>
      <c r="N262" s="745">
        <v>1</v>
      </c>
      <c r="O262" s="749">
        <v>0.5</v>
      </c>
      <c r="P262" s="748">
        <v>65.989999999999995</v>
      </c>
      <c r="Q262" s="750">
        <v>1</v>
      </c>
      <c r="R262" s="745">
        <v>1</v>
      </c>
      <c r="S262" s="750">
        <v>1</v>
      </c>
      <c r="T262" s="749">
        <v>0.5</v>
      </c>
      <c r="U262" s="744">
        <v>1</v>
      </c>
    </row>
    <row r="263" spans="1:21" ht="14.4" customHeight="1" x14ac:dyDescent="0.3">
      <c r="A263" s="743">
        <v>30</v>
      </c>
      <c r="B263" s="745" t="s">
        <v>525</v>
      </c>
      <c r="C263" s="745">
        <v>89301301</v>
      </c>
      <c r="D263" s="746" t="s">
        <v>2883</v>
      </c>
      <c r="E263" s="747" t="s">
        <v>2247</v>
      </c>
      <c r="F263" s="745" t="s">
        <v>2236</v>
      </c>
      <c r="G263" s="745" t="s">
        <v>2511</v>
      </c>
      <c r="H263" s="745" t="s">
        <v>526</v>
      </c>
      <c r="I263" s="745" t="s">
        <v>2512</v>
      </c>
      <c r="J263" s="745" t="s">
        <v>720</v>
      </c>
      <c r="K263" s="745" t="s">
        <v>2513</v>
      </c>
      <c r="L263" s="748">
        <v>0</v>
      </c>
      <c r="M263" s="748">
        <v>0</v>
      </c>
      <c r="N263" s="745">
        <v>1</v>
      </c>
      <c r="O263" s="749">
        <v>0.5</v>
      </c>
      <c r="P263" s="748"/>
      <c r="Q263" s="750"/>
      <c r="R263" s="745"/>
      <c r="S263" s="750">
        <v>0</v>
      </c>
      <c r="T263" s="749"/>
      <c r="U263" s="744">
        <v>0</v>
      </c>
    </row>
    <row r="264" spans="1:21" ht="14.4" customHeight="1" x14ac:dyDescent="0.3">
      <c r="A264" s="743">
        <v>30</v>
      </c>
      <c r="B264" s="745" t="s">
        <v>525</v>
      </c>
      <c r="C264" s="745">
        <v>89301301</v>
      </c>
      <c r="D264" s="746" t="s">
        <v>2883</v>
      </c>
      <c r="E264" s="747" t="s">
        <v>2247</v>
      </c>
      <c r="F264" s="745" t="s">
        <v>2236</v>
      </c>
      <c r="G264" s="745" t="s">
        <v>2511</v>
      </c>
      <c r="H264" s="745" t="s">
        <v>526</v>
      </c>
      <c r="I264" s="745" t="s">
        <v>2605</v>
      </c>
      <c r="J264" s="745" t="s">
        <v>720</v>
      </c>
      <c r="K264" s="745" t="s">
        <v>2606</v>
      </c>
      <c r="L264" s="748">
        <v>0</v>
      </c>
      <c r="M264" s="748">
        <v>0</v>
      </c>
      <c r="N264" s="745">
        <v>1</v>
      </c>
      <c r="O264" s="749">
        <v>0.5</v>
      </c>
      <c r="P264" s="748"/>
      <c r="Q264" s="750"/>
      <c r="R264" s="745"/>
      <c r="S264" s="750">
        <v>0</v>
      </c>
      <c r="T264" s="749"/>
      <c r="U264" s="744">
        <v>0</v>
      </c>
    </row>
    <row r="265" spans="1:21" ht="14.4" customHeight="1" x14ac:dyDescent="0.3">
      <c r="A265" s="743">
        <v>30</v>
      </c>
      <c r="B265" s="745" t="s">
        <v>525</v>
      </c>
      <c r="C265" s="745">
        <v>89301301</v>
      </c>
      <c r="D265" s="746" t="s">
        <v>2883</v>
      </c>
      <c r="E265" s="747" t="s">
        <v>2247</v>
      </c>
      <c r="F265" s="745" t="s">
        <v>2236</v>
      </c>
      <c r="G265" s="745" t="s">
        <v>2441</v>
      </c>
      <c r="H265" s="745" t="s">
        <v>1572</v>
      </c>
      <c r="I265" s="745" t="s">
        <v>2521</v>
      </c>
      <c r="J265" s="745" t="s">
        <v>1692</v>
      </c>
      <c r="K265" s="745" t="s">
        <v>2522</v>
      </c>
      <c r="L265" s="748">
        <v>92.38</v>
      </c>
      <c r="M265" s="748">
        <v>92.38</v>
      </c>
      <c r="N265" s="745">
        <v>1</v>
      </c>
      <c r="O265" s="749">
        <v>0.5</v>
      </c>
      <c r="P265" s="748"/>
      <c r="Q265" s="750">
        <v>0</v>
      </c>
      <c r="R265" s="745"/>
      <c r="S265" s="750">
        <v>0</v>
      </c>
      <c r="T265" s="749"/>
      <c r="U265" s="744">
        <v>0</v>
      </c>
    </row>
    <row r="266" spans="1:21" ht="14.4" customHeight="1" x14ac:dyDescent="0.3">
      <c r="A266" s="743">
        <v>30</v>
      </c>
      <c r="B266" s="745" t="s">
        <v>525</v>
      </c>
      <c r="C266" s="745">
        <v>89301301</v>
      </c>
      <c r="D266" s="746" t="s">
        <v>2883</v>
      </c>
      <c r="E266" s="747" t="s">
        <v>2247</v>
      </c>
      <c r="F266" s="745" t="s">
        <v>2236</v>
      </c>
      <c r="G266" s="745" t="s">
        <v>2442</v>
      </c>
      <c r="H266" s="745" t="s">
        <v>526</v>
      </c>
      <c r="I266" s="745" t="s">
        <v>2607</v>
      </c>
      <c r="J266" s="745" t="s">
        <v>1518</v>
      </c>
      <c r="K266" s="745" t="s">
        <v>2608</v>
      </c>
      <c r="L266" s="748">
        <v>0</v>
      </c>
      <c r="M266" s="748">
        <v>0</v>
      </c>
      <c r="N266" s="745">
        <v>1</v>
      </c>
      <c r="O266" s="749">
        <v>1</v>
      </c>
      <c r="P266" s="748"/>
      <c r="Q266" s="750"/>
      <c r="R266" s="745"/>
      <c r="S266" s="750">
        <v>0</v>
      </c>
      <c r="T266" s="749"/>
      <c r="U266" s="744">
        <v>0</v>
      </c>
    </row>
    <row r="267" spans="1:21" ht="14.4" customHeight="1" x14ac:dyDescent="0.3">
      <c r="A267" s="743">
        <v>30</v>
      </c>
      <c r="B267" s="745" t="s">
        <v>525</v>
      </c>
      <c r="C267" s="745">
        <v>89301301</v>
      </c>
      <c r="D267" s="746" t="s">
        <v>2883</v>
      </c>
      <c r="E267" s="747" t="s">
        <v>2247</v>
      </c>
      <c r="F267" s="745" t="s">
        <v>2236</v>
      </c>
      <c r="G267" s="745" t="s">
        <v>2609</v>
      </c>
      <c r="H267" s="745" t="s">
        <v>526</v>
      </c>
      <c r="I267" s="745" t="s">
        <v>2610</v>
      </c>
      <c r="J267" s="745" t="s">
        <v>2611</v>
      </c>
      <c r="K267" s="745" t="s">
        <v>2612</v>
      </c>
      <c r="L267" s="748">
        <v>792.3</v>
      </c>
      <c r="M267" s="748">
        <v>792.3</v>
      </c>
      <c r="N267" s="745">
        <v>1</v>
      </c>
      <c r="O267" s="749">
        <v>1</v>
      </c>
      <c r="P267" s="748"/>
      <c r="Q267" s="750">
        <v>0</v>
      </c>
      <c r="R267" s="745"/>
      <c r="S267" s="750">
        <v>0</v>
      </c>
      <c r="T267" s="749"/>
      <c r="U267" s="744">
        <v>0</v>
      </c>
    </row>
    <row r="268" spans="1:21" ht="14.4" customHeight="1" x14ac:dyDescent="0.3">
      <c r="A268" s="743">
        <v>30</v>
      </c>
      <c r="B268" s="745" t="s">
        <v>525</v>
      </c>
      <c r="C268" s="745">
        <v>89301301</v>
      </c>
      <c r="D268" s="746" t="s">
        <v>2883</v>
      </c>
      <c r="E268" s="747" t="s">
        <v>2247</v>
      </c>
      <c r="F268" s="745" t="s">
        <v>2236</v>
      </c>
      <c r="G268" s="745" t="s">
        <v>2613</v>
      </c>
      <c r="H268" s="745" t="s">
        <v>1572</v>
      </c>
      <c r="I268" s="745" t="s">
        <v>1681</v>
      </c>
      <c r="J268" s="745" t="s">
        <v>1682</v>
      </c>
      <c r="K268" s="745" t="s">
        <v>1683</v>
      </c>
      <c r="L268" s="748">
        <v>53.57</v>
      </c>
      <c r="M268" s="748">
        <v>53.57</v>
      </c>
      <c r="N268" s="745">
        <v>1</v>
      </c>
      <c r="O268" s="749">
        <v>0.5</v>
      </c>
      <c r="P268" s="748">
        <v>53.57</v>
      </c>
      <c r="Q268" s="750">
        <v>1</v>
      </c>
      <c r="R268" s="745">
        <v>1</v>
      </c>
      <c r="S268" s="750">
        <v>1</v>
      </c>
      <c r="T268" s="749">
        <v>0.5</v>
      </c>
      <c r="U268" s="744">
        <v>1</v>
      </c>
    </row>
    <row r="269" spans="1:21" ht="14.4" customHeight="1" x14ac:dyDescent="0.3">
      <c r="A269" s="743">
        <v>30</v>
      </c>
      <c r="B269" s="745" t="s">
        <v>525</v>
      </c>
      <c r="C269" s="745">
        <v>89301301</v>
      </c>
      <c r="D269" s="746" t="s">
        <v>2883</v>
      </c>
      <c r="E269" s="747" t="s">
        <v>2247</v>
      </c>
      <c r="F269" s="745" t="s">
        <v>2237</v>
      </c>
      <c r="G269" s="745" t="s">
        <v>2614</v>
      </c>
      <c r="H269" s="745" t="s">
        <v>526</v>
      </c>
      <c r="I269" s="745" t="s">
        <v>2615</v>
      </c>
      <c r="J269" s="745" t="s">
        <v>2616</v>
      </c>
      <c r="K269" s="745"/>
      <c r="L269" s="748">
        <v>0</v>
      </c>
      <c r="M269" s="748">
        <v>0</v>
      </c>
      <c r="N269" s="745">
        <v>1</v>
      </c>
      <c r="O269" s="749">
        <v>1</v>
      </c>
      <c r="P269" s="748">
        <v>0</v>
      </c>
      <c r="Q269" s="750"/>
      <c r="R269" s="745">
        <v>1</v>
      </c>
      <c r="S269" s="750">
        <v>1</v>
      </c>
      <c r="T269" s="749">
        <v>1</v>
      </c>
      <c r="U269" s="744">
        <v>1</v>
      </c>
    </row>
    <row r="270" spans="1:21" ht="14.4" customHeight="1" x14ac:dyDescent="0.3">
      <c r="A270" s="743">
        <v>30</v>
      </c>
      <c r="B270" s="745" t="s">
        <v>525</v>
      </c>
      <c r="C270" s="745">
        <v>89301301</v>
      </c>
      <c r="D270" s="746" t="s">
        <v>2883</v>
      </c>
      <c r="E270" s="747" t="s">
        <v>2247</v>
      </c>
      <c r="F270" s="745" t="s">
        <v>2238</v>
      </c>
      <c r="G270" s="745" t="s">
        <v>2400</v>
      </c>
      <c r="H270" s="745" t="s">
        <v>526</v>
      </c>
      <c r="I270" s="745" t="s">
        <v>2617</v>
      </c>
      <c r="J270" s="745" t="s">
        <v>2618</v>
      </c>
      <c r="K270" s="745" t="s">
        <v>2619</v>
      </c>
      <c r="L270" s="748">
        <v>4000</v>
      </c>
      <c r="M270" s="748">
        <v>8000</v>
      </c>
      <c r="N270" s="745">
        <v>2</v>
      </c>
      <c r="O270" s="749">
        <v>2</v>
      </c>
      <c r="P270" s="748">
        <v>4000</v>
      </c>
      <c r="Q270" s="750">
        <v>0.5</v>
      </c>
      <c r="R270" s="745">
        <v>1</v>
      </c>
      <c r="S270" s="750">
        <v>0.5</v>
      </c>
      <c r="T270" s="749">
        <v>1</v>
      </c>
      <c r="U270" s="744">
        <v>0.5</v>
      </c>
    </row>
    <row r="271" spans="1:21" ht="14.4" customHeight="1" x14ac:dyDescent="0.3">
      <c r="A271" s="743">
        <v>30</v>
      </c>
      <c r="B271" s="745" t="s">
        <v>525</v>
      </c>
      <c r="C271" s="745">
        <v>89301301</v>
      </c>
      <c r="D271" s="746" t="s">
        <v>2883</v>
      </c>
      <c r="E271" s="747" t="s">
        <v>2247</v>
      </c>
      <c r="F271" s="745" t="s">
        <v>2238</v>
      </c>
      <c r="G271" s="745" t="s">
        <v>2400</v>
      </c>
      <c r="H271" s="745" t="s">
        <v>526</v>
      </c>
      <c r="I271" s="745" t="s">
        <v>2620</v>
      </c>
      <c r="J271" s="745" t="s">
        <v>2621</v>
      </c>
      <c r="K271" s="745" t="s">
        <v>2622</v>
      </c>
      <c r="L271" s="748">
        <v>1470</v>
      </c>
      <c r="M271" s="748">
        <v>1470</v>
      </c>
      <c r="N271" s="745">
        <v>1</v>
      </c>
      <c r="O271" s="749">
        <v>1</v>
      </c>
      <c r="P271" s="748"/>
      <c r="Q271" s="750">
        <v>0</v>
      </c>
      <c r="R271" s="745"/>
      <c r="S271" s="750">
        <v>0</v>
      </c>
      <c r="T271" s="749"/>
      <c r="U271" s="744">
        <v>0</v>
      </c>
    </row>
    <row r="272" spans="1:21" ht="14.4" customHeight="1" x14ac:dyDescent="0.3">
      <c r="A272" s="743">
        <v>30</v>
      </c>
      <c r="B272" s="745" t="s">
        <v>525</v>
      </c>
      <c r="C272" s="745">
        <v>89301301</v>
      </c>
      <c r="D272" s="746" t="s">
        <v>2883</v>
      </c>
      <c r="E272" s="747" t="s">
        <v>2248</v>
      </c>
      <c r="F272" s="745" t="s">
        <v>2236</v>
      </c>
      <c r="G272" s="745" t="s">
        <v>2445</v>
      </c>
      <c r="H272" s="745" t="s">
        <v>526</v>
      </c>
      <c r="I272" s="745" t="s">
        <v>814</v>
      </c>
      <c r="J272" s="745" t="s">
        <v>2446</v>
      </c>
      <c r="K272" s="745" t="s">
        <v>969</v>
      </c>
      <c r="L272" s="748">
        <v>35.11</v>
      </c>
      <c r="M272" s="748">
        <v>35.11</v>
      </c>
      <c r="N272" s="745">
        <v>1</v>
      </c>
      <c r="O272" s="749">
        <v>0.5</v>
      </c>
      <c r="P272" s="748"/>
      <c r="Q272" s="750">
        <v>0</v>
      </c>
      <c r="R272" s="745"/>
      <c r="S272" s="750">
        <v>0</v>
      </c>
      <c r="T272" s="749"/>
      <c r="U272" s="744">
        <v>0</v>
      </c>
    </row>
    <row r="273" spans="1:21" ht="14.4" customHeight="1" x14ac:dyDescent="0.3">
      <c r="A273" s="743">
        <v>30</v>
      </c>
      <c r="B273" s="745" t="s">
        <v>525</v>
      </c>
      <c r="C273" s="745">
        <v>89301301</v>
      </c>
      <c r="D273" s="746" t="s">
        <v>2883</v>
      </c>
      <c r="E273" s="747" t="s">
        <v>2248</v>
      </c>
      <c r="F273" s="745" t="s">
        <v>2236</v>
      </c>
      <c r="G273" s="745" t="s">
        <v>2252</v>
      </c>
      <c r="H273" s="745" t="s">
        <v>526</v>
      </c>
      <c r="I273" s="745" t="s">
        <v>610</v>
      </c>
      <c r="J273" s="745" t="s">
        <v>611</v>
      </c>
      <c r="K273" s="745" t="s">
        <v>2526</v>
      </c>
      <c r="L273" s="748">
        <v>40.58</v>
      </c>
      <c r="M273" s="748">
        <v>81.16</v>
      </c>
      <c r="N273" s="745">
        <v>2</v>
      </c>
      <c r="O273" s="749">
        <v>1</v>
      </c>
      <c r="P273" s="748"/>
      <c r="Q273" s="750">
        <v>0</v>
      </c>
      <c r="R273" s="745"/>
      <c r="S273" s="750">
        <v>0</v>
      </c>
      <c r="T273" s="749"/>
      <c r="U273" s="744">
        <v>0</v>
      </c>
    </row>
    <row r="274" spans="1:21" ht="14.4" customHeight="1" x14ac:dyDescent="0.3">
      <c r="A274" s="743">
        <v>30</v>
      </c>
      <c r="B274" s="745" t="s">
        <v>525</v>
      </c>
      <c r="C274" s="745">
        <v>89301301</v>
      </c>
      <c r="D274" s="746" t="s">
        <v>2883</v>
      </c>
      <c r="E274" s="747" t="s">
        <v>2248</v>
      </c>
      <c r="F274" s="745" t="s">
        <v>2236</v>
      </c>
      <c r="G274" s="745" t="s">
        <v>2252</v>
      </c>
      <c r="H274" s="745" t="s">
        <v>526</v>
      </c>
      <c r="I274" s="745" t="s">
        <v>626</v>
      </c>
      <c r="J274" s="745" t="s">
        <v>2407</v>
      </c>
      <c r="K274" s="745" t="s">
        <v>2254</v>
      </c>
      <c r="L274" s="748">
        <v>42.85</v>
      </c>
      <c r="M274" s="748">
        <v>85.7</v>
      </c>
      <c r="N274" s="745">
        <v>2</v>
      </c>
      <c r="O274" s="749">
        <v>1</v>
      </c>
      <c r="P274" s="748"/>
      <c r="Q274" s="750">
        <v>0</v>
      </c>
      <c r="R274" s="745"/>
      <c r="S274" s="750">
        <v>0</v>
      </c>
      <c r="T274" s="749"/>
      <c r="U274" s="744">
        <v>0</v>
      </c>
    </row>
    <row r="275" spans="1:21" ht="14.4" customHeight="1" x14ac:dyDescent="0.3">
      <c r="A275" s="743">
        <v>30</v>
      </c>
      <c r="B275" s="745" t="s">
        <v>525</v>
      </c>
      <c r="C275" s="745">
        <v>89301301</v>
      </c>
      <c r="D275" s="746" t="s">
        <v>2883</v>
      </c>
      <c r="E275" s="747" t="s">
        <v>2248</v>
      </c>
      <c r="F275" s="745" t="s">
        <v>2236</v>
      </c>
      <c r="G275" s="745" t="s">
        <v>2255</v>
      </c>
      <c r="H275" s="745" t="s">
        <v>1572</v>
      </c>
      <c r="I275" s="745" t="s">
        <v>1689</v>
      </c>
      <c r="J275" s="745" t="s">
        <v>2211</v>
      </c>
      <c r="K275" s="745" t="s">
        <v>2212</v>
      </c>
      <c r="L275" s="748">
        <v>6.68</v>
      </c>
      <c r="M275" s="748">
        <v>6.68</v>
      </c>
      <c r="N275" s="745">
        <v>1</v>
      </c>
      <c r="O275" s="749">
        <v>0.5</v>
      </c>
      <c r="P275" s="748"/>
      <c r="Q275" s="750">
        <v>0</v>
      </c>
      <c r="R275" s="745"/>
      <c r="S275" s="750">
        <v>0</v>
      </c>
      <c r="T275" s="749"/>
      <c r="U275" s="744">
        <v>0</v>
      </c>
    </row>
    <row r="276" spans="1:21" ht="14.4" customHeight="1" x14ac:dyDescent="0.3">
      <c r="A276" s="743">
        <v>30</v>
      </c>
      <c r="B276" s="745" t="s">
        <v>525</v>
      </c>
      <c r="C276" s="745">
        <v>89301301</v>
      </c>
      <c r="D276" s="746" t="s">
        <v>2883</v>
      </c>
      <c r="E276" s="747" t="s">
        <v>2248</v>
      </c>
      <c r="F276" s="745" t="s">
        <v>2236</v>
      </c>
      <c r="G276" s="745" t="s">
        <v>2527</v>
      </c>
      <c r="H276" s="745" t="s">
        <v>526</v>
      </c>
      <c r="I276" s="745" t="s">
        <v>2623</v>
      </c>
      <c r="J276" s="745" t="s">
        <v>932</v>
      </c>
      <c r="K276" s="745" t="s">
        <v>2624</v>
      </c>
      <c r="L276" s="748">
        <v>0</v>
      </c>
      <c r="M276" s="748">
        <v>0</v>
      </c>
      <c r="N276" s="745">
        <v>2</v>
      </c>
      <c r="O276" s="749">
        <v>1</v>
      </c>
      <c r="P276" s="748"/>
      <c r="Q276" s="750"/>
      <c r="R276" s="745"/>
      <c r="S276" s="750">
        <v>0</v>
      </c>
      <c r="T276" s="749"/>
      <c r="U276" s="744">
        <v>0</v>
      </c>
    </row>
    <row r="277" spans="1:21" ht="14.4" customHeight="1" x14ac:dyDescent="0.3">
      <c r="A277" s="743">
        <v>30</v>
      </c>
      <c r="B277" s="745" t="s">
        <v>525</v>
      </c>
      <c r="C277" s="745">
        <v>89301301</v>
      </c>
      <c r="D277" s="746" t="s">
        <v>2883</v>
      </c>
      <c r="E277" s="747" t="s">
        <v>2248</v>
      </c>
      <c r="F277" s="745" t="s">
        <v>2236</v>
      </c>
      <c r="G277" s="745" t="s">
        <v>2259</v>
      </c>
      <c r="H277" s="745" t="s">
        <v>526</v>
      </c>
      <c r="I277" s="745" t="s">
        <v>2447</v>
      </c>
      <c r="J277" s="745" t="s">
        <v>979</v>
      </c>
      <c r="K277" s="745" t="s">
        <v>2145</v>
      </c>
      <c r="L277" s="748">
        <v>58.27</v>
      </c>
      <c r="M277" s="748">
        <v>116.54</v>
      </c>
      <c r="N277" s="745">
        <v>2</v>
      </c>
      <c r="O277" s="749">
        <v>1</v>
      </c>
      <c r="P277" s="748"/>
      <c r="Q277" s="750">
        <v>0</v>
      </c>
      <c r="R277" s="745"/>
      <c r="S277" s="750">
        <v>0</v>
      </c>
      <c r="T277" s="749"/>
      <c r="U277" s="744">
        <v>0</v>
      </c>
    </row>
    <row r="278" spans="1:21" ht="14.4" customHeight="1" x14ac:dyDescent="0.3">
      <c r="A278" s="743">
        <v>30</v>
      </c>
      <c r="B278" s="745" t="s">
        <v>525</v>
      </c>
      <c r="C278" s="745">
        <v>89301301</v>
      </c>
      <c r="D278" s="746" t="s">
        <v>2883</v>
      </c>
      <c r="E278" s="747" t="s">
        <v>2248</v>
      </c>
      <c r="F278" s="745" t="s">
        <v>2236</v>
      </c>
      <c r="G278" s="745" t="s">
        <v>2264</v>
      </c>
      <c r="H278" s="745" t="s">
        <v>1572</v>
      </c>
      <c r="I278" s="745" t="s">
        <v>1868</v>
      </c>
      <c r="J278" s="745" t="s">
        <v>1869</v>
      </c>
      <c r="K278" s="745" t="s">
        <v>804</v>
      </c>
      <c r="L278" s="748">
        <v>124.91</v>
      </c>
      <c r="M278" s="748">
        <v>124.91</v>
      </c>
      <c r="N278" s="745">
        <v>1</v>
      </c>
      <c r="O278" s="749">
        <v>0.5</v>
      </c>
      <c r="P278" s="748">
        <v>124.91</v>
      </c>
      <c r="Q278" s="750">
        <v>1</v>
      </c>
      <c r="R278" s="745">
        <v>1</v>
      </c>
      <c r="S278" s="750">
        <v>1</v>
      </c>
      <c r="T278" s="749">
        <v>0.5</v>
      </c>
      <c r="U278" s="744">
        <v>1</v>
      </c>
    </row>
    <row r="279" spans="1:21" ht="14.4" customHeight="1" x14ac:dyDescent="0.3">
      <c r="A279" s="743">
        <v>30</v>
      </c>
      <c r="B279" s="745" t="s">
        <v>525</v>
      </c>
      <c r="C279" s="745">
        <v>89301301</v>
      </c>
      <c r="D279" s="746" t="s">
        <v>2883</v>
      </c>
      <c r="E279" s="747" t="s">
        <v>2248</v>
      </c>
      <c r="F279" s="745" t="s">
        <v>2236</v>
      </c>
      <c r="G279" s="745" t="s">
        <v>2264</v>
      </c>
      <c r="H279" s="745" t="s">
        <v>1572</v>
      </c>
      <c r="I279" s="745" t="s">
        <v>2448</v>
      </c>
      <c r="J279" s="745" t="s">
        <v>2449</v>
      </c>
      <c r="K279" s="745" t="s">
        <v>804</v>
      </c>
      <c r="L279" s="748">
        <v>124.91</v>
      </c>
      <c r="M279" s="748">
        <v>249.82</v>
      </c>
      <c r="N279" s="745">
        <v>2</v>
      </c>
      <c r="O279" s="749">
        <v>1</v>
      </c>
      <c r="P279" s="748"/>
      <c r="Q279" s="750">
        <v>0</v>
      </c>
      <c r="R279" s="745"/>
      <c r="S279" s="750">
        <v>0</v>
      </c>
      <c r="T279" s="749"/>
      <c r="U279" s="744">
        <v>0</v>
      </c>
    </row>
    <row r="280" spans="1:21" ht="14.4" customHeight="1" x14ac:dyDescent="0.3">
      <c r="A280" s="743">
        <v>30</v>
      </c>
      <c r="B280" s="745" t="s">
        <v>525</v>
      </c>
      <c r="C280" s="745">
        <v>89301301</v>
      </c>
      <c r="D280" s="746" t="s">
        <v>2883</v>
      </c>
      <c r="E280" s="747" t="s">
        <v>2248</v>
      </c>
      <c r="F280" s="745" t="s">
        <v>2236</v>
      </c>
      <c r="G280" s="745" t="s">
        <v>2269</v>
      </c>
      <c r="H280" s="745" t="s">
        <v>1572</v>
      </c>
      <c r="I280" s="745" t="s">
        <v>1633</v>
      </c>
      <c r="J280" s="745" t="s">
        <v>1634</v>
      </c>
      <c r="K280" s="745" t="s">
        <v>1197</v>
      </c>
      <c r="L280" s="748">
        <v>35.11</v>
      </c>
      <c r="M280" s="748">
        <v>35.11</v>
      </c>
      <c r="N280" s="745">
        <v>1</v>
      </c>
      <c r="O280" s="749">
        <v>0.5</v>
      </c>
      <c r="P280" s="748"/>
      <c r="Q280" s="750">
        <v>0</v>
      </c>
      <c r="R280" s="745"/>
      <c r="S280" s="750">
        <v>0</v>
      </c>
      <c r="T280" s="749"/>
      <c r="U280" s="744">
        <v>0</v>
      </c>
    </row>
    <row r="281" spans="1:21" ht="14.4" customHeight="1" x14ac:dyDescent="0.3">
      <c r="A281" s="743">
        <v>30</v>
      </c>
      <c r="B281" s="745" t="s">
        <v>525</v>
      </c>
      <c r="C281" s="745">
        <v>89301301</v>
      </c>
      <c r="D281" s="746" t="s">
        <v>2883</v>
      </c>
      <c r="E281" s="747" t="s">
        <v>2248</v>
      </c>
      <c r="F281" s="745" t="s">
        <v>2236</v>
      </c>
      <c r="G281" s="745" t="s">
        <v>2452</v>
      </c>
      <c r="H281" s="745" t="s">
        <v>1572</v>
      </c>
      <c r="I281" s="745" t="s">
        <v>2535</v>
      </c>
      <c r="J281" s="745" t="s">
        <v>1603</v>
      </c>
      <c r="K281" s="745" t="s">
        <v>2536</v>
      </c>
      <c r="L281" s="748">
        <v>132</v>
      </c>
      <c r="M281" s="748">
        <v>264</v>
      </c>
      <c r="N281" s="745">
        <v>2</v>
      </c>
      <c r="O281" s="749">
        <v>1</v>
      </c>
      <c r="P281" s="748"/>
      <c r="Q281" s="750">
        <v>0</v>
      </c>
      <c r="R281" s="745"/>
      <c r="S281" s="750">
        <v>0</v>
      </c>
      <c r="T281" s="749"/>
      <c r="U281" s="744">
        <v>0</v>
      </c>
    </row>
    <row r="282" spans="1:21" ht="14.4" customHeight="1" x14ac:dyDescent="0.3">
      <c r="A282" s="743">
        <v>30</v>
      </c>
      <c r="B282" s="745" t="s">
        <v>525</v>
      </c>
      <c r="C282" s="745">
        <v>89301301</v>
      </c>
      <c r="D282" s="746" t="s">
        <v>2883</v>
      </c>
      <c r="E282" s="747" t="s">
        <v>2248</v>
      </c>
      <c r="F282" s="745" t="s">
        <v>2236</v>
      </c>
      <c r="G282" s="745" t="s">
        <v>2270</v>
      </c>
      <c r="H282" s="745" t="s">
        <v>526</v>
      </c>
      <c r="I282" s="745" t="s">
        <v>826</v>
      </c>
      <c r="J282" s="745" t="s">
        <v>2271</v>
      </c>
      <c r="K282" s="745" t="s">
        <v>2272</v>
      </c>
      <c r="L282" s="748">
        <v>35.29</v>
      </c>
      <c r="M282" s="748">
        <v>70.58</v>
      </c>
      <c r="N282" s="745">
        <v>2</v>
      </c>
      <c r="O282" s="749">
        <v>1</v>
      </c>
      <c r="P282" s="748"/>
      <c r="Q282" s="750">
        <v>0</v>
      </c>
      <c r="R282" s="745"/>
      <c r="S282" s="750">
        <v>0</v>
      </c>
      <c r="T282" s="749"/>
      <c r="U282" s="744">
        <v>0</v>
      </c>
    </row>
    <row r="283" spans="1:21" ht="14.4" customHeight="1" x14ac:dyDescent="0.3">
      <c r="A283" s="743">
        <v>30</v>
      </c>
      <c r="B283" s="745" t="s">
        <v>525</v>
      </c>
      <c r="C283" s="745">
        <v>89301301</v>
      </c>
      <c r="D283" s="746" t="s">
        <v>2883</v>
      </c>
      <c r="E283" s="747" t="s">
        <v>2248</v>
      </c>
      <c r="F283" s="745" t="s">
        <v>2236</v>
      </c>
      <c r="G283" s="745" t="s">
        <v>2625</v>
      </c>
      <c r="H283" s="745" t="s">
        <v>526</v>
      </c>
      <c r="I283" s="745" t="s">
        <v>2626</v>
      </c>
      <c r="J283" s="745" t="s">
        <v>2627</v>
      </c>
      <c r="K283" s="745" t="s">
        <v>2589</v>
      </c>
      <c r="L283" s="748">
        <v>83.35</v>
      </c>
      <c r="M283" s="748">
        <v>83.35</v>
      </c>
      <c r="N283" s="745">
        <v>1</v>
      </c>
      <c r="O283" s="749">
        <v>0.5</v>
      </c>
      <c r="P283" s="748"/>
      <c r="Q283" s="750">
        <v>0</v>
      </c>
      <c r="R283" s="745"/>
      <c r="S283" s="750">
        <v>0</v>
      </c>
      <c r="T283" s="749"/>
      <c r="U283" s="744">
        <v>0</v>
      </c>
    </row>
    <row r="284" spans="1:21" ht="14.4" customHeight="1" x14ac:dyDescent="0.3">
      <c r="A284" s="743">
        <v>30</v>
      </c>
      <c r="B284" s="745" t="s">
        <v>525</v>
      </c>
      <c r="C284" s="745">
        <v>89301301</v>
      </c>
      <c r="D284" s="746" t="s">
        <v>2883</v>
      </c>
      <c r="E284" s="747" t="s">
        <v>2248</v>
      </c>
      <c r="F284" s="745" t="s">
        <v>2236</v>
      </c>
      <c r="G284" s="745" t="s">
        <v>2420</v>
      </c>
      <c r="H284" s="745" t="s">
        <v>526</v>
      </c>
      <c r="I284" s="745" t="s">
        <v>2628</v>
      </c>
      <c r="J284" s="745" t="s">
        <v>2629</v>
      </c>
      <c r="K284" s="745" t="s">
        <v>1439</v>
      </c>
      <c r="L284" s="748">
        <v>528.44000000000005</v>
      </c>
      <c r="M284" s="748">
        <v>528.44000000000005</v>
      </c>
      <c r="N284" s="745">
        <v>1</v>
      </c>
      <c r="O284" s="749">
        <v>0.5</v>
      </c>
      <c r="P284" s="748"/>
      <c r="Q284" s="750">
        <v>0</v>
      </c>
      <c r="R284" s="745"/>
      <c r="S284" s="750">
        <v>0</v>
      </c>
      <c r="T284" s="749"/>
      <c r="U284" s="744">
        <v>0</v>
      </c>
    </row>
    <row r="285" spans="1:21" ht="14.4" customHeight="1" x14ac:dyDescent="0.3">
      <c r="A285" s="743">
        <v>30</v>
      </c>
      <c r="B285" s="745" t="s">
        <v>525</v>
      </c>
      <c r="C285" s="745">
        <v>89301301</v>
      </c>
      <c r="D285" s="746" t="s">
        <v>2883</v>
      </c>
      <c r="E285" s="747" t="s">
        <v>2248</v>
      </c>
      <c r="F285" s="745" t="s">
        <v>2236</v>
      </c>
      <c r="G285" s="745" t="s">
        <v>2275</v>
      </c>
      <c r="H285" s="745" t="s">
        <v>1572</v>
      </c>
      <c r="I285" s="745" t="s">
        <v>1781</v>
      </c>
      <c r="J285" s="745" t="s">
        <v>1782</v>
      </c>
      <c r="K285" s="745" t="s">
        <v>1708</v>
      </c>
      <c r="L285" s="748">
        <v>132</v>
      </c>
      <c r="M285" s="748">
        <v>132</v>
      </c>
      <c r="N285" s="745">
        <v>1</v>
      </c>
      <c r="O285" s="749">
        <v>0.5</v>
      </c>
      <c r="P285" s="748"/>
      <c r="Q285" s="750">
        <v>0</v>
      </c>
      <c r="R285" s="745"/>
      <c r="S285" s="750">
        <v>0</v>
      </c>
      <c r="T285" s="749"/>
      <c r="U285" s="744">
        <v>0</v>
      </c>
    </row>
    <row r="286" spans="1:21" ht="14.4" customHeight="1" x14ac:dyDescent="0.3">
      <c r="A286" s="743">
        <v>30</v>
      </c>
      <c r="B286" s="745" t="s">
        <v>525</v>
      </c>
      <c r="C286" s="745">
        <v>89301301</v>
      </c>
      <c r="D286" s="746" t="s">
        <v>2883</v>
      </c>
      <c r="E286" s="747" t="s">
        <v>2248</v>
      </c>
      <c r="F286" s="745" t="s">
        <v>2236</v>
      </c>
      <c r="G286" s="745" t="s">
        <v>2276</v>
      </c>
      <c r="H286" s="745" t="s">
        <v>526</v>
      </c>
      <c r="I286" s="745" t="s">
        <v>2277</v>
      </c>
      <c r="J286" s="745" t="s">
        <v>2278</v>
      </c>
      <c r="K286" s="745" t="s">
        <v>2279</v>
      </c>
      <c r="L286" s="748">
        <v>58.97</v>
      </c>
      <c r="M286" s="748">
        <v>176.91</v>
      </c>
      <c r="N286" s="745">
        <v>3</v>
      </c>
      <c r="O286" s="749">
        <v>1.5</v>
      </c>
      <c r="P286" s="748"/>
      <c r="Q286" s="750">
        <v>0</v>
      </c>
      <c r="R286" s="745"/>
      <c r="S286" s="750">
        <v>0</v>
      </c>
      <c r="T286" s="749"/>
      <c r="U286" s="744">
        <v>0</v>
      </c>
    </row>
    <row r="287" spans="1:21" ht="14.4" customHeight="1" x14ac:dyDescent="0.3">
      <c r="A287" s="743">
        <v>30</v>
      </c>
      <c r="B287" s="745" t="s">
        <v>525</v>
      </c>
      <c r="C287" s="745">
        <v>89301301</v>
      </c>
      <c r="D287" s="746" t="s">
        <v>2883</v>
      </c>
      <c r="E287" s="747" t="s">
        <v>2248</v>
      </c>
      <c r="F287" s="745" t="s">
        <v>2236</v>
      </c>
      <c r="G287" s="745" t="s">
        <v>2276</v>
      </c>
      <c r="H287" s="745" t="s">
        <v>526</v>
      </c>
      <c r="I287" s="745" t="s">
        <v>2280</v>
      </c>
      <c r="J287" s="745" t="s">
        <v>2281</v>
      </c>
      <c r="K287" s="745" t="s">
        <v>2282</v>
      </c>
      <c r="L287" s="748">
        <v>0</v>
      </c>
      <c r="M287" s="748">
        <v>0</v>
      </c>
      <c r="N287" s="745">
        <v>1</v>
      </c>
      <c r="O287" s="749">
        <v>0.5</v>
      </c>
      <c r="P287" s="748"/>
      <c r="Q287" s="750"/>
      <c r="R287" s="745"/>
      <c r="S287" s="750">
        <v>0</v>
      </c>
      <c r="T287" s="749"/>
      <c r="U287" s="744">
        <v>0</v>
      </c>
    </row>
    <row r="288" spans="1:21" ht="14.4" customHeight="1" x14ac:dyDescent="0.3">
      <c r="A288" s="743">
        <v>30</v>
      </c>
      <c r="B288" s="745" t="s">
        <v>525</v>
      </c>
      <c r="C288" s="745">
        <v>89301301</v>
      </c>
      <c r="D288" s="746" t="s">
        <v>2883</v>
      </c>
      <c r="E288" s="747" t="s">
        <v>2248</v>
      </c>
      <c r="F288" s="745" t="s">
        <v>2236</v>
      </c>
      <c r="G288" s="745" t="s">
        <v>2276</v>
      </c>
      <c r="H288" s="745" t="s">
        <v>526</v>
      </c>
      <c r="I288" s="745" t="s">
        <v>911</v>
      </c>
      <c r="J288" s="745" t="s">
        <v>2281</v>
      </c>
      <c r="K288" s="745" t="s">
        <v>2283</v>
      </c>
      <c r="L288" s="748">
        <v>63.7</v>
      </c>
      <c r="M288" s="748">
        <v>191.10000000000002</v>
      </c>
      <c r="N288" s="745">
        <v>3</v>
      </c>
      <c r="O288" s="749">
        <v>1.5</v>
      </c>
      <c r="P288" s="748"/>
      <c r="Q288" s="750">
        <v>0</v>
      </c>
      <c r="R288" s="745"/>
      <c r="S288" s="750">
        <v>0</v>
      </c>
      <c r="T288" s="749"/>
      <c r="U288" s="744">
        <v>0</v>
      </c>
    </row>
    <row r="289" spans="1:21" ht="14.4" customHeight="1" x14ac:dyDescent="0.3">
      <c r="A289" s="743">
        <v>30</v>
      </c>
      <c r="B289" s="745" t="s">
        <v>525</v>
      </c>
      <c r="C289" s="745">
        <v>89301301</v>
      </c>
      <c r="D289" s="746" t="s">
        <v>2883</v>
      </c>
      <c r="E289" s="747" t="s">
        <v>2248</v>
      </c>
      <c r="F289" s="745" t="s">
        <v>2236</v>
      </c>
      <c r="G289" s="745" t="s">
        <v>2630</v>
      </c>
      <c r="H289" s="745" t="s">
        <v>1572</v>
      </c>
      <c r="I289" s="745" t="s">
        <v>1685</v>
      </c>
      <c r="J289" s="745" t="s">
        <v>2202</v>
      </c>
      <c r="K289" s="745" t="s">
        <v>2203</v>
      </c>
      <c r="L289" s="748">
        <v>424.24</v>
      </c>
      <c r="M289" s="748">
        <v>1696.96</v>
      </c>
      <c r="N289" s="745">
        <v>4</v>
      </c>
      <c r="O289" s="749">
        <v>2</v>
      </c>
      <c r="P289" s="748"/>
      <c r="Q289" s="750">
        <v>0</v>
      </c>
      <c r="R289" s="745"/>
      <c r="S289" s="750">
        <v>0</v>
      </c>
      <c r="T289" s="749"/>
      <c r="U289" s="744">
        <v>0</v>
      </c>
    </row>
    <row r="290" spans="1:21" ht="14.4" customHeight="1" x14ac:dyDescent="0.3">
      <c r="A290" s="743">
        <v>30</v>
      </c>
      <c r="B290" s="745" t="s">
        <v>525</v>
      </c>
      <c r="C290" s="745">
        <v>89301301</v>
      </c>
      <c r="D290" s="746" t="s">
        <v>2883</v>
      </c>
      <c r="E290" s="747" t="s">
        <v>2248</v>
      </c>
      <c r="F290" s="745" t="s">
        <v>2236</v>
      </c>
      <c r="G290" s="745" t="s">
        <v>2630</v>
      </c>
      <c r="H290" s="745" t="s">
        <v>1572</v>
      </c>
      <c r="I290" s="745" t="s">
        <v>1838</v>
      </c>
      <c r="J290" s="745" t="s">
        <v>2204</v>
      </c>
      <c r="K290" s="745" t="s">
        <v>2205</v>
      </c>
      <c r="L290" s="748">
        <v>478.07</v>
      </c>
      <c r="M290" s="748">
        <v>478.07</v>
      </c>
      <c r="N290" s="745">
        <v>1</v>
      </c>
      <c r="O290" s="749">
        <v>1</v>
      </c>
      <c r="P290" s="748"/>
      <c r="Q290" s="750">
        <v>0</v>
      </c>
      <c r="R290" s="745"/>
      <c r="S290" s="750">
        <v>0</v>
      </c>
      <c r="T290" s="749"/>
      <c r="U290" s="744">
        <v>0</v>
      </c>
    </row>
    <row r="291" spans="1:21" ht="14.4" customHeight="1" x14ac:dyDescent="0.3">
      <c r="A291" s="743">
        <v>30</v>
      </c>
      <c r="B291" s="745" t="s">
        <v>525</v>
      </c>
      <c r="C291" s="745">
        <v>89301301</v>
      </c>
      <c r="D291" s="746" t="s">
        <v>2883</v>
      </c>
      <c r="E291" s="747" t="s">
        <v>2248</v>
      </c>
      <c r="F291" s="745" t="s">
        <v>2236</v>
      </c>
      <c r="G291" s="745" t="s">
        <v>2631</v>
      </c>
      <c r="H291" s="745" t="s">
        <v>526</v>
      </c>
      <c r="I291" s="745" t="s">
        <v>2632</v>
      </c>
      <c r="J291" s="745" t="s">
        <v>2633</v>
      </c>
      <c r="K291" s="745" t="s">
        <v>2634</v>
      </c>
      <c r="L291" s="748">
        <v>46.25</v>
      </c>
      <c r="M291" s="748">
        <v>46.25</v>
      </c>
      <c r="N291" s="745">
        <v>1</v>
      </c>
      <c r="O291" s="749">
        <v>0.5</v>
      </c>
      <c r="P291" s="748"/>
      <c r="Q291" s="750">
        <v>0</v>
      </c>
      <c r="R291" s="745"/>
      <c r="S291" s="750">
        <v>0</v>
      </c>
      <c r="T291" s="749"/>
      <c r="U291" s="744">
        <v>0</v>
      </c>
    </row>
    <row r="292" spans="1:21" ht="14.4" customHeight="1" x14ac:dyDescent="0.3">
      <c r="A292" s="743">
        <v>30</v>
      </c>
      <c r="B292" s="745" t="s">
        <v>525</v>
      </c>
      <c r="C292" s="745">
        <v>89301301</v>
      </c>
      <c r="D292" s="746" t="s">
        <v>2883</v>
      </c>
      <c r="E292" s="747" t="s">
        <v>2248</v>
      </c>
      <c r="F292" s="745" t="s">
        <v>2236</v>
      </c>
      <c r="G292" s="745" t="s">
        <v>2635</v>
      </c>
      <c r="H292" s="745" t="s">
        <v>526</v>
      </c>
      <c r="I292" s="745" t="s">
        <v>2636</v>
      </c>
      <c r="J292" s="745" t="s">
        <v>2637</v>
      </c>
      <c r="K292" s="745" t="s">
        <v>1197</v>
      </c>
      <c r="L292" s="748">
        <v>6.03</v>
      </c>
      <c r="M292" s="748">
        <v>6.03</v>
      </c>
      <c r="N292" s="745">
        <v>1</v>
      </c>
      <c r="O292" s="749">
        <v>0.5</v>
      </c>
      <c r="P292" s="748"/>
      <c r="Q292" s="750">
        <v>0</v>
      </c>
      <c r="R292" s="745"/>
      <c r="S292" s="750">
        <v>0</v>
      </c>
      <c r="T292" s="749"/>
      <c r="U292" s="744">
        <v>0</v>
      </c>
    </row>
    <row r="293" spans="1:21" ht="14.4" customHeight="1" x14ac:dyDescent="0.3">
      <c r="A293" s="743">
        <v>30</v>
      </c>
      <c r="B293" s="745" t="s">
        <v>525</v>
      </c>
      <c r="C293" s="745">
        <v>89301301</v>
      </c>
      <c r="D293" s="746" t="s">
        <v>2883</v>
      </c>
      <c r="E293" s="747" t="s">
        <v>2248</v>
      </c>
      <c r="F293" s="745" t="s">
        <v>2236</v>
      </c>
      <c r="G293" s="745" t="s">
        <v>2288</v>
      </c>
      <c r="H293" s="745" t="s">
        <v>526</v>
      </c>
      <c r="I293" s="745" t="s">
        <v>952</v>
      </c>
      <c r="J293" s="745" t="s">
        <v>953</v>
      </c>
      <c r="K293" s="745" t="s">
        <v>954</v>
      </c>
      <c r="L293" s="748">
        <v>33</v>
      </c>
      <c r="M293" s="748">
        <v>33</v>
      </c>
      <c r="N293" s="745">
        <v>1</v>
      </c>
      <c r="O293" s="749">
        <v>0.5</v>
      </c>
      <c r="P293" s="748"/>
      <c r="Q293" s="750">
        <v>0</v>
      </c>
      <c r="R293" s="745"/>
      <c r="S293" s="750">
        <v>0</v>
      </c>
      <c r="T293" s="749"/>
      <c r="U293" s="744">
        <v>0</v>
      </c>
    </row>
    <row r="294" spans="1:21" ht="14.4" customHeight="1" x14ac:dyDescent="0.3">
      <c r="A294" s="743">
        <v>30</v>
      </c>
      <c r="B294" s="745" t="s">
        <v>525</v>
      </c>
      <c r="C294" s="745">
        <v>89301301</v>
      </c>
      <c r="D294" s="746" t="s">
        <v>2883</v>
      </c>
      <c r="E294" s="747" t="s">
        <v>2248</v>
      </c>
      <c r="F294" s="745" t="s">
        <v>2236</v>
      </c>
      <c r="G294" s="745" t="s">
        <v>2288</v>
      </c>
      <c r="H294" s="745" t="s">
        <v>526</v>
      </c>
      <c r="I294" s="745" t="s">
        <v>2289</v>
      </c>
      <c r="J294" s="745" t="s">
        <v>688</v>
      </c>
      <c r="K294" s="745" t="s">
        <v>2290</v>
      </c>
      <c r="L294" s="748">
        <v>0</v>
      </c>
      <c r="M294" s="748">
        <v>0</v>
      </c>
      <c r="N294" s="745">
        <v>2</v>
      </c>
      <c r="O294" s="749">
        <v>1</v>
      </c>
      <c r="P294" s="748"/>
      <c r="Q294" s="750"/>
      <c r="R294" s="745"/>
      <c r="S294" s="750">
        <v>0</v>
      </c>
      <c r="T294" s="749"/>
      <c r="U294" s="744">
        <v>0</v>
      </c>
    </row>
    <row r="295" spans="1:21" ht="14.4" customHeight="1" x14ac:dyDescent="0.3">
      <c r="A295" s="743">
        <v>30</v>
      </c>
      <c r="B295" s="745" t="s">
        <v>525</v>
      </c>
      <c r="C295" s="745">
        <v>89301301</v>
      </c>
      <c r="D295" s="746" t="s">
        <v>2883</v>
      </c>
      <c r="E295" s="747" t="s">
        <v>2248</v>
      </c>
      <c r="F295" s="745" t="s">
        <v>2236</v>
      </c>
      <c r="G295" s="745" t="s">
        <v>2288</v>
      </c>
      <c r="H295" s="745" t="s">
        <v>526</v>
      </c>
      <c r="I295" s="745" t="s">
        <v>687</v>
      </c>
      <c r="J295" s="745" t="s">
        <v>688</v>
      </c>
      <c r="K295" s="745" t="s">
        <v>2638</v>
      </c>
      <c r="L295" s="748">
        <v>55.01</v>
      </c>
      <c r="M295" s="748">
        <v>110.02</v>
      </c>
      <c r="N295" s="745">
        <v>2</v>
      </c>
      <c r="O295" s="749">
        <v>1</v>
      </c>
      <c r="P295" s="748"/>
      <c r="Q295" s="750">
        <v>0</v>
      </c>
      <c r="R295" s="745"/>
      <c r="S295" s="750">
        <v>0</v>
      </c>
      <c r="T295" s="749"/>
      <c r="U295" s="744">
        <v>0</v>
      </c>
    </row>
    <row r="296" spans="1:21" ht="14.4" customHeight="1" x14ac:dyDescent="0.3">
      <c r="A296" s="743">
        <v>30</v>
      </c>
      <c r="B296" s="745" t="s">
        <v>525</v>
      </c>
      <c r="C296" s="745">
        <v>89301301</v>
      </c>
      <c r="D296" s="746" t="s">
        <v>2883</v>
      </c>
      <c r="E296" s="747" t="s">
        <v>2248</v>
      </c>
      <c r="F296" s="745" t="s">
        <v>2236</v>
      </c>
      <c r="G296" s="745" t="s">
        <v>2291</v>
      </c>
      <c r="H296" s="745" t="s">
        <v>526</v>
      </c>
      <c r="I296" s="745" t="s">
        <v>1250</v>
      </c>
      <c r="J296" s="745" t="s">
        <v>1251</v>
      </c>
      <c r="K296" s="745" t="s">
        <v>2292</v>
      </c>
      <c r="L296" s="748">
        <v>34.6</v>
      </c>
      <c r="M296" s="748">
        <v>34.6</v>
      </c>
      <c r="N296" s="745">
        <v>1</v>
      </c>
      <c r="O296" s="749">
        <v>1</v>
      </c>
      <c r="P296" s="748"/>
      <c r="Q296" s="750">
        <v>0</v>
      </c>
      <c r="R296" s="745"/>
      <c r="S296" s="750">
        <v>0</v>
      </c>
      <c r="T296" s="749"/>
      <c r="U296" s="744">
        <v>0</v>
      </c>
    </row>
    <row r="297" spans="1:21" ht="14.4" customHeight="1" x14ac:dyDescent="0.3">
      <c r="A297" s="743">
        <v>30</v>
      </c>
      <c r="B297" s="745" t="s">
        <v>525</v>
      </c>
      <c r="C297" s="745">
        <v>89301301</v>
      </c>
      <c r="D297" s="746" t="s">
        <v>2883</v>
      </c>
      <c r="E297" s="747" t="s">
        <v>2248</v>
      </c>
      <c r="F297" s="745" t="s">
        <v>2236</v>
      </c>
      <c r="G297" s="745" t="s">
        <v>2639</v>
      </c>
      <c r="H297" s="745" t="s">
        <v>526</v>
      </c>
      <c r="I297" s="745" t="s">
        <v>723</v>
      </c>
      <c r="J297" s="745" t="s">
        <v>724</v>
      </c>
      <c r="K297" s="745" t="s">
        <v>2640</v>
      </c>
      <c r="L297" s="748">
        <v>151.51</v>
      </c>
      <c r="M297" s="748">
        <v>151.51</v>
      </c>
      <c r="N297" s="745">
        <v>1</v>
      </c>
      <c r="O297" s="749">
        <v>1</v>
      </c>
      <c r="P297" s="748"/>
      <c r="Q297" s="750">
        <v>0</v>
      </c>
      <c r="R297" s="745"/>
      <c r="S297" s="750">
        <v>0</v>
      </c>
      <c r="T297" s="749"/>
      <c r="U297" s="744">
        <v>0</v>
      </c>
    </row>
    <row r="298" spans="1:21" ht="14.4" customHeight="1" x14ac:dyDescent="0.3">
      <c r="A298" s="743">
        <v>30</v>
      </c>
      <c r="B298" s="745" t="s">
        <v>525</v>
      </c>
      <c r="C298" s="745">
        <v>89301301</v>
      </c>
      <c r="D298" s="746" t="s">
        <v>2883</v>
      </c>
      <c r="E298" s="747" t="s">
        <v>2248</v>
      </c>
      <c r="F298" s="745" t="s">
        <v>2236</v>
      </c>
      <c r="G298" s="745" t="s">
        <v>2469</v>
      </c>
      <c r="H298" s="745" t="s">
        <v>1572</v>
      </c>
      <c r="I298" s="745" t="s">
        <v>1730</v>
      </c>
      <c r="J298" s="745" t="s">
        <v>1731</v>
      </c>
      <c r="K298" s="745" t="s">
        <v>1732</v>
      </c>
      <c r="L298" s="748">
        <v>8.7899999999999991</v>
      </c>
      <c r="M298" s="748">
        <v>8.7899999999999991</v>
      </c>
      <c r="N298" s="745">
        <v>1</v>
      </c>
      <c r="O298" s="749">
        <v>0.5</v>
      </c>
      <c r="P298" s="748"/>
      <c r="Q298" s="750">
        <v>0</v>
      </c>
      <c r="R298" s="745"/>
      <c r="S298" s="750">
        <v>0</v>
      </c>
      <c r="T298" s="749"/>
      <c r="U298" s="744">
        <v>0</v>
      </c>
    </row>
    <row r="299" spans="1:21" ht="14.4" customHeight="1" x14ac:dyDescent="0.3">
      <c r="A299" s="743">
        <v>30</v>
      </c>
      <c r="B299" s="745" t="s">
        <v>525</v>
      </c>
      <c r="C299" s="745">
        <v>89301301</v>
      </c>
      <c r="D299" s="746" t="s">
        <v>2883</v>
      </c>
      <c r="E299" s="747" t="s">
        <v>2248</v>
      </c>
      <c r="F299" s="745" t="s">
        <v>2236</v>
      </c>
      <c r="G299" s="745" t="s">
        <v>2299</v>
      </c>
      <c r="H299" s="745" t="s">
        <v>1572</v>
      </c>
      <c r="I299" s="745" t="s">
        <v>1851</v>
      </c>
      <c r="J299" s="745" t="s">
        <v>1852</v>
      </c>
      <c r="K299" s="745" t="s">
        <v>1853</v>
      </c>
      <c r="L299" s="748">
        <v>93.43</v>
      </c>
      <c r="M299" s="748">
        <v>93.43</v>
      </c>
      <c r="N299" s="745">
        <v>1</v>
      </c>
      <c r="O299" s="749">
        <v>0.5</v>
      </c>
      <c r="P299" s="748"/>
      <c r="Q299" s="750">
        <v>0</v>
      </c>
      <c r="R299" s="745"/>
      <c r="S299" s="750">
        <v>0</v>
      </c>
      <c r="T299" s="749"/>
      <c r="U299" s="744">
        <v>0</v>
      </c>
    </row>
    <row r="300" spans="1:21" ht="14.4" customHeight="1" x14ac:dyDescent="0.3">
      <c r="A300" s="743">
        <v>30</v>
      </c>
      <c r="B300" s="745" t="s">
        <v>525</v>
      </c>
      <c r="C300" s="745">
        <v>89301301</v>
      </c>
      <c r="D300" s="746" t="s">
        <v>2883</v>
      </c>
      <c r="E300" s="747" t="s">
        <v>2248</v>
      </c>
      <c r="F300" s="745" t="s">
        <v>2236</v>
      </c>
      <c r="G300" s="745" t="s">
        <v>2300</v>
      </c>
      <c r="H300" s="745" t="s">
        <v>526</v>
      </c>
      <c r="I300" s="745" t="s">
        <v>939</v>
      </c>
      <c r="J300" s="745" t="s">
        <v>2555</v>
      </c>
      <c r="K300" s="745" t="s">
        <v>2641</v>
      </c>
      <c r="L300" s="748">
        <v>31.65</v>
      </c>
      <c r="M300" s="748">
        <v>31.65</v>
      </c>
      <c r="N300" s="745">
        <v>1</v>
      </c>
      <c r="O300" s="749">
        <v>0.5</v>
      </c>
      <c r="P300" s="748"/>
      <c r="Q300" s="750">
        <v>0</v>
      </c>
      <c r="R300" s="745"/>
      <c r="S300" s="750">
        <v>0</v>
      </c>
      <c r="T300" s="749"/>
      <c r="U300" s="744">
        <v>0</v>
      </c>
    </row>
    <row r="301" spans="1:21" ht="14.4" customHeight="1" x14ac:dyDescent="0.3">
      <c r="A301" s="743">
        <v>30</v>
      </c>
      <c r="B301" s="745" t="s">
        <v>525</v>
      </c>
      <c r="C301" s="745">
        <v>89301301</v>
      </c>
      <c r="D301" s="746" t="s">
        <v>2883</v>
      </c>
      <c r="E301" s="747" t="s">
        <v>2248</v>
      </c>
      <c r="F301" s="745" t="s">
        <v>2236</v>
      </c>
      <c r="G301" s="745" t="s">
        <v>2300</v>
      </c>
      <c r="H301" s="745" t="s">
        <v>526</v>
      </c>
      <c r="I301" s="745" t="s">
        <v>2301</v>
      </c>
      <c r="J301" s="745" t="s">
        <v>2302</v>
      </c>
      <c r="K301" s="745" t="s">
        <v>2303</v>
      </c>
      <c r="L301" s="748">
        <v>26.37</v>
      </c>
      <c r="M301" s="748">
        <v>26.37</v>
      </c>
      <c r="N301" s="745">
        <v>1</v>
      </c>
      <c r="O301" s="749">
        <v>1</v>
      </c>
      <c r="P301" s="748"/>
      <c r="Q301" s="750">
        <v>0</v>
      </c>
      <c r="R301" s="745"/>
      <c r="S301" s="750">
        <v>0</v>
      </c>
      <c r="T301" s="749"/>
      <c r="U301" s="744">
        <v>0</v>
      </c>
    </row>
    <row r="302" spans="1:21" ht="14.4" customHeight="1" x14ac:dyDescent="0.3">
      <c r="A302" s="743">
        <v>30</v>
      </c>
      <c r="B302" s="745" t="s">
        <v>525</v>
      </c>
      <c r="C302" s="745">
        <v>89301301</v>
      </c>
      <c r="D302" s="746" t="s">
        <v>2883</v>
      </c>
      <c r="E302" s="747" t="s">
        <v>2248</v>
      </c>
      <c r="F302" s="745" t="s">
        <v>2236</v>
      </c>
      <c r="G302" s="745" t="s">
        <v>2300</v>
      </c>
      <c r="H302" s="745" t="s">
        <v>526</v>
      </c>
      <c r="I302" s="745" t="s">
        <v>915</v>
      </c>
      <c r="J302" s="745" t="s">
        <v>2555</v>
      </c>
      <c r="K302" s="745" t="s">
        <v>2642</v>
      </c>
      <c r="L302" s="748">
        <v>10.55</v>
      </c>
      <c r="M302" s="748">
        <v>21.1</v>
      </c>
      <c r="N302" s="745">
        <v>2</v>
      </c>
      <c r="O302" s="749">
        <v>1</v>
      </c>
      <c r="P302" s="748"/>
      <c r="Q302" s="750">
        <v>0</v>
      </c>
      <c r="R302" s="745"/>
      <c r="S302" s="750">
        <v>0</v>
      </c>
      <c r="T302" s="749"/>
      <c r="U302" s="744">
        <v>0</v>
      </c>
    </row>
    <row r="303" spans="1:21" ht="14.4" customHeight="1" x14ac:dyDescent="0.3">
      <c r="A303" s="743">
        <v>30</v>
      </c>
      <c r="B303" s="745" t="s">
        <v>525</v>
      </c>
      <c r="C303" s="745">
        <v>89301301</v>
      </c>
      <c r="D303" s="746" t="s">
        <v>2883</v>
      </c>
      <c r="E303" s="747" t="s">
        <v>2248</v>
      </c>
      <c r="F303" s="745" t="s">
        <v>2236</v>
      </c>
      <c r="G303" s="745" t="s">
        <v>2309</v>
      </c>
      <c r="H303" s="745" t="s">
        <v>526</v>
      </c>
      <c r="I303" s="745" t="s">
        <v>806</v>
      </c>
      <c r="J303" s="745" t="s">
        <v>2310</v>
      </c>
      <c r="K303" s="745" t="s">
        <v>2311</v>
      </c>
      <c r="L303" s="748">
        <v>88.76</v>
      </c>
      <c r="M303" s="748">
        <v>177.52</v>
      </c>
      <c r="N303" s="745">
        <v>2</v>
      </c>
      <c r="O303" s="749">
        <v>1.5</v>
      </c>
      <c r="P303" s="748"/>
      <c r="Q303" s="750">
        <v>0</v>
      </c>
      <c r="R303" s="745"/>
      <c r="S303" s="750">
        <v>0</v>
      </c>
      <c r="T303" s="749"/>
      <c r="U303" s="744">
        <v>0</v>
      </c>
    </row>
    <row r="304" spans="1:21" ht="14.4" customHeight="1" x14ac:dyDescent="0.3">
      <c r="A304" s="743">
        <v>30</v>
      </c>
      <c r="B304" s="745" t="s">
        <v>525</v>
      </c>
      <c r="C304" s="745">
        <v>89301301</v>
      </c>
      <c r="D304" s="746" t="s">
        <v>2883</v>
      </c>
      <c r="E304" s="747" t="s">
        <v>2248</v>
      </c>
      <c r="F304" s="745" t="s">
        <v>2236</v>
      </c>
      <c r="G304" s="745" t="s">
        <v>2566</v>
      </c>
      <c r="H304" s="745" t="s">
        <v>526</v>
      </c>
      <c r="I304" s="745" t="s">
        <v>735</v>
      </c>
      <c r="J304" s="745" t="s">
        <v>2643</v>
      </c>
      <c r="K304" s="745" t="s">
        <v>2644</v>
      </c>
      <c r="L304" s="748">
        <v>782.45</v>
      </c>
      <c r="M304" s="748">
        <v>782.45</v>
      </c>
      <c r="N304" s="745">
        <v>1</v>
      </c>
      <c r="O304" s="749">
        <v>0.5</v>
      </c>
      <c r="P304" s="748"/>
      <c r="Q304" s="750">
        <v>0</v>
      </c>
      <c r="R304" s="745"/>
      <c r="S304" s="750">
        <v>0</v>
      </c>
      <c r="T304" s="749"/>
      <c r="U304" s="744">
        <v>0</v>
      </c>
    </row>
    <row r="305" spans="1:21" ht="14.4" customHeight="1" x14ac:dyDescent="0.3">
      <c r="A305" s="743">
        <v>30</v>
      </c>
      <c r="B305" s="745" t="s">
        <v>525</v>
      </c>
      <c r="C305" s="745">
        <v>89301301</v>
      </c>
      <c r="D305" s="746" t="s">
        <v>2883</v>
      </c>
      <c r="E305" s="747" t="s">
        <v>2248</v>
      </c>
      <c r="F305" s="745" t="s">
        <v>2236</v>
      </c>
      <c r="G305" s="745" t="s">
        <v>2318</v>
      </c>
      <c r="H305" s="745" t="s">
        <v>1572</v>
      </c>
      <c r="I305" s="745" t="s">
        <v>2645</v>
      </c>
      <c r="J305" s="745" t="s">
        <v>2646</v>
      </c>
      <c r="K305" s="745" t="s">
        <v>2647</v>
      </c>
      <c r="L305" s="748">
        <v>92.95</v>
      </c>
      <c r="M305" s="748">
        <v>92.95</v>
      </c>
      <c r="N305" s="745">
        <v>1</v>
      </c>
      <c r="O305" s="749">
        <v>0.5</v>
      </c>
      <c r="P305" s="748"/>
      <c r="Q305" s="750">
        <v>0</v>
      </c>
      <c r="R305" s="745"/>
      <c r="S305" s="750">
        <v>0</v>
      </c>
      <c r="T305" s="749"/>
      <c r="U305" s="744">
        <v>0</v>
      </c>
    </row>
    <row r="306" spans="1:21" ht="14.4" customHeight="1" x14ac:dyDescent="0.3">
      <c r="A306" s="743">
        <v>30</v>
      </c>
      <c r="B306" s="745" t="s">
        <v>525</v>
      </c>
      <c r="C306" s="745">
        <v>89301301</v>
      </c>
      <c r="D306" s="746" t="s">
        <v>2883</v>
      </c>
      <c r="E306" s="747" t="s">
        <v>2248</v>
      </c>
      <c r="F306" s="745" t="s">
        <v>2236</v>
      </c>
      <c r="G306" s="745" t="s">
        <v>2318</v>
      </c>
      <c r="H306" s="745" t="s">
        <v>1572</v>
      </c>
      <c r="I306" s="745" t="s">
        <v>2470</v>
      </c>
      <c r="J306" s="745" t="s">
        <v>2471</v>
      </c>
      <c r="K306" s="745" t="s">
        <v>2472</v>
      </c>
      <c r="L306" s="748">
        <v>62.24</v>
      </c>
      <c r="M306" s="748">
        <v>62.24</v>
      </c>
      <c r="N306" s="745">
        <v>1</v>
      </c>
      <c r="O306" s="749">
        <v>0.5</v>
      </c>
      <c r="P306" s="748"/>
      <c r="Q306" s="750">
        <v>0</v>
      </c>
      <c r="R306" s="745"/>
      <c r="S306" s="750">
        <v>0</v>
      </c>
      <c r="T306" s="749"/>
      <c r="U306" s="744">
        <v>0</v>
      </c>
    </row>
    <row r="307" spans="1:21" ht="14.4" customHeight="1" x14ac:dyDescent="0.3">
      <c r="A307" s="743">
        <v>30</v>
      </c>
      <c r="B307" s="745" t="s">
        <v>525</v>
      </c>
      <c r="C307" s="745">
        <v>89301301</v>
      </c>
      <c r="D307" s="746" t="s">
        <v>2883</v>
      </c>
      <c r="E307" s="747" t="s">
        <v>2248</v>
      </c>
      <c r="F307" s="745" t="s">
        <v>2236</v>
      </c>
      <c r="G307" s="745" t="s">
        <v>2318</v>
      </c>
      <c r="H307" s="745" t="s">
        <v>1572</v>
      </c>
      <c r="I307" s="745" t="s">
        <v>2648</v>
      </c>
      <c r="J307" s="745" t="s">
        <v>2166</v>
      </c>
      <c r="K307" s="745" t="s">
        <v>2649</v>
      </c>
      <c r="L307" s="748">
        <v>0</v>
      </c>
      <c r="M307" s="748">
        <v>0</v>
      </c>
      <c r="N307" s="745">
        <v>1</v>
      </c>
      <c r="O307" s="749">
        <v>0.5</v>
      </c>
      <c r="P307" s="748"/>
      <c r="Q307" s="750"/>
      <c r="R307" s="745"/>
      <c r="S307" s="750">
        <v>0</v>
      </c>
      <c r="T307" s="749"/>
      <c r="U307" s="744">
        <v>0</v>
      </c>
    </row>
    <row r="308" spans="1:21" ht="14.4" customHeight="1" x14ac:dyDescent="0.3">
      <c r="A308" s="743">
        <v>30</v>
      </c>
      <c r="B308" s="745" t="s">
        <v>525</v>
      </c>
      <c r="C308" s="745">
        <v>89301301</v>
      </c>
      <c r="D308" s="746" t="s">
        <v>2883</v>
      </c>
      <c r="E308" s="747" t="s">
        <v>2248</v>
      </c>
      <c r="F308" s="745" t="s">
        <v>2236</v>
      </c>
      <c r="G308" s="745" t="s">
        <v>2333</v>
      </c>
      <c r="H308" s="745" t="s">
        <v>526</v>
      </c>
      <c r="I308" s="745" t="s">
        <v>857</v>
      </c>
      <c r="J308" s="745" t="s">
        <v>2334</v>
      </c>
      <c r="K308" s="745" t="s">
        <v>2335</v>
      </c>
      <c r="L308" s="748">
        <v>0</v>
      </c>
      <c r="M308" s="748">
        <v>0</v>
      </c>
      <c r="N308" s="745">
        <v>2</v>
      </c>
      <c r="O308" s="749">
        <v>1</v>
      </c>
      <c r="P308" s="748"/>
      <c r="Q308" s="750"/>
      <c r="R308" s="745"/>
      <c r="S308" s="750">
        <v>0</v>
      </c>
      <c r="T308" s="749"/>
      <c r="U308" s="744">
        <v>0</v>
      </c>
    </row>
    <row r="309" spans="1:21" ht="14.4" customHeight="1" x14ac:dyDescent="0.3">
      <c r="A309" s="743">
        <v>30</v>
      </c>
      <c r="B309" s="745" t="s">
        <v>525</v>
      </c>
      <c r="C309" s="745">
        <v>89301301</v>
      </c>
      <c r="D309" s="746" t="s">
        <v>2883</v>
      </c>
      <c r="E309" s="747" t="s">
        <v>2248</v>
      </c>
      <c r="F309" s="745" t="s">
        <v>2236</v>
      </c>
      <c r="G309" s="745" t="s">
        <v>2336</v>
      </c>
      <c r="H309" s="745" t="s">
        <v>526</v>
      </c>
      <c r="I309" s="745" t="s">
        <v>2337</v>
      </c>
      <c r="J309" s="745" t="s">
        <v>1226</v>
      </c>
      <c r="K309" s="745" t="s">
        <v>1227</v>
      </c>
      <c r="L309" s="748">
        <v>94.04</v>
      </c>
      <c r="M309" s="748">
        <v>94.04</v>
      </c>
      <c r="N309" s="745">
        <v>1</v>
      </c>
      <c r="O309" s="749">
        <v>0.5</v>
      </c>
      <c r="P309" s="748"/>
      <c r="Q309" s="750">
        <v>0</v>
      </c>
      <c r="R309" s="745"/>
      <c r="S309" s="750">
        <v>0</v>
      </c>
      <c r="T309" s="749"/>
      <c r="U309" s="744">
        <v>0</v>
      </c>
    </row>
    <row r="310" spans="1:21" ht="14.4" customHeight="1" x14ac:dyDescent="0.3">
      <c r="A310" s="743">
        <v>30</v>
      </c>
      <c r="B310" s="745" t="s">
        <v>525</v>
      </c>
      <c r="C310" s="745">
        <v>89301301</v>
      </c>
      <c r="D310" s="746" t="s">
        <v>2883</v>
      </c>
      <c r="E310" s="747" t="s">
        <v>2248</v>
      </c>
      <c r="F310" s="745" t="s">
        <v>2236</v>
      </c>
      <c r="G310" s="745" t="s">
        <v>2338</v>
      </c>
      <c r="H310" s="745" t="s">
        <v>1572</v>
      </c>
      <c r="I310" s="745" t="s">
        <v>2339</v>
      </c>
      <c r="J310" s="745" t="s">
        <v>1861</v>
      </c>
      <c r="K310" s="745" t="s">
        <v>555</v>
      </c>
      <c r="L310" s="748">
        <v>101.68</v>
      </c>
      <c r="M310" s="748">
        <v>101.68</v>
      </c>
      <c r="N310" s="745">
        <v>1</v>
      </c>
      <c r="O310" s="749">
        <v>0.5</v>
      </c>
      <c r="P310" s="748"/>
      <c r="Q310" s="750">
        <v>0</v>
      </c>
      <c r="R310" s="745"/>
      <c r="S310" s="750">
        <v>0</v>
      </c>
      <c r="T310" s="749"/>
      <c r="U310" s="744">
        <v>0</v>
      </c>
    </row>
    <row r="311" spans="1:21" ht="14.4" customHeight="1" x14ac:dyDescent="0.3">
      <c r="A311" s="743">
        <v>30</v>
      </c>
      <c r="B311" s="745" t="s">
        <v>525</v>
      </c>
      <c r="C311" s="745">
        <v>89301301</v>
      </c>
      <c r="D311" s="746" t="s">
        <v>2883</v>
      </c>
      <c r="E311" s="747" t="s">
        <v>2248</v>
      </c>
      <c r="F311" s="745" t="s">
        <v>2236</v>
      </c>
      <c r="G311" s="745" t="s">
        <v>2340</v>
      </c>
      <c r="H311" s="745" t="s">
        <v>526</v>
      </c>
      <c r="I311" s="745" t="s">
        <v>712</v>
      </c>
      <c r="J311" s="745" t="s">
        <v>709</v>
      </c>
      <c r="K311" s="745" t="s">
        <v>2341</v>
      </c>
      <c r="L311" s="748">
        <v>10.65</v>
      </c>
      <c r="M311" s="748">
        <v>10.65</v>
      </c>
      <c r="N311" s="745">
        <v>1</v>
      </c>
      <c r="O311" s="749">
        <v>0.5</v>
      </c>
      <c r="P311" s="748"/>
      <c r="Q311" s="750">
        <v>0</v>
      </c>
      <c r="R311" s="745"/>
      <c r="S311" s="750">
        <v>0</v>
      </c>
      <c r="T311" s="749"/>
      <c r="U311" s="744">
        <v>0</v>
      </c>
    </row>
    <row r="312" spans="1:21" ht="14.4" customHeight="1" x14ac:dyDescent="0.3">
      <c r="A312" s="743">
        <v>30</v>
      </c>
      <c r="B312" s="745" t="s">
        <v>525</v>
      </c>
      <c r="C312" s="745">
        <v>89301301</v>
      </c>
      <c r="D312" s="746" t="s">
        <v>2883</v>
      </c>
      <c r="E312" s="747" t="s">
        <v>2248</v>
      </c>
      <c r="F312" s="745" t="s">
        <v>2236</v>
      </c>
      <c r="G312" s="745" t="s">
        <v>2340</v>
      </c>
      <c r="H312" s="745" t="s">
        <v>526</v>
      </c>
      <c r="I312" s="745" t="s">
        <v>2429</v>
      </c>
      <c r="J312" s="745" t="s">
        <v>1128</v>
      </c>
      <c r="K312" s="745" t="s">
        <v>2430</v>
      </c>
      <c r="L312" s="748">
        <v>17.559999999999999</v>
      </c>
      <c r="M312" s="748">
        <v>17.559999999999999</v>
      </c>
      <c r="N312" s="745">
        <v>1</v>
      </c>
      <c r="O312" s="749">
        <v>0.5</v>
      </c>
      <c r="P312" s="748"/>
      <c r="Q312" s="750">
        <v>0</v>
      </c>
      <c r="R312" s="745"/>
      <c r="S312" s="750">
        <v>0</v>
      </c>
      <c r="T312" s="749"/>
      <c r="U312" s="744">
        <v>0</v>
      </c>
    </row>
    <row r="313" spans="1:21" ht="14.4" customHeight="1" x14ac:dyDescent="0.3">
      <c r="A313" s="743">
        <v>30</v>
      </c>
      <c r="B313" s="745" t="s">
        <v>525</v>
      </c>
      <c r="C313" s="745">
        <v>89301301</v>
      </c>
      <c r="D313" s="746" t="s">
        <v>2883</v>
      </c>
      <c r="E313" s="747" t="s">
        <v>2248</v>
      </c>
      <c r="F313" s="745" t="s">
        <v>2236</v>
      </c>
      <c r="G313" s="745" t="s">
        <v>2340</v>
      </c>
      <c r="H313" s="745" t="s">
        <v>526</v>
      </c>
      <c r="I313" s="745" t="s">
        <v>2650</v>
      </c>
      <c r="J313" s="745" t="s">
        <v>2481</v>
      </c>
      <c r="K313" s="745" t="s">
        <v>2651</v>
      </c>
      <c r="L313" s="748">
        <v>70.23</v>
      </c>
      <c r="M313" s="748">
        <v>70.23</v>
      </c>
      <c r="N313" s="745">
        <v>1</v>
      </c>
      <c r="O313" s="749">
        <v>0.5</v>
      </c>
      <c r="P313" s="748"/>
      <c r="Q313" s="750">
        <v>0</v>
      </c>
      <c r="R313" s="745"/>
      <c r="S313" s="750">
        <v>0</v>
      </c>
      <c r="T313" s="749"/>
      <c r="U313" s="744">
        <v>0</v>
      </c>
    </row>
    <row r="314" spans="1:21" ht="14.4" customHeight="1" x14ac:dyDescent="0.3">
      <c r="A314" s="743">
        <v>30</v>
      </c>
      <c r="B314" s="745" t="s">
        <v>525</v>
      </c>
      <c r="C314" s="745">
        <v>89301301</v>
      </c>
      <c r="D314" s="746" t="s">
        <v>2883</v>
      </c>
      <c r="E314" s="747" t="s">
        <v>2248</v>
      </c>
      <c r="F314" s="745" t="s">
        <v>2236</v>
      </c>
      <c r="G314" s="745" t="s">
        <v>2356</v>
      </c>
      <c r="H314" s="745" t="s">
        <v>1572</v>
      </c>
      <c r="I314" s="745" t="s">
        <v>1799</v>
      </c>
      <c r="J314" s="745" t="s">
        <v>1607</v>
      </c>
      <c r="K314" s="745" t="s">
        <v>1800</v>
      </c>
      <c r="L314" s="748">
        <v>543.39</v>
      </c>
      <c r="M314" s="748">
        <v>1086.78</v>
      </c>
      <c r="N314" s="745">
        <v>2</v>
      </c>
      <c r="O314" s="749">
        <v>0.5</v>
      </c>
      <c r="P314" s="748">
        <v>1086.78</v>
      </c>
      <c r="Q314" s="750">
        <v>1</v>
      </c>
      <c r="R314" s="745">
        <v>2</v>
      </c>
      <c r="S314" s="750">
        <v>1</v>
      </c>
      <c r="T314" s="749">
        <v>0.5</v>
      </c>
      <c r="U314" s="744">
        <v>1</v>
      </c>
    </row>
    <row r="315" spans="1:21" ht="14.4" customHeight="1" x14ac:dyDescent="0.3">
      <c r="A315" s="743">
        <v>30</v>
      </c>
      <c r="B315" s="745" t="s">
        <v>525</v>
      </c>
      <c r="C315" s="745">
        <v>89301301</v>
      </c>
      <c r="D315" s="746" t="s">
        <v>2883</v>
      </c>
      <c r="E315" s="747" t="s">
        <v>2248</v>
      </c>
      <c r="F315" s="745" t="s">
        <v>2236</v>
      </c>
      <c r="G315" s="745" t="s">
        <v>2358</v>
      </c>
      <c r="H315" s="745" t="s">
        <v>526</v>
      </c>
      <c r="I315" s="745" t="s">
        <v>1938</v>
      </c>
      <c r="J315" s="745" t="s">
        <v>1939</v>
      </c>
      <c r="K315" s="745" t="s">
        <v>1940</v>
      </c>
      <c r="L315" s="748">
        <v>146.84</v>
      </c>
      <c r="M315" s="748">
        <v>146.84</v>
      </c>
      <c r="N315" s="745">
        <v>1</v>
      </c>
      <c r="O315" s="749">
        <v>0.5</v>
      </c>
      <c r="P315" s="748"/>
      <c r="Q315" s="750">
        <v>0</v>
      </c>
      <c r="R315" s="745"/>
      <c r="S315" s="750">
        <v>0</v>
      </c>
      <c r="T315" s="749"/>
      <c r="U315" s="744">
        <v>0</v>
      </c>
    </row>
    <row r="316" spans="1:21" ht="14.4" customHeight="1" x14ac:dyDescent="0.3">
      <c r="A316" s="743">
        <v>30</v>
      </c>
      <c r="B316" s="745" t="s">
        <v>525</v>
      </c>
      <c r="C316" s="745">
        <v>89301301</v>
      </c>
      <c r="D316" s="746" t="s">
        <v>2883</v>
      </c>
      <c r="E316" s="747" t="s">
        <v>2248</v>
      </c>
      <c r="F316" s="745" t="s">
        <v>2236</v>
      </c>
      <c r="G316" s="745" t="s">
        <v>2359</v>
      </c>
      <c r="H316" s="745" t="s">
        <v>526</v>
      </c>
      <c r="I316" s="745" t="s">
        <v>2360</v>
      </c>
      <c r="J316" s="745" t="s">
        <v>2361</v>
      </c>
      <c r="K316" s="745" t="s">
        <v>700</v>
      </c>
      <c r="L316" s="748">
        <v>93.71</v>
      </c>
      <c r="M316" s="748">
        <v>281.13</v>
      </c>
      <c r="N316" s="745">
        <v>3</v>
      </c>
      <c r="O316" s="749">
        <v>2</v>
      </c>
      <c r="P316" s="748"/>
      <c r="Q316" s="750">
        <v>0</v>
      </c>
      <c r="R316" s="745"/>
      <c r="S316" s="750">
        <v>0</v>
      </c>
      <c r="T316" s="749"/>
      <c r="U316" s="744">
        <v>0</v>
      </c>
    </row>
    <row r="317" spans="1:21" ht="14.4" customHeight="1" x14ac:dyDescent="0.3">
      <c r="A317" s="743">
        <v>30</v>
      </c>
      <c r="B317" s="745" t="s">
        <v>525</v>
      </c>
      <c r="C317" s="745">
        <v>89301301</v>
      </c>
      <c r="D317" s="746" t="s">
        <v>2883</v>
      </c>
      <c r="E317" s="747" t="s">
        <v>2248</v>
      </c>
      <c r="F317" s="745" t="s">
        <v>2236</v>
      </c>
      <c r="G317" s="745" t="s">
        <v>2359</v>
      </c>
      <c r="H317" s="745" t="s">
        <v>526</v>
      </c>
      <c r="I317" s="745" t="s">
        <v>2652</v>
      </c>
      <c r="J317" s="745" t="s">
        <v>2653</v>
      </c>
      <c r="K317" s="745" t="s">
        <v>700</v>
      </c>
      <c r="L317" s="748">
        <v>93.71</v>
      </c>
      <c r="M317" s="748">
        <v>93.71</v>
      </c>
      <c r="N317" s="745">
        <v>1</v>
      </c>
      <c r="O317" s="749">
        <v>0.5</v>
      </c>
      <c r="P317" s="748"/>
      <c r="Q317" s="750">
        <v>0</v>
      </c>
      <c r="R317" s="745"/>
      <c r="S317" s="750">
        <v>0</v>
      </c>
      <c r="T317" s="749"/>
      <c r="U317" s="744">
        <v>0</v>
      </c>
    </row>
    <row r="318" spans="1:21" ht="14.4" customHeight="1" x14ac:dyDescent="0.3">
      <c r="A318" s="743">
        <v>30</v>
      </c>
      <c r="B318" s="745" t="s">
        <v>525</v>
      </c>
      <c r="C318" s="745">
        <v>89301301</v>
      </c>
      <c r="D318" s="746" t="s">
        <v>2883</v>
      </c>
      <c r="E318" s="747" t="s">
        <v>2248</v>
      </c>
      <c r="F318" s="745" t="s">
        <v>2236</v>
      </c>
      <c r="G318" s="745" t="s">
        <v>2365</v>
      </c>
      <c r="H318" s="745" t="s">
        <v>1572</v>
      </c>
      <c r="I318" s="745" t="s">
        <v>1636</v>
      </c>
      <c r="J318" s="745" t="s">
        <v>1574</v>
      </c>
      <c r="K318" s="745" t="s">
        <v>2103</v>
      </c>
      <c r="L318" s="748">
        <v>46.85</v>
      </c>
      <c r="M318" s="748">
        <v>187.4</v>
      </c>
      <c r="N318" s="745">
        <v>4</v>
      </c>
      <c r="O318" s="749">
        <v>2</v>
      </c>
      <c r="P318" s="748"/>
      <c r="Q318" s="750">
        <v>0</v>
      </c>
      <c r="R318" s="745"/>
      <c r="S318" s="750">
        <v>0</v>
      </c>
      <c r="T318" s="749"/>
      <c r="U318" s="744">
        <v>0</v>
      </c>
    </row>
    <row r="319" spans="1:21" ht="14.4" customHeight="1" x14ac:dyDescent="0.3">
      <c r="A319" s="743">
        <v>30</v>
      </c>
      <c r="B319" s="745" t="s">
        <v>525</v>
      </c>
      <c r="C319" s="745">
        <v>89301301</v>
      </c>
      <c r="D319" s="746" t="s">
        <v>2883</v>
      </c>
      <c r="E319" s="747" t="s">
        <v>2248</v>
      </c>
      <c r="F319" s="745" t="s">
        <v>2236</v>
      </c>
      <c r="G319" s="745" t="s">
        <v>2365</v>
      </c>
      <c r="H319" s="745" t="s">
        <v>1572</v>
      </c>
      <c r="I319" s="745" t="s">
        <v>1639</v>
      </c>
      <c r="J319" s="745" t="s">
        <v>1640</v>
      </c>
      <c r="K319" s="745" t="s">
        <v>2104</v>
      </c>
      <c r="L319" s="748">
        <v>93.71</v>
      </c>
      <c r="M319" s="748">
        <v>93.71</v>
      </c>
      <c r="N319" s="745">
        <v>1</v>
      </c>
      <c r="O319" s="749">
        <v>0.5</v>
      </c>
      <c r="P319" s="748"/>
      <c r="Q319" s="750">
        <v>0</v>
      </c>
      <c r="R319" s="745"/>
      <c r="S319" s="750">
        <v>0</v>
      </c>
      <c r="T319" s="749"/>
      <c r="U319" s="744">
        <v>0</v>
      </c>
    </row>
    <row r="320" spans="1:21" ht="14.4" customHeight="1" x14ac:dyDescent="0.3">
      <c r="A320" s="743">
        <v>30</v>
      </c>
      <c r="B320" s="745" t="s">
        <v>525</v>
      </c>
      <c r="C320" s="745">
        <v>89301301</v>
      </c>
      <c r="D320" s="746" t="s">
        <v>2883</v>
      </c>
      <c r="E320" s="747" t="s">
        <v>2248</v>
      </c>
      <c r="F320" s="745" t="s">
        <v>2236</v>
      </c>
      <c r="G320" s="745" t="s">
        <v>2367</v>
      </c>
      <c r="H320" s="745" t="s">
        <v>1572</v>
      </c>
      <c r="I320" s="745" t="s">
        <v>1703</v>
      </c>
      <c r="J320" s="745" t="s">
        <v>1704</v>
      </c>
      <c r="K320" s="745" t="s">
        <v>1197</v>
      </c>
      <c r="L320" s="748">
        <v>48.27</v>
      </c>
      <c r="M320" s="748">
        <v>96.54</v>
      </c>
      <c r="N320" s="745">
        <v>2</v>
      </c>
      <c r="O320" s="749">
        <v>1</v>
      </c>
      <c r="P320" s="748">
        <v>48.27</v>
      </c>
      <c r="Q320" s="750">
        <v>0.5</v>
      </c>
      <c r="R320" s="745">
        <v>1</v>
      </c>
      <c r="S320" s="750">
        <v>0.5</v>
      </c>
      <c r="T320" s="749">
        <v>0.5</v>
      </c>
      <c r="U320" s="744">
        <v>0.5</v>
      </c>
    </row>
    <row r="321" spans="1:21" ht="14.4" customHeight="1" x14ac:dyDescent="0.3">
      <c r="A321" s="743">
        <v>30</v>
      </c>
      <c r="B321" s="745" t="s">
        <v>525</v>
      </c>
      <c r="C321" s="745">
        <v>89301301</v>
      </c>
      <c r="D321" s="746" t="s">
        <v>2883</v>
      </c>
      <c r="E321" s="747" t="s">
        <v>2248</v>
      </c>
      <c r="F321" s="745" t="s">
        <v>2236</v>
      </c>
      <c r="G321" s="745" t="s">
        <v>2367</v>
      </c>
      <c r="H321" s="745" t="s">
        <v>1572</v>
      </c>
      <c r="I321" s="745" t="s">
        <v>1706</v>
      </c>
      <c r="J321" s="745" t="s">
        <v>1707</v>
      </c>
      <c r="K321" s="745" t="s">
        <v>2141</v>
      </c>
      <c r="L321" s="748">
        <v>96.53</v>
      </c>
      <c r="M321" s="748">
        <v>96.53</v>
      </c>
      <c r="N321" s="745">
        <v>1</v>
      </c>
      <c r="O321" s="749">
        <v>0.5</v>
      </c>
      <c r="P321" s="748"/>
      <c r="Q321" s="750">
        <v>0</v>
      </c>
      <c r="R321" s="745"/>
      <c r="S321" s="750">
        <v>0</v>
      </c>
      <c r="T321" s="749"/>
      <c r="U321" s="744">
        <v>0</v>
      </c>
    </row>
    <row r="322" spans="1:21" ht="14.4" customHeight="1" x14ac:dyDescent="0.3">
      <c r="A322" s="743">
        <v>30</v>
      </c>
      <c r="B322" s="745" t="s">
        <v>525</v>
      </c>
      <c r="C322" s="745">
        <v>89301301</v>
      </c>
      <c r="D322" s="746" t="s">
        <v>2883</v>
      </c>
      <c r="E322" s="747" t="s">
        <v>2248</v>
      </c>
      <c r="F322" s="745" t="s">
        <v>2236</v>
      </c>
      <c r="G322" s="745" t="s">
        <v>2368</v>
      </c>
      <c r="H322" s="745" t="s">
        <v>1572</v>
      </c>
      <c r="I322" s="745" t="s">
        <v>2654</v>
      </c>
      <c r="J322" s="745" t="s">
        <v>2655</v>
      </c>
      <c r="K322" s="745" t="s">
        <v>886</v>
      </c>
      <c r="L322" s="748">
        <v>204.76</v>
      </c>
      <c r="M322" s="748">
        <v>204.76</v>
      </c>
      <c r="N322" s="745">
        <v>1</v>
      </c>
      <c r="O322" s="749">
        <v>0.5</v>
      </c>
      <c r="P322" s="748"/>
      <c r="Q322" s="750">
        <v>0</v>
      </c>
      <c r="R322" s="745"/>
      <c r="S322" s="750">
        <v>0</v>
      </c>
      <c r="T322" s="749"/>
      <c r="U322" s="744">
        <v>0</v>
      </c>
    </row>
    <row r="323" spans="1:21" ht="14.4" customHeight="1" x14ac:dyDescent="0.3">
      <c r="A323" s="743">
        <v>30</v>
      </c>
      <c r="B323" s="745" t="s">
        <v>525</v>
      </c>
      <c r="C323" s="745">
        <v>89301301</v>
      </c>
      <c r="D323" s="746" t="s">
        <v>2883</v>
      </c>
      <c r="E323" s="747" t="s">
        <v>2248</v>
      </c>
      <c r="F323" s="745" t="s">
        <v>2236</v>
      </c>
      <c r="G323" s="745" t="s">
        <v>2377</v>
      </c>
      <c r="H323" s="745" t="s">
        <v>526</v>
      </c>
      <c r="I323" s="745" t="s">
        <v>834</v>
      </c>
      <c r="J323" s="745" t="s">
        <v>835</v>
      </c>
      <c r="K323" s="745" t="s">
        <v>1475</v>
      </c>
      <c r="L323" s="748">
        <v>105.46</v>
      </c>
      <c r="M323" s="748">
        <v>105.46</v>
      </c>
      <c r="N323" s="745">
        <v>1</v>
      </c>
      <c r="O323" s="749">
        <v>0.5</v>
      </c>
      <c r="P323" s="748"/>
      <c r="Q323" s="750">
        <v>0</v>
      </c>
      <c r="R323" s="745"/>
      <c r="S323" s="750">
        <v>0</v>
      </c>
      <c r="T323" s="749"/>
      <c r="U323" s="744">
        <v>0</v>
      </c>
    </row>
    <row r="324" spans="1:21" ht="14.4" customHeight="1" x14ac:dyDescent="0.3">
      <c r="A324" s="743">
        <v>30</v>
      </c>
      <c r="B324" s="745" t="s">
        <v>525</v>
      </c>
      <c r="C324" s="745">
        <v>89301301</v>
      </c>
      <c r="D324" s="746" t="s">
        <v>2883</v>
      </c>
      <c r="E324" s="747" t="s">
        <v>2248</v>
      </c>
      <c r="F324" s="745" t="s">
        <v>2236</v>
      </c>
      <c r="G324" s="745" t="s">
        <v>2600</v>
      </c>
      <c r="H324" s="745" t="s">
        <v>526</v>
      </c>
      <c r="I324" s="745" t="s">
        <v>904</v>
      </c>
      <c r="J324" s="745" t="s">
        <v>905</v>
      </c>
      <c r="K324" s="745" t="s">
        <v>2601</v>
      </c>
      <c r="L324" s="748">
        <v>107.25</v>
      </c>
      <c r="M324" s="748">
        <v>214.5</v>
      </c>
      <c r="N324" s="745">
        <v>2</v>
      </c>
      <c r="O324" s="749">
        <v>1</v>
      </c>
      <c r="P324" s="748"/>
      <c r="Q324" s="750">
        <v>0</v>
      </c>
      <c r="R324" s="745"/>
      <c r="S324" s="750">
        <v>0</v>
      </c>
      <c r="T324" s="749"/>
      <c r="U324" s="744">
        <v>0</v>
      </c>
    </row>
    <row r="325" spans="1:21" ht="14.4" customHeight="1" x14ac:dyDescent="0.3">
      <c r="A325" s="743">
        <v>30</v>
      </c>
      <c r="B325" s="745" t="s">
        <v>525</v>
      </c>
      <c r="C325" s="745">
        <v>89301301</v>
      </c>
      <c r="D325" s="746" t="s">
        <v>2883</v>
      </c>
      <c r="E325" s="747" t="s">
        <v>2248</v>
      </c>
      <c r="F325" s="745" t="s">
        <v>2236</v>
      </c>
      <c r="G325" s="745" t="s">
        <v>2382</v>
      </c>
      <c r="H325" s="745" t="s">
        <v>526</v>
      </c>
      <c r="I325" s="745" t="s">
        <v>759</v>
      </c>
      <c r="J325" s="745" t="s">
        <v>2383</v>
      </c>
      <c r="K325" s="745" t="s">
        <v>2384</v>
      </c>
      <c r="L325" s="748">
        <v>0</v>
      </c>
      <c r="M325" s="748">
        <v>0</v>
      </c>
      <c r="N325" s="745">
        <v>3</v>
      </c>
      <c r="O325" s="749">
        <v>1.5</v>
      </c>
      <c r="P325" s="748">
        <v>0</v>
      </c>
      <c r="Q325" s="750"/>
      <c r="R325" s="745">
        <v>1</v>
      </c>
      <c r="S325" s="750">
        <v>0.33333333333333331</v>
      </c>
      <c r="T325" s="749">
        <v>0.5</v>
      </c>
      <c r="U325" s="744">
        <v>0.33333333333333331</v>
      </c>
    </row>
    <row r="326" spans="1:21" ht="14.4" customHeight="1" x14ac:dyDescent="0.3">
      <c r="A326" s="743">
        <v>30</v>
      </c>
      <c r="B326" s="745" t="s">
        <v>525</v>
      </c>
      <c r="C326" s="745">
        <v>89301301</v>
      </c>
      <c r="D326" s="746" t="s">
        <v>2883</v>
      </c>
      <c r="E326" s="747" t="s">
        <v>2248</v>
      </c>
      <c r="F326" s="745" t="s">
        <v>2236</v>
      </c>
      <c r="G326" s="745" t="s">
        <v>2385</v>
      </c>
      <c r="H326" s="745" t="s">
        <v>526</v>
      </c>
      <c r="I326" s="745" t="s">
        <v>642</v>
      </c>
      <c r="J326" s="745" t="s">
        <v>643</v>
      </c>
      <c r="K326" s="745" t="s">
        <v>2386</v>
      </c>
      <c r="L326" s="748">
        <v>30.47</v>
      </c>
      <c r="M326" s="748">
        <v>91.41</v>
      </c>
      <c r="N326" s="745">
        <v>3</v>
      </c>
      <c r="O326" s="749">
        <v>1.5</v>
      </c>
      <c r="P326" s="748"/>
      <c r="Q326" s="750">
        <v>0</v>
      </c>
      <c r="R326" s="745"/>
      <c r="S326" s="750">
        <v>0</v>
      </c>
      <c r="T326" s="749"/>
      <c r="U326" s="744">
        <v>0</v>
      </c>
    </row>
    <row r="327" spans="1:21" ht="14.4" customHeight="1" x14ac:dyDescent="0.3">
      <c r="A327" s="743">
        <v>30</v>
      </c>
      <c r="B327" s="745" t="s">
        <v>525</v>
      </c>
      <c r="C327" s="745">
        <v>89301301</v>
      </c>
      <c r="D327" s="746" t="s">
        <v>2883</v>
      </c>
      <c r="E327" s="747" t="s">
        <v>2248</v>
      </c>
      <c r="F327" s="745" t="s">
        <v>2236</v>
      </c>
      <c r="G327" s="745" t="s">
        <v>2656</v>
      </c>
      <c r="H327" s="745" t="s">
        <v>526</v>
      </c>
      <c r="I327" s="745" t="s">
        <v>2657</v>
      </c>
      <c r="J327" s="745" t="s">
        <v>2658</v>
      </c>
      <c r="K327" s="745" t="s">
        <v>1538</v>
      </c>
      <c r="L327" s="748">
        <v>124.3</v>
      </c>
      <c r="M327" s="748">
        <v>124.3</v>
      </c>
      <c r="N327" s="745">
        <v>1</v>
      </c>
      <c r="O327" s="749">
        <v>0.5</v>
      </c>
      <c r="P327" s="748"/>
      <c r="Q327" s="750">
        <v>0</v>
      </c>
      <c r="R327" s="745"/>
      <c r="S327" s="750">
        <v>0</v>
      </c>
      <c r="T327" s="749"/>
      <c r="U327" s="744">
        <v>0</v>
      </c>
    </row>
    <row r="328" spans="1:21" ht="14.4" customHeight="1" x14ac:dyDescent="0.3">
      <c r="A328" s="743">
        <v>30</v>
      </c>
      <c r="B328" s="745" t="s">
        <v>525</v>
      </c>
      <c r="C328" s="745">
        <v>89301301</v>
      </c>
      <c r="D328" s="746" t="s">
        <v>2883</v>
      </c>
      <c r="E328" s="747" t="s">
        <v>2248</v>
      </c>
      <c r="F328" s="745" t="s">
        <v>2236</v>
      </c>
      <c r="G328" s="745" t="s">
        <v>2389</v>
      </c>
      <c r="H328" s="745" t="s">
        <v>526</v>
      </c>
      <c r="I328" s="745" t="s">
        <v>727</v>
      </c>
      <c r="J328" s="745" t="s">
        <v>728</v>
      </c>
      <c r="K328" s="745" t="s">
        <v>2500</v>
      </c>
      <c r="L328" s="748">
        <v>80.959999999999994</v>
      </c>
      <c r="M328" s="748">
        <v>80.959999999999994</v>
      </c>
      <c r="N328" s="745">
        <v>1</v>
      </c>
      <c r="O328" s="749">
        <v>0.5</v>
      </c>
      <c r="P328" s="748"/>
      <c r="Q328" s="750">
        <v>0</v>
      </c>
      <c r="R328" s="745"/>
      <c r="S328" s="750">
        <v>0</v>
      </c>
      <c r="T328" s="749"/>
      <c r="U328" s="744">
        <v>0</v>
      </c>
    </row>
    <row r="329" spans="1:21" ht="14.4" customHeight="1" x14ac:dyDescent="0.3">
      <c r="A329" s="743">
        <v>30</v>
      </c>
      <c r="B329" s="745" t="s">
        <v>525</v>
      </c>
      <c r="C329" s="745">
        <v>89301301</v>
      </c>
      <c r="D329" s="746" t="s">
        <v>2883</v>
      </c>
      <c r="E329" s="747" t="s">
        <v>2248</v>
      </c>
      <c r="F329" s="745" t="s">
        <v>2236</v>
      </c>
      <c r="G329" s="745" t="s">
        <v>2435</v>
      </c>
      <c r="H329" s="745" t="s">
        <v>1572</v>
      </c>
      <c r="I329" s="745" t="s">
        <v>1613</v>
      </c>
      <c r="J329" s="745" t="s">
        <v>1614</v>
      </c>
      <c r="K329" s="745" t="s">
        <v>1615</v>
      </c>
      <c r="L329" s="748">
        <v>31.32</v>
      </c>
      <c r="M329" s="748">
        <v>31.32</v>
      </c>
      <c r="N329" s="745">
        <v>1</v>
      </c>
      <c r="O329" s="749">
        <v>0.5</v>
      </c>
      <c r="P329" s="748"/>
      <c r="Q329" s="750">
        <v>0</v>
      </c>
      <c r="R329" s="745"/>
      <c r="S329" s="750">
        <v>0</v>
      </c>
      <c r="T329" s="749"/>
      <c r="U329" s="744">
        <v>0</v>
      </c>
    </row>
    <row r="330" spans="1:21" ht="14.4" customHeight="1" x14ac:dyDescent="0.3">
      <c r="A330" s="743">
        <v>30</v>
      </c>
      <c r="B330" s="745" t="s">
        <v>525</v>
      </c>
      <c r="C330" s="745">
        <v>89301301</v>
      </c>
      <c r="D330" s="746" t="s">
        <v>2883</v>
      </c>
      <c r="E330" s="747" t="s">
        <v>2248</v>
      </c>
      <c r="F330" s="745" t="s">
        <v>2236</v>
      </c>
      <c r="G330" s="745" t="s">
        <v>2438</v>
      </c>
      <c r="H330" s="745" t="s">
        <v>526</v>
      </c>
      <c r="I330" s="745" t="s">
        <v>1098</v>
      </c>
      <c r="J330" s="745" t="s">
        <v>1099</v>
      </c>
      <c r="K330" s="745" t="s">
        <v>2440</v>
      </c>
      <c r="L330" s="748">
        <v>75.22</v>
      </c>
      <c r="M330" s="748">
        <v>225.66</v>
      </c>
      <c r="N330" s="745">
        <v>3</v>
      </c>
      <c r="O330" s="749">
        <v>1.5</v>
      </c>
      <c r="P330" s="748"/>
      <c r="Q330" s="750">
        <v>0</v>
      </c>
      <c r="R330" s="745"/>
      <c r="S330" s="750">
        <v>0</v>
      </c>
      <c r="T330" s="749"/>
      <c r="U330" s="744">
        <v>0</v>
      </c>
    </row>
    <row r="331" spans="1:21" ht="14.4" customHeight="1" x14ac:dyDescent="0.3">
      <c r="A331" s="743">
        <v>30</v>
      </c>
      <c r="B331" s="745" t="s">
        <v>525</v>
      </c>
      <c r="C331" s="745">
        <v>89301301</v>
      </c>
      <c r="D331" s="746" t="s">
        <v>2883</v>
      </c>
      <c r="E331" s="747" t="s">
        <v>2248</v>
      </c>
      <c r="F331" s="745" t="s">
        <v>2236</v>
      </c>
      <c r="G331" s="745" t="s">
        <v>2399</v>
      </c>
      <c r="H331" s="745" t="s">
        <v>526</v>
      </c>
      <c r="I331" s="745" t="s">
        <v>822</v>
      </c>
      <c r="J331" s="745" t="s">
        <v>823</v>
      </c>
      <c r="K331" s="745" t="s">
        <v>824</v>
      </c>
      <c r="L331" s="748">
        <v>87.89</v>
      </c>
      <c r="M331" s="748">
        <v>87.89</v>
      </c>
      <c r="N331" s="745">
        <v>1</v>
      </c>
      <c r="O331" s="749">
        <v>0.5</v>
      </c>
      <c r="P331" s="748"/>
      <c r="Q331" s="750">
        <v>0</v>
      </c>
      <c r="R331" s="745"/>
      <c r="S331" s="750">
        <v>0</v>
      </c>
      <c r="T331" s="749"/>
      <c r="U331" s="744">
        <v>0</v>
      </c>
    </row>
    <row r="332" spans="1:21" ht="14.4" customHeight="1" x14ac:dyDescent="0.3">
      <c r="A332" s="743">
        <v>30</v>
      </c>
      <c r="B332" s="745" t="s">
        <v>525</v>
      </c>
      <c r="C332" s="745">
        <v>89301301</v>
      </c>
      <c r="D332" s="746" t="s">
        <v>2883</v>
      </c>
      <c r="E332" s="747" t="s">
        <v>2248</v>
      </c>
      <c r="F332" s="745" t="s">
        <v>2236</v>
      </c>
      <c r="G332" s="745" t="s">
        <v>2514</v>
      </c>
      <c r="H332" s="745" t="s">
        <v>526</v>
      </c>
      <c r="I332" s="745" t="s">
        <v>2659</v>
      </c>
      <c r="J332" s="745" t="s">
        <v>2660</v>
      </c>
      <c r="K332" s="745" t="s">
        <v>2371</v>
      </c>
      <c r="L332" s="748">
        <v>271.94</v>
      </c>
      <c r="M332" s="748">
        <v>271.94</v>
      </c>
      <c r="N332" s="745">
        <v>1</v>
      </c>
      <c r="O332" s="749">
        <v>0.5</v>
      </c>
      <c r="P332" s="748"/>
      <c r="Q332" s="750">
        <v>0</v>
      </c>
      <c r="R332" s="745"/>
      <c r="S332" s="750">
        <v>0</v>
      </c>
      <c r="T332" s="749"/>
      <c r="U332" s="744">
        <v>0</v>
      </c>
    </row>
    <row r="333" spans="1:21" ht="14.4" customHeight="1" x14ac:dyDescent="0.3">
      <c r="A333" s="743">
        <v>30</v>
      </c>
      <c r="B333" s="745" t="s">
        <v>525</v>
      </c>
      <c r="C333" s="745">
        <v>89301301</v>
      </c>
      <c r="D333" s="746" t="s">
        <v>2883</v>
      </c>
      <c r="E333" s="747" t="s">
        <v>2248</v>
      </c>
      <c r="F333" s="745" t="s">
        <v>2236</v>
      </c>
      <c r="G333" s="745" t="s">
        <v>2517</v>
      </c>
      <c r="H333" s="745" t="s">
        <v>1572</v>
      </c>
      <c r="I333" s="745" t="s">
        <v>2661</v>
      </c>
      <c r="J333" s="745" t="s">
        <v>2662</v>
      </c>
      <c r="K333" s="745" t="s">
        <v>2663</v>
      </c>
      <c r="L333" s="748">
        <v>251.52</v>
      </c>
      <c r="M333" s="748">
        <v>251.52</v>
      </c>
      <c r="N333" s="745">
        <v>1</v>
      </c>
      <c r="O333" s="749">
        <v>0.5</v>
      </c>
      <c r="P333" s="748"/>
      <c r="Q333" s="750">
        <v>0</v>
      </c>
      <c r="R333" s="745"/>
      <c r="S333" s="750">
        <v>0</v>
      </c>
      <c r="T333" s="749"/>
      <c r="U333" s="744">
        <v>0</v>
      </c>
    </row>
    <row r="334" spans="1:21" ht="14.4" customHeight="1" x14ac:dyDescent="0.3">
      <c r="A334" s="743">
        <v>30</v>
      </c>
      <c r="B334" s="745" t="s">
        <v>525</v>
      </c>
      <c r="C334" s="745">
        <v>89301301</v>
      </c>
      <c r="D334" s="746" t="s">
        <v>2883</v>
      </c>
      <c r="E334" s="747" t="s">
        <v>2248</v>
      </c>
      <c r="F334" s="745" t="s">
        <v>2236</v>
      </c>
      <c r="G334" s="745" t="s">
        <v>2441</v>
      </c>
      <c r="H334" s="745" t="s">
        <v>1572</v>
      </c>
      <c r="I334" s="745" t="s">
        <v>1775</v>
      </c>
      <c r="J334" s="745" t="s">
        <v>2117</v>
      </c>
      <c r="K334" s="745" t="s">
        <v>2118</v>
      </c>
      <c r="L334" s="748">
        <v>120.61</v>
      </c>
      <c r="M334" s="748">
        <v>120.61</v>
      </c>
      <c r="N334" s="745">
        <v>1</v>
      </c>
      <c r="O334" s="749">
        <v>0.5</v>
      </c>
      <c r="P334" s="748"/>
      <c r="Q334" s="750">
        <v>0</v>
      </c>
      <c r="R334" s="745"/>
      <c r="S334" s="750">
        <v>0</v>
      </c>
      <c r="T334" s="749"/>
      <c r="U334" s="744">
        <v>0</v>
      </c>
    </row>
    <row r="335" spans="1:21" ht="14.4" customHeight="1" x14ac:dyDescent="0.3">
      <c r="A335" s="743">
        <v>30</v>
      </c>
      <c r="B335" s="745" t="s">
        <v>525</v>
      </c>
      <c r="C335" s="745">
        <v>89301301</v>
      </c>
      <c r="D335" s="746" t="s">
        <v>2883</v>
      </c>
      <c r="E335" s="747" t="s">
        <v>2248</v>
      </c>
      <c r="F335" s="745" t="s">
        <v>2236</v>
      </c>
      <c r="G335" s="745" t="s">
        <v>2441</v>
      </c>
      <c r="H335" s="745" t="s">
        <v>1572</v>
      </c>
      <c r="I335" s="745" t="s">
        <v>1697</v>
      </c>
      <c r="J335" s="745" t="s">
        <v>2119</v>
      </c>
      <c r="K335" s="745" t="s">
        <v>980</v>
      </c>
      <c r="L335" s="748">
        <v>184.74</v>
      </c>
      <c r="M335" s="748">
        <v>184.74</v>
      </c>
      <c r="N335" s="745">
        <v>1</v>
      </c>
      <c r="O335" s="749">
        <v>0.5</v>
      </c>
      <c r="P335" s="748"/>
      <c r="Q335" s="750">
        <v>0</v>
      </c>
      <c r="R335" s="745"/>
      <c r="S335" s="750">
        <v>0</v>
      </c>
      <c r="T335" s="749"/>
      <c r="U335" s="744">
        <v>0</v>
      </c>
    </row>
    <row r="336" spans="1:21" ht="14.4" customHeight="1" x14ac:dyDescent="0.3">
      <c r="A336" s="743">
        <v>30</v>
      </c>
      <c r="B336" s="745" t="s">
        <v>525</v>
      </c>
      <c r="C336" s="745">
        <v>89301301</v>
      </c>
      <c r="D336" s="746" t="s">
        <v>2883</v>
      </c>
      <c r="E336" s="747" t="s">
        <v>2248</v>
      </c>
      <c r="F336" s="745" t="s">
        <v>2236</v>
      </c>
      <c r="G336" s="745" t="s">
        <v>2664</v>
      </c>
      <c r="H336" s="745" t="s">
        <v>526</v>
      </c>
      <c r="I336" s="745" t="s">
        <v>2665</v>
      </c>
      <c r="J336" s="745" t="s">
        <v>2666</v>
      </c>
      <c r="K336" s="745" t="s">
        <v>2667</v>
      </c>
      <c r="L336" s="748">
        <v>51.43</v>
      </c>
      <c r="M336" s="748">
        <v>51.43</v>
      </c>
      <c r="N336" s="745">
        <v>1</v>
      </c>
      <c r="O336" s="749">
        <v>0.5</v>
      </c>
      <c r="P336" s="748"/>
      <c r="Q336" s="750">
        <v>0</v>
      </c>
      <c r="R336" s="745"/>
      <c r="S336" s="750">
        <v>0</v>
      </c>
      <c r="T336" s="749"/>
      <c r="U336" s="744">
        <v>0</v>
      </c>
    </row>
    <row r="337" spans="1:21" ht="14.4" customHeight="1" x14ac:dyDescent="0.3">
      <c r="A337" s="743">
        <v>30</v>
      </c>
      <c r="B337" s="745" t="s">
        <v>525</v>
      </c>
      <c r="C337" s="745">
        <v>89301301</v>
      </c>
      <c r="D337" s="746" t="s">
        <v>2883</v>
      </c>
      <c r="E337" s="747" t="s">
        <v>2248</v>
      </c>
      <c r="F337" s="745" t="s">
        <v>2236</v>
      </c>
      <c r="G337" s="745" t="s">
        <v>2613</v>
      </c>
      <c r="H337" s="745" t="s">
        <v>1572</v>
      </c>
      <c r="I337" s="745" t="s">
        <v>1681</v>
      </c>
      <c r="J337" s="745" t="s">
        <v>1682</v>
      </c>
      <c r="K337" s="745" t="s">
        <v>1683</v>
      </c>
      <c r="L337" s="748">
        <v>53.57</v>
      </c>
      <c r="M337" s="748">
        <v>53.57</v>
      </c>
      <c r="N337" s="745">
        <v>1</v>
      </c>
      <c r="O337" s="749">
        <v>0.5</v>
      </c>
      <c r="P337" s="748"/>
      <c r="Q337" s="750">
        <v>0</v>
      </c>
      <c r="R337" s="745"/>
      <c r="S337" s="750">
        <v>0</v>
      </c>
      <c r="T337" s="749"/>
      <c r="U337" s="744">
        <v>0</v>
      </c>
    </row>
    <row r="338" spans="1:21" ht="14.4" customHeight="1" x14ac:dyDescent="0.3">
      <c r="A338" s="743">
        <v>30</v>
      </c>
      <c r="B338" s="745" t="s">
        <v>525</v>
      </c>
      <c r="C338" s="745">
        <v>89301303</v>
      </c>
      <c r="D338" s="746" t="s">
        <v>2884</v>
      </c>
      <c r="E338" s="747" t="s">
        <v>2243</v>
      </c>
      <c r="F338" s="745" t="s">
        <v>2236</v>
      </c>
      <c r="G338" s="745" t="s">
        <v>2250</v>
      </c>
      <c r="H338" s="745" t="s">
        <v>526</v>
      </c>
      <c r="I338" s="745" t="s">
        <v>2668</v>
      </c>
      <c r="J338" s="745" t="s">
        <v>2669</v>
      </c>
      <c r="K338" s="745" t="s">
        <v>2670</v>
      </c>
      <c r="L338" s="748">
        <v>254.83</v>
      </c>
      <c r="M338" s="748">
        <v>764.49</v>
      </c>
      <c r="N338" s="745">
        <v>3</v>
      </c>
      <c r="O338" s="749">
        <v>1</v>
      </c>
      <c r="P338" s="748"/>
      <c r="Q338" s="750">
        <v>0</v>
      </c>
      <c r="R338" s="745"/>
      <c r="S338" s="750">
        <v>0</v>
      </c>
      <c r="T338" s="749"/>
      <c r="U338" s="744">
        <v>0</v>
      </c>
    </row>
    <row r="339" spans="1:21" ht="14.4" customHeight="1" x14ac:dyDescent="0.3">
      <c r="A339" s="743">
        <v>30</v>
      </c>
      <c r="B339" s="745" t="s">
        <v>525</v>
      </c>
      <c r="C339" s="745">
        <v>89301303</v>
      </c>
      <c r="D339" s="746" t="s">
        <v>2884</v>
      </c>
      <c r="E339" s="747" t="s">
        <v>2243</v>
      </c>
      <c r="F339" s="745" t="s">
        <v>2236</v>
      </c>
      <c r="G339" s="745" t="s">
        <v>2252</v>
      </c>
      <c r="H339" s="745" t="s">
        <v>526</v>
      </c>
      <c r="I339" s="745" t="s">
        <v>960</v>
      </c>
      <c r="J339" s="745" t="s">
        <v>961</v>
      </c>
      <c r="K339" s="745" t="s">
        <v>962</v>
      </c>
      <c r="L339" s="748">
        <v>85.71</v>
      </c>
      <c r="M339" s="748">
        <v>85.71</v>
      </c>
      <c r="N339" s="745">
        <v>1</v>
      </c>
      <c r="O339" s="749">
        <v>0.5</v>
      </c>
      <c r="P339" s="748"/>
      <c r="Q339" s="750">
        <v>0</v>
      </c>
      <c r="R339" s="745"/>
      <c r="S339" s="750">
        <v>0</v>
      </c>
      <c r="T339" s="749"/>
      <c r="U339" s="744">
        <v>0</v>
      </c>
    </row>
    <row r="340" spans="1:21" ht="14.4" customHeight="1" x14ac:dyDescent="0.3">
      <c r="A340" s="743">
        <v>30</v>
      </c>
      <c r="B340" s="745" t="s">
        <v>525</v>
      </c>
      <c r="C340" s="745">
        <v>89301303</v>
      </c>
      <c r="D340" s="746" t="s">
        <v>2884</v>
      </c>
      <c r="E340" s="747" t="s">
        <v>2243</v>
      </c>
      <c r="F340" s="745" t="s">
        <v>2236</v>
      </c>
      <c r="G340" s="745" t="s">
        <v>2255</v>
      </c>
      <c r="H340" s="745" t="s">
        <v>526</v>
      </c>
      <c r="I340" s="745" t="s">
        <v>2256</v>
      </c>
      <c r="J340" s="745" t="s">
        <v>2257</v>
      </c>
      <c r="K340" s="745" t="s">
        <v>2212</v>
      </c>
      <c r="L340" s="748">
        <v>5.14</v>
      </c>
      <c r="M340" s="748">
        <v>15.419999999999998</v>
      </c>
      <c r="N340" s="745">
        <v>3</v>
      </c>
      <c r="O340" s="749">
        <v>0.5</v>
      </c>
      <c r="P340" s="748"/>
      <c r="Q340" s="750">
        <v>0</v>
      </c>
      <c r="R340" s="745"/>
      <c r="S340" s="750">
        <v>0</v>
      </c>
      <c r="T340" s="749"/>
      <c r="U340" s="744">
        <v>0</v>
      </c>
    </row>
    <row r="341" spans="1:21" ht="14.4" customHeight="1" x14ac:dyDescent="0.3">
      <c r="A341" s="743">
        <v>30</v>
      </c>
      <c r="B341" s="745" t="s">
        <v>525</v>
      </c>
      <c r="C341" s="745">
        <v>89301303</v>
      </c>
      <c r="D341" s="746" t="s">
        <v>2884</v>
      </c>
      <c r="E341" s="747" t="s">
        <v>2243</v>
      </c>
      <c r="F341" s="745" t="s">
        <v>2236</v>
      </c>
      <c r="G341" s="745" t="s">
        <v>2671</v>
      </c>
      <c r="H341" s="745" t="s">
        <v>526</v>
      </c>
      <c r="I341" s="745" t="s">
        <v>2672</v>
      </c>
      <c r="J341" s="745" t="s">
        <v>2673</v>
      </c>
      <c r="K341" s="745" t="s">
        <v>2674</v>
      </c>
      <c r="L341" s="748">
        <v>303.47000000000003</v>
      </c>
      <c r="M341" s="748">
        <v>1517.3500000000001</v>
      </c>
      <c r="N341" s="745">
        <v>5</v>
      </c>
      <c r="O341" s="749">
        <v>1</v>
      </c>
      <c r="P341" s="748">
        <v>910.41000000000008</v>
      </c>
      <c r="Q341" s="750">
        <v>0.6</v>
      </c>
      <c r="R341" s="745">
        <v>3</v>
      </c>
      <c r="S341" s="750">
        <v>0.6</v>
      </c>
      <c r="T341" s="749">
        <v>0.5</v>
      </c>
      <c r="U341" s="744">
        <v>0.5</v>
      </c>
    </row>
    <row r="342" spans="1:21" ht="14.4" customHeight="1" x14ac:dyDescent="0.3">
      <c r="A342" s="743">
        <v>30</v>
      </c>
      <c r="B342" s="745" t="s">
        <v>525</v>
      </c>
      <c r="C342" s="745">
        <v>89301303</v>
      </c>
      <c r="D342" s="746" t="s">
        <v>2884</v>
      </c>
      <c r="E342" s="747" t="s">
        <v>2243</v>
      </c>
      <c r="F342" s="745" t="s">
        <v>2236</v>
      </c>
      <c r="G342" s="745" t="s">
        <v>2264</v>
      </c>
      <c r="H342" s="745" t="s">
        <v>1572</v>
      </c>
      <c r="I342" s="745" t="s">
        <v>2675</v>
      </c>
      <c r="J342" s="745" t="s">
        <v>1869</v>
      </c>
      <c r="K342" s="745" t="s">
        <v>2676</v>
      </c>
      <c r="L342" s="748">
        <v>374.74</v>
      </c>
      <c r="M342" s="748">
        <v>374.74</v>
      </c>
      <c r="N342" s="745">
        <v>1</v>
      </c>
      <c r="O342" s="749">
        <v>0.5</v>
      </c>
      <c r="P342" s="748"/>
      <c r="Q342" s="750">
        <v>0</v>
      </c>
      <c r="R342" s="745"/>
      <c r="S342" s="750">
        <v>0</v>
      </c>
      <c r="T342" s="749"/>
      <c r="U342" s="744">
        <v>0</v>
      </c>
    </row>
    <row r="343" spans="1:21" ht="14.4" customHeight="1" x14ac:dyDescent="0.3">
      <c r="A343" s="743">
        <v>30</v>
      </c>
      <c r="B343" s="745" t="s">
        <v>525</v>
      </c>
      <c r="C343" s="745">
        <v>89301303</v>
      </c>
      <c r="D343" s="746" t="s">
        <v>2884</v>
      </c>
      <c r="E343" s="747" t="s">
        <v>2243</v>
      </c>
      <c r="F343" s="745" t="s">
        <v>2236</v>
      </c>
      <c r="G343" s="745" t="s">
        <v>2264</v>
      </c>
      <c r="H343" s="745" t="s">
        <v>1572</v>
      </c>
      <c r="I343" s="745" t="s">
        <v>1694</v>
      </c>
      <c r="J343" s="745" t="s">
        <v>1789</v>
      </c>
      <c r="K343" s="745" t="s">
        <v>1708</v>
      </c>
      <c r="L343" s="748">
        <v>62.46</v>
      </c>
      <c r="M343" s="748">
        <v>374.76</v>
      </c>
      <c r="N343" s="745">
        <v>6</v>
      </c>
      <c r="O343" s="749">
        <v>1.5</v>
      </c>
      <c r="P343" s="748">
        <v>187.38</v>
      </c>
      <c r="Q343" s="750">
        <v>0.5</v>
      </c>
      <c r="R343" s="745">
        <v>3</v>
      </c>
      <c r="S343" s="750">
        <v>0.5</v>
      </c>
      <c r="T343" s="749">
        <v>1</v>
      </c>
      <c r="U343" s="744">
        <v>0.66666666666666663</v>
      </c>
    </row>
    <row r="344" spans="1:21" ht="14.4" customHeight="1" x14ac:dyDescent="0.3">
      <c r="A344" s="743">
        <v>30</v>
      </c>
      <c r="B344" s="745" t="s">
        <v>525</v>
      </c>
      <c r="C344" s="745">
        <v>89301303</v>
      </c>
      <c r="D344" s="746" t="s">
        <v>2884</v>
      </c>
      <c r="E344" s="747" t="s">
        <v>2243</v>
      </c>
      <c r="F344" s="745" t="s">
        <v>2236</v>
      </c>
      <c r="G344" s="745" t="s">
        <v>2264</v>
      </c>
      <c r="H344" s="745" t="s">
        <v>1572</v>
      </c>
      <c r="I344" s="745" t="s">
        <v>2448</v>
      </c>
      <c r="J344" s="745" t="s">
        <v>2449</v>
      </c>
      <c r="K344" s="745" t="s">
        <v>804</v>
      </c>
      <c r="L344" s="748">
        <v>124.91</v>
      </c>
      <c r="M344" s="748">
        <v>749.46</v>
      </c>
      <c r="N344" s="745">
        <v>6</v>
      </c>
      <c r="O344" s="749">
        <v>1</v>
      </c>
      <c r="P344" s="748"/>
      <c r="Q344" s="750">
        <v>0</v>
      </c>
      <c r="R344" s="745"/>
      <c r="S344" s="750">
        <v>0</v>
      </c>
      <c r="T344" s="749"/>
      <c r="U344" s="744">
        <v>0</v>
      </c>
    </row>
    <row r="345" spans="1:21" ht="14.4" customHeight="1" x14ac:dyDescent="0.3">
      <c r="A345" s="743">
        <v>30</v>
      </c>
      <c r="B345" s="745" t="s">
        <v>525</v>
      </c>
      <c r="C345" s="745">
        <v>89301303</v>
      </c>
      <c r="D345" s="746" t="s">
        <v>2884</v>
      </c>
      <c r="E345" s="747" t="s">
        <v>2243</v>
      </c>
      <c r="F345" s="745" t="s">
        <v>2236</v>
      </c>
      <c r="G345" s="745" t="s">
        <v>2264</v>
      </c>
      <c r="H345" s="745" t="s">
        <v>1572</v>
      </c>
      <c r="I345" s="745" t="s">
        <v>1771</v>
      </c>
      <c r="J345" s="745" t="s">
        <v>2153</v>
      </c>
      <c r="K345" s="745" t="s">
        <v>2154</v>
      </c>
      <c r="L345" s="748">
        <v>193.1</v>
      </c>
      <c r="M345" s="748">
        <v>193.1</v>
      </c>
      <c r="N345" s="745">
        <v>1</v>
      </c>
      <c r="O345" s="749">
        <v>0.5</v>
      </c>
      <c r="P345" s="748"/>
      <c r="Q345" s="750">
        <v>0</v>
      </c>
      <c r="R345" s="745"/>
      <c r="S345" s="750">
        <v>0</v>
      </c>
      <c r="T345" s="749"/>
      <c r="U345" s="744">
        <v>0</v>
      </c>
    </row>
    <row r="346" spans="1:21" ht="14.4" customHeight="1" x14ac:dyDescent="0.3">
      <c r="A346" s="743">
        <v>30</v>
      </c>
      <c r="B346" s="745" t="s">
        <v>525</v>
      </c>
      <c r="C346" s="745">
        <v>89301303</v>
      </c>
      <c r="D346" s="746" t="s">
        <v>2884</v>
      </c>
      <c r="E346" s="747" t="s">
        <v>2243</v>
      </c>
      <c r="F346" s="745" t="s">
        <v>2236</v>
      </c>
      <c r="G346" s="745" t="s">
        <v>2677</v>
      </c>
      <c r="H346" s="745" t="s">
        <v>526</v>
      </c>
      <c r="I346" s="745" t="s">
        <v>2678</v>
      </c>
      <c r="J346" s="745" t="s">
        <v>2679</v>
      </c>
      <c r="K346" s="745" t="s">
        <v>804</v>
      </c>
      <c r="L346" s="748">
        <v>70.23</v>
      </c>
      <c r="M346" s="748">
        <v>210.69</v>
      </c>
      <c r="N346" s="745">
        <v>3</v>
      </c>
      <c r="O346" s="749">
        <v>0.5</v>
      </c>
      <c r="P346" s="748">
        <v>210.69</v>
      </c>
      <c r="Q346" s="750">
        <v>1</v>
      </c>
      <c r="R346" s="745">
        <v>3</v>
      </c>
      <c r="S346" s="750">
        <v>1</v>
      </c>
      <c r="T346" s="749">
        <v>0.5</v>
      </c>
      <c r="U346" s="744">
        <v>1</v>
      </c>
    </row>
    <row r="347" spans="1:21" ht="14.4" customHeight="1" x14ac:dyDescent="0.3">
      <c r="A347" s="743">
        <v>30</v>
      </c>
      <c r="B347" s="745" t="s">
        <v>525</v>
      </c>
      <c r="C347" s="745">
        <v>89301303</v>
      </c>
      <c r="D347" s="746" t="s">
        <v>2884</v>
      </c>
      <c r="E347" s="747" t="s">
        <v>2243</v>
      </c>
      <c r="F347" s="745" t="s">
        <v>2236</v>
      </c>
      <c r="G347" s="745" t="s">
        <v>2677</v>
      </c>
      <c r="H347" s="745" t="s">
        <v>1572</v>
      </c>
      <c r="I347" s="745" t="s">
        <v>1643</v>
      </c>
      <c r="J347" s="745" t="s">
        <v>1644</v>
      </c>
      <c r="K347" s="745" t="s">
        <v>1427</v>
      </c>
      <c r="L347" s="748">
        <v>65.540000000000006</v>
      </c>
      <c r="M347" s="748">
        <v>262.16000000000003</v>
      </c>
      <c r="N347" s="745">
        <v>4</v>
      </c>
      <c r="O347" s="749">
        <v>1</v>
      </c>
      <c r="P347" s="748">
        <v>196.62</v>
      </c>
      <c r="Q347" s="750">
        <v>0.75</v>
      </c>
      <c r="R347" s="745">
        <v>3</v>
      </c>
      <c r="S347" s="750">
        <v>0.75</v>
      </c>
      <c r="T347" s="749">
        <v>0.5</v>
      </c>
      <c r="U347" s="744">
        <v>0.5</v>
      </c>
    </row>
    <row r="348" spans="1:21" ht="14.4" customHeight="1" x14ac:dyDescent="0.3">
      <c r="A348" s="743">
        <v>30</v>
      </c>
      <c r="B348" s="745" t="s">
        <v>525</v>
      </c>
      <c r="C348" s="745">
        <v>89301303</v>
      </c>
      <c r="D348" s="746" t="s">
        <v>2884</v>
      </c>
      <c r="E348" s="747" t="s">
        <v>2243</v>
      </c>
      <c r="F348" s="745" t="s">
        <v>2236</v>
      </c>
      <c r="G348" s="745" t="s">
        <v>2269</v>
      </c>
      <c r="H348" s="745" t="s">
        <v>526</v>
      </c>
      <c r="I348" s="745" t="s">
        <v>2680</v>
      </c>
      <c r="J348" s="745" t="s">
        <v>2681</v>
      </c>
      <c r="K348" s="745" t="s">
        <v>2682</v>
      </c>
      <c r="L348" s="748">
        <v>16.38</v>
      </c>
      <c r="M348" s="748">
        <v>49.14</v>
      </c>
      <c r="N348" s="745">
        <v>3</v>
      </c>
      <c r="O348" s="749">
        <v>1</v>
      </c>
      <c r="P348" s="748"/>
      <c r="Q348" s="750">
        <v>0</v>
      </c>
      <c r="R348" s="745"/>
      <c r="S348" s="750">
        <v>0</v>
      </c>
      <c r="T348" s="749"/>
      <c r="U348" s="744">
        <v>0</v>
      </c>
    </row>
    <row r="349" spans="1:21" ht="14.4" customHeight="1" x14ac:dyDescent="0.3">
      <c r="A349" s="743">
        <v>30</v>
      </c>
      <c r="B349" s="745" t="s">
        <v>525</v>
      </c>
      <c r="C349" s="745">
        <v>89301303</v>
      </c>
      <c r="D349" s="746" t="s">
        <v>2884</v>
      </c>
      <c r="E349" s="747" t="s">
        <v>2243</v>
      </c>
      <c r="F349" s="745" t="s">
        <v>2236</v>
      </c>
      <c r="G349" s="745" t="s">
        <v>2269</v>
      </c>
      <c r="H349" s="745" t="s">
        <v>1572</v>
      </c>
      <c r="I349" s="745" t="s">
        <v>1633</v>
      </c>
      <c r="J349" s="745" t="s">
        <v>1634</v>
      </c>
      <c r="K349" s="745" t="s">
        <v>1197</v>
      </c>
      <c r="L349" s="748">
        <v>35.11</v>
      </c>
      <c r="M349" s="748">
        <v>210.66</v>
      </c>
      <c r="N349" s="745">
        <v>6</v>
      </c>
      <c r="O349" s="749">
        <v>1.5</v>
      </c>
      <c r="P349" s="748"/>
      <c r="Q349" s="750">
        <v>0</v>
      </c>
      <c r="R349" s="745"/>
      <c r="S349" s="750">
        <v>0</v>
      </c>
      <c r="T349" s="749"/>
      <c r="U349" s="744">
        <v>0</v>
      </c>
    </row>
    <row r="350" spans="1:21" ht="14.4" customHeight="1" x14ac:dyDescent="0.3">
      <c r="A350" s="743">
        <v>30</v>
      </c>
      <c r="B350" s="745" t="s">
        <v>525</v>
      </c>
      <c r="C350" s="745">
        <v>89301303</v>
      </c>
      <c r="D350" s="746" t="s">
        <v>2884</v>
      </c>
      <c r="E350" s="747" t="s">
        <v>2243</v>
      </c>
      <c r="F350" s="745" t="s">
        <v>2236</v>
      </c>
      <c r="G350" s="745" t="s">
        <v>2269</v>
      </c>
      <c r="H350" s="745" t="s">
        <v>526</v>
      </c>
      <c r="I350" s="745" t="s">
        <v>2683</v>
      </c>
      <c r="J350" s="745" t="s">
        <v>2684</v>
      </c>
      <c r="K350" s="745" t="s">
        <v>1197</v>
      </c>
      <c r="L350" s="748">
        <v>35.11</v>
      </c>
      <c r="M350" s="748">
        <v>210.66</v>
      </c>
      <c r="N350" s="745">
        <v>6</v>
      </c>
      <c r="O350" s="749">
        <v>1.5</v>
      </c>
      <c r="P350" s="748">
        <v>210.66</v>
      </c>
      <c r="Q350" s="750">
        <v>1</v>
      </c>
      <c r="R350" s="745">
        <v>6</v>
      </c>
      <c r="S350" s="750">
        <v>1</v>
      </c>
      <c r="T350" s="749">
        <v>1.5</v>
      </c>
      <c r="U350" s="744">
        <v>1</v>
      </c>
    </row>
    <row r="351" spans="1:21" ht="14.4" customHeight="1" x14ac:dyDescent="0.3">
      <c r="A351" s="743">
        <v>30</v>
      </c>
      <c r="B351" s="745" t="s">
        <v>525</v>
      </c>
      <c r="C351" s="745">
        <v>89301303</v>
      </c>
      <c r="D351" s="746" t="s">
        <v>2884</v>
      </c>
      <c r="E351" s="747" t="s">
        <v>2243</v>
      </c>
      <c r="F351" s="745" t="s">
        <v>2236</v>
      </c>
      <c r="G351" s="745" t="s">
        <v>2269</v>
      </c>
      <c r="H351" s="745" t="s">
        <v>526</v>
      </c>
      <c r="I351" s="745" t="s">
        <v>2685</v>
      </c>
      <c r="J351" s="745" t="s">
        <v>2686</v>
      </c>
      <c r="K351" s="745" t="s">
        <v>2687</v>
      </c>
      <c r="L351" s="748">
        <v>0</v>
      </c>
      <c r="M351" s="748">
        <v>0</v>
      </c>
      <c r="N351" s="745">
        <v>1</v>
      </c>
      <c r="O351" s="749">
        <v>1</v>
      </c>
      <c r="P351" s="748"/>
      <c r="Q351" s="750"/>
      <c r="R351" s="745"/>
      <c r="S351" s="750">
        <v>0</v>
      </c>
      <c r="T351" s="749"/>
      <c r="U351" s="744">
        <v>0</v>
      </c>
    </row>
    <row r="352" spans="1:21" ht="14.4" customHeight="1" x14ac:dyDescent="0.3">
      <c r="A352" s="743">
        <v>30</v>
      </c>
      <c r="B352" s="745" t="s">
        <v>525</v>
      </c>
      <c r="C352" s="745">
        <v>89301303</v>
      </c>
      <c r="D352" s="746" t="s">
        <v>2884</v>
      </c>
      <c r="E352" s="747" t="s">
        <v>2243</v>
      </c>
      <c r="F352" s="745" t="s">
        <v>2236</v>
      </c>
      <c r="G352" s="745" t="s">
        <v>2688</v>
      </c>
      <c r="H352" s="745" t="s">
        <v>526</v>
      </c>
      <c r="I352" s="745" t="s">
        <v>2689</v>
      </c>
      <c r="J352" s="745" t="s">
        <v>1139</v>
      </c>
      <c r="K352" s="745" t="s">
        <v>2690</v>
      </c>
      <c r="L352" s="748">
        <v>0</v>
      </c>
      <c r="M352" s="748">
        <v>0</v>
      </c>
      <c r="N352" s="745">
        <v>1</v>
      </c>
      <c r="O352" s="749">
        <v>1</v>
      </c>
      <c r="P352" s="748"/>
      <c r="Q352" s="750"/>
      <c r="R352" s="745"/>
      <c r="S352" s="750">
        <v>0</v>
      </c>
      <c r="T352" s="749"/>
      <c r="U352" s="744">
        <v>0</v>
      </c>
    </row>
    <row r="353" spans="1:21" ht="14.4" customHeight="1" x14ac:dyDescent="0.3">
      <c r="A353" s="743">
        <v>30</v>
      </c>
      <c r="B353" s="745" t="s">
        <v>525</v>
      </c>
      <c r="C353" s="745">
        <v>89301303</v>
      </c>
      <c r="D353" s="746" t="s">
        <v>2884</v>
      </c>
      <c r="E353" s="747" t="s">
        <v>2243</v>
      </c>
      <c r="F353" s="745" t="s">
        <v>2236</v>
      </c>
      <c r="G353" s="745" t="s">
        <v>2416</v>
      </c>
      <c r="H353" s="745" t="s">
        <v>526</v>
      </c>
      <c r="I353" s="745" t="s">
        <v>2691</v>
      </c>
      <c r="J353" s="745" t="s">
        <v>2533</v>
      </c>
      <c r="K353" s="745" t="s">
        <v>2534</v>
      </c>
      <c r="L353" s="748">
        <v>0</v>
      </c>
      <c r="M353" s="748">
        <v>0</v>
      </c>
      <c r="N353" s="745">
        <v>1</v>
      </c>
      <c r="O353" s="749">
        <v>0.5</v>
      </c>
      <c r="P353" s="748">
        <v>0</v>
      </c>
      <c r="Q353" s="750"/>
      <c r="R353" s="745">
        <v>1</v>
      </c>
      <c r="S353" s="750">
        <v>1</v>
      </c>
      <c r="T353" s="749">
        <v>0.5</v>
      </c>
      <c r="U353" s="744">
        <v>1</v>
      </c>
    </row>
    <row r="354" spans="1:21" ht="14.4" customHeight="1" x14ac:dyDescent="0.3">
      <c r="A354" s="743">
        <v>30</v>
      </c>
      <c r="B354" s="745" t="s">
        <v>525</v>
      </c>
      <c r="C354" s="745">
        <v>89301303</v>
      </c>
      <c r="D354" s="746" t="s">
        <v>2884</v>
      </c>
      <c r="E354" s="747" t="s">
        <v>2243</v>
      </c>
      <c r="F354" s="745" t="s">
        <v>2236</v>
      </c>
      <c r="G354" s="745" t="s">
        <v>2692</v>
      </c>
      <c r="H354" s="745" t="s">
        <v>526</v>
      </c>
      <c r="I354" s="745" t="s">
        <v>2693</v>
      </c>
      <c r="J354" s="745" t="s">
        <v>2694</v>
      </c>
      <c r="K354" s="745" t="s">
        <v>1240</v>
      </c>
      <c r="L354" s="748">
        <v>0</v>
      </c>
      <c r="M354" s="748">
        <v>0</v>
      </c>
      <c r="N354" s="745">
        <v>2</v>
      </c>
      <c r="O354" s="749">
        <v>1</v>
      </c>
      <c r="P354" s="748"/>
      <c r="Q354" s="750"/>
      <c r="R354" s="745"/>
      <c r="S354" s="750">
        <v>0</v>
      </c>
      <c r="T354" s="749"/>
      <c r="U354" s="744">
        <v>0</v>
      </c>
    </row>
    <row r="355" spans="1:21" ht="14.4" customHeight="1" x14ac:dyDescent="0.3">
      <c r="A355" s="743">
        <v>30</v>
      </c>
      <c r="B355" s="745" t="s">
        <v>525</v>
      </c>
      <c r="C355" s="745">
        <v>89301303</v>
      </c>
      <c r="D355" s="746" t="s">
        <v>2884</v>
      </c>
      <c r="E355" s="747" t="s">
        <v>2243</v>
      </c>
      <c r="F355" s="745" t="s">
        <v>2236</v>
      </c>
      <c r="G355" s="745" t="s">
        <v>2270</v>
      </c>
      <c r="H355" s="745" t="s">
        <v>526</v>
      </c>
      <c r="I355" s="745" t="s">
        <v>826</v>
      </c>
      <c r="J355" s="745" t="s">
        <v>2271</v>
      </c>
      <c r="K355" s="745" t="s">
        <v>2272</v>
      </c>
      <c r="L355" s="748">
        <v>35.29</v>
      </c>
      <c r="M355" s="748">
        <v>211.74</v>
      </c>
      <c r="N355" s="745">
        <v>6</v>
      </c>
      <c r="O355" s="749">
        <v>1.5</v>
      </c>
      <c r="P355" s="748">
        <v>105.87</v>
      </c>
      <c r="Q355" s="750">
        <v>0.5</v>
      </c>
      <c r="R355" s="745">
        <v>3</v>
      </c>
      <c r="S355" s="750">
        <v>0.5</v>
      </c>
      <c r="T355" s="749">
        <v>0.5</v>
      </c>
      <c r="U355" s="744">
        <v>0.33333333333333331</v>
      </c>
    </row>
    <row r="356" spans="1:21" ht="14.4" customHeight="1" x14ac:dyDescent="0.3">
      <c r="A356" s="743">
        <v>30</v>
      </c>
      <c r="B356" s="745" t="s">
        <v>525</v>
      </c>
      <c r="C356" s="745">
        <v>89301303</v>
      </c>
      <c r="D356" s="746" t="s">
        <v>2884</v>
      </c>
      <c r="E356" s="747" t="s">
        <v>2243</v>
      </c>
      <c r="F356" s="745" t="s">
        <v>2236</v>
      </c>
      <c r="G356" s="745" t="s">
        <v>2695</v>
      </c>
      <c r="H356" s="745" t="s">
        <v>526</v>
      </c>
      <c r="I356" s="745" t="s">
        <v>2696</v>
      </c>
      <c r="J356" s="745" t="s">
        <v>2697</v>
      </c>
      <c r="K356" s="745" t="s">
        <v>2698</v>
      </c>
      <c r="L356" s="748">
        <v>0</v>
      </c>
      <c r="M356" s="748">
        <v>0</v>
      </c>
      <c r="N356" s="745">
        <v>1</v>
      </c>
      <c r="O356" s="749">
        <v>0.5</v>
      </c>
      <c r="P356" s="748">
        <v>0</v>
      </c>
      <c r="Q356" s="750"/>
      <c r="R356" s="745">
        <v>1</v>
      </c>
      <c r="S356" s="750">
        <v>1</v>
      </c>
      <c r="T356" s="749">
        <v>0.5</v>
      </c>
      <c r="U356" s="744">
        <v>1</v>
      </c>
    </row>
    <row r="357" spans="1:21" ht="14.4" customHeight="1" x14ac:dyDescent="0.3">
      <c r="A357" s="743">
        <v>30</v>
      </c>
      <c r="B357" s="745" t="s">
        <v>525</v>
      </c>
      <c r="C357" s="745">
        <v>89301303</v>
      </c>
      <c r="D357" s="746" t="s">
        <v>2884</v>
      </c>
      <c r="E357" s="747" t="s">
        <v>2243</v>
      </c>
      <c r="F357" s="745" t="s">
        <v>2236</v>
      </c>
      <c r="G357" s="745" t="s">
        <v>2699</v>
      </c>
      <c r="H357" s="745" t="s">
        <v>526</v>
      </c>
      <c r="I357" s="745" t="s">
        <v>1094</v>
      </c>
      <c r="J357" s="745" t="s">
        <v>1095</v>
      </c>
      <c r="K357" s="745" t="s">
        <v>1096</v>
      </c>
      <c r="L357" s="748">
        <v>72.64</v>
      </c>
      <c r="M357" s="748">
        <v>217.92000000000002</v>
      </c>
      <c r="N357" s="745">
        <v>3</v>
      </c>
      <c r="O357" s="749">
        <v>1.5</v>
      </c>
      <c r="P357" s="748">
        <v>217.92000000000002</v>
      </c>
      <c r="Q357" s="750">
        <v>1</v>
      </c>
      <c r="R357" s="745">
        <v>3</v>
      </c>
      <c r="S357" s="750">
        <v>1</v>
      </c>
      <c r="T357" s="749">
        <v>1.5</v>
      </c>
      <c r="U357" s="744">
        <v>1</v>
      </c>
    </row>
    <row r="358" spans="1:21" ht="14.4" customHeight="1" x14ac:dyDescent="0.3">
      <c r="A358" s="743">
        <v>30</v>
      </c>
      <c r="B358" s="745" t="s">
        <v>525</v>
      </c>
      <c r="C358" s="745">
        <v>89301303</v>
      </c>
      <c r="D358" s="746" t="s">
        <v>2884</v>
      </c>
      <c r="E358" s="747" t="s">
        <v>2243</v>
      </c>
      <c r="F358" s="745" t="s">
        <v>2236</v>
      </c>
      <c r="G358" s="745" t="s">
        <v>2699</v>
      </c>
      <c r="H358" s="745" t="s">
        <v>526</v>
      </c>
      <c r="I358" s="745" t="s">
        <v>2700</v>
      </c>
      <c r="J358" s="745" t="s">
        <v>2701</v>
      </c>
      <c r="K358" s="745" t="s">
        <v>2702</v>
      </c>
      <c r="L358" s="748">
        <v>322.8</v>
      </c>
      <c r="M358" s="748">
        <v>645.6</v>
      </c>
      <c r="N358" s="745">
        <v>2</v>
      </c>
      <c r="O358" s="749">
        <v>1</v>
      </c>
      <c r="P358" s="748">
        <v>322.8</v>
      </c>
      <c r="Q358" s="750">
        <v>0.5</v>
      </c>
      <c r="R358" s="745">
        <v>1</v>
      </c>
      <c r="S358" s="750">
        <v>0.5</v>
      </c>
      <c r="T358" s="749">
        <v>0.5</v>
      </c>
      <c r="U358" s="744">
        <v>0.5</v>
      </c>
    </row>
    <row r="359" spans="1:21" ht="14.4" customHeight="1" x14ac:dyDescent="0.3">
      <c r="A359" s="743">
        <v>30</v>
      </c>
      <c r="B359" s="745" t="s">
        <v>525</v>
      </c>
      <c r="C359" s="745">
        <v>89301303</v>
      </c>
      <c r="D359" s="746" t="s">
        <v>2884</v>
      </c>
      <c r="E359" s="747" t="s">
        <v>2243</v>
      </c>
      <c r="F359" s="745" t="s">
        <v>2236</v>
      </c>
      <c r="G359" s="745" t="s">
        <v>2273</v>
      </c>
      <c r="H359" s="745" t="s">
        <v>526</v>
      </c>
      <c r="I359" s="745" t="s">
        <v>675</v>
      </c>
      <c r="J359" s="745" t="s">
        <v>676</v>
      </c>
      <c r="K359" s="745" t="s">
        <v>2113</v>
      </c>
      <c r="L359" s="748">
        <v>110.28</v>
      </c>
      <c r="M359" s="748">
        <v>771.96</v>
      </c>
      <c r="N359" s="745">
        <v>7</v>
      </c>
      <c r="O359" s="749">
        <v>2</v>
      </c>
      <c r="P359" s="748">
        <v>220.56</v>
      </c>
      <c r="Q359" s="750">
        <v>0.2857142857142857</v>
      </c>
      <c r="R359" s="745">
        <v>2</v>
      </c>
      <c r="S359" s="750">
        <v>0.2857142857142857</v>
      </c>
      <c r="T359" s="749">
        <v>0.5</v>
      </c>
      <c r="U359" s="744">
        <v>0.25</v>
      </c>
    </row>
    <row r="360" spans="1:21" ht="14.4" customHeight="1" x14ac:dyDescent="0.3">
      <c r="A360" s="743">
        <v>30</v>
      </c>
      <c r="B360" s="745" t="s">
        <v>525</v>
      </c>
      <c r="C360" s="745">
        <v>89301303</v>
      </c>
      <c r="D360" s="746" t="s">
        <v>2884</v>
      </c>
      <c r="E360" s="747" t="s">
        <v>2243</v>
      </c>
      <c r="F360" s="745" t="s">
        <v>2236</v>
      </c>
      <c r="G360" s="745" t="s">
        <v>2703</v>
      </c>
      <c r="H360" s="745" t="s">
        <v>526</v>
      </c>
      <c r="I360" s="745" t="s">
        <v>2704</v>
      </c>
      <c r="J360" s="745" t="s">
        <v>2705</v>
      </c>
      <c r="K360" s="745" t="s">
        <v>2706</v>
      </c>
      <c r="L360" s="748">
        <v>39.74</v>
      </c>
      <c r="M360" s="748">
        <v>79.48</v>
      </c>
      <c r="N360" s="745">
        <v>2</v>
      </c>
      <c r="O360" s="749">
        <v>1</v>
      </c>
      <c r="P360" s="748">
        <v>79.48</v>
      </c>
      <c r="Q360" s="750">
        <v>1</v>
      </c>
      <c r="R360" s="745">
        <v>2</v>
      </c>
      <c r="S360" s="750">
        <v>1</v>
      </c>
      <c r="T360" s="749">
        <v>1</v>
      </c>
      <c r="U360" s="744">
        <v>1</v>
      </c>
    </row>
    <row r="361" spans="1:21" ht="14.4" customHeight="1" x14ac:dyDescent="0.3">
      <c r="A361" s="743">
        <v>30</v>
      </c>
      <c r="B361" s="745" t="s">
        <v>525</v>
      </c>
      <c r="C361" s="745">
        <v>89301303</v>
      </c>
      <c r="D361" s="746" t="s">
        <v>2884</v>
      </c>
      <c r="E361" s="747" t="s">
        <v>2243</v>
      </c>
      <c r="F361" s="745" t="s">
        <v>2236</v>
      </c>
      <c r="G361" s="745" t="s">
        <v>2630</v>
      </c>
      <c r="H361" s="745" t="s">
        <v>1572</v>
      </c>
      <c r="I361" s="745" t="s">
        <v>2707</v>
      </c>
      <c r="J361" s="745" t="s">
        <v>2708</v>
      </c>
      <c r="K361" s="745" t="s">
        <v>2709</v>
      </c>
      <c r="L361" s="748">
        <v>537.12</v>
      </c>
      <c r="M361" s="748">
        <v>1074.24</v>
      </c>
      <c r="N361" s="745">
        <v>2</v>
      </c>
      <c r="O361" s="749">
        <v>2</v>
      </c>
      <c r="P361" s="748">
        <v>537.12</v>
      </c>
      <c r="Q361" s="750">
        <v>0.5</v>
      </c>
      <c r="R361" s="745">
        <v>1</v>
      </c>
      <c r="S361" s="750">
        <v>0.5</v>
      </c>
      <c r="T361" s="749">
        <v>1</v>
      </c>
      <c r="U361" s="744">
        <v>0.5</v>
      </c>
    </row>
    <row r="362" spans="1:21" ht="14.4" customHeight="1" x14ac:dyDescent="0.3">
      <c r="A362" s="743">
        <v>30</v>
      </c>
      <c r="B362" s="745" t="s">
        <v>525</v>
      </c>
      <c r="C362" s="745">
        <v>89301303</v>
      </c>
      <c r="D362" s="746" t="s">
        <v>2884</v>
      </c>
      <c r="E362" s="747" t="s">
        <v>2243</v>
      </c>
      <c r="F362" s="745" t="s">
        <v>2236</v>
      </c>
      <c r="G362" s="745" t="s">
        <v>2710</v>
      </c>
      <c r="H362" s="745" t="s">
        <v>1572</v>
      </c>
      <c r="I362" s="745" t="s">
        <v>2711</v>
      </c>
      <c r="J362" s="745" t="s">
        <v>2712</v>
      </c>
      <c r="K362" s="745" t="s">
        <v>2418</v>
      </c>
      <c r="L362" s="748">
        <v>46.25</v>
      </c>
      <c r="M362" s="748">
        <v>138.75</v>
      </c>
      <c r="N362" s="745">
        <v>3</v>
      </c>
      <c r="O362" s="749">
        <v>0.5</v>
      </c>
      <c r="P362" s="748"/>
      <c r="Q362" s="750">
        <v>0</v>
      </c>
      <c r="R362" s="745"/>
      <c r="S362" s="750">
        <v>0</v>
      </c>
      <c r="T362" s="749"/>
      <c r="U362" s="744">
        <v>0</v>
      </c>
    </row>
    <row r="363" spans="1:21" ht="14.4" customHeight="1" x14ac:dyDescent="0.3">
      <c r="A363" s="743">
        <v>30</v>
      </c>
      <c r="B363" s="745" t="s">
        <v>525</v>
      </c>
      <c r="C363" s="745">
        <v>89301303</v>
      </c>
      <c r="D363" s="746" t="s">
        <v>2884</v>
      </c>
      <c r="E363" s="747" t="s">
        <v>2243</v>
      </c>
      <c r="F363" s="745" t="s">
        <v>2236</v>
      </c>
      <c r="G363" s="745" t="s">
        <v>2713</v>
      </c>
      <c r="H363" s="745" t="s">
        <v>526</v>
      </c>
      <c r="I363" s="745" t="s">
        <v>782</v>
      </c>
      <c r="J363" s="745" t="s">
        <v>2714</v>
      </c>
      <c r="K363" s="745" t="s">
        <v>2715</v>
      </c>
      <c r="L363" s="748">
        <v>177.04</v>
      </c>
      <c r="M363" s="748">
        <v>177.04</v>
      </c>
      <c r="N363" s="745">
        <v>1</v>
      </c>
      <c r="O363" s="749">
        <v>1</v>
      </c>
      <c r="P363" s="748">
        <v>177.04</v>
      </c>
      <c r="Q363" s="750">
        <v>1</v>
      </c>
      <c r="R363" s="745">
        <v>1</v>
      </c>
      <c r="S363" s="750">
        <v>1</v>
      </c>
      <c r="T363" s="749">
        <v>1</v>
      </c>
      <c r="U363" s="744">
        <v>1</v>
      </c>
    </row>
    <row r="364" spans="1:21" ht="14.4" customHeight="1" x14ac:dyDescent="0.3">
      <c r="A364" s="743">
        <v>30</v>
      </c>
      <c r="B364" s="745" t="s">
        <v>525</v>
      </c>
      <c r="C364" s="745">
        <v>89301303</v>
      </c>
      <c r="D364" s="746" t="s">
        <v>2884</v>
      </c>
      <c r="E364" s="747" t="s">
        <v>2243</v>
      </c>
      <c r="F364" s="745" t="s">
        <v>2236</v>
      </c>
      <c r="G364" s="745" t="s">
        <v>2716</v>
      </c>
      <c r="H364" s="745" t="s">
        <v>526</v>
      </c>
      <c r="I364" s="745" t="s">
        <v>796</v>
      </c>
      <c r="J364" s="745" t="s">
        <v>797</v>
      </c>
      <c r="K364" s="745" t="s">
        <v>2717</v>
      </c>
      <c r="L364" s="748">
        <v>156.77000000000001</v>
      </c>
      <c r="M364" s="748">
        <v>3292.1700000000005</v>
      </c>
      <c r="N364" s="745">
        <v>21</v>
      </c>
      <c r="O364" s="749">
        <v>6</v>
      </c>
      <c r="P364" s="748">
        <v>1410.9300000000003</v>
      </c>
      <c r="Q364" s="750">
        <v>0.4285714285714286</v>
      </c>
      <c r="R364" s="745">
        <v>9</v>
      </c>
      <c r="S364" s="750">
        <v>0.42857142857142855</v>
      </c>
      <c r="T364" s="749">
        <v>2.5</v>
      </c>
      <c r="U364" s="744">
        <v>0.41666666666666669</v>
      </c>
    </row>
    <row r="365" spans="1:21" ht="14.4" customHeight="1" x14ac:dyDescent="0.3">
      <c r="A365" s="743">
        <v>30</v>
      </c>
      <c r="B365" s="745" t="s">
        <v>525</v>
      </c>
      <c r="C365" s="745">
        <v>89301303</v>
      </c>
      <c r="D365" s="746" t="s">
        <v>2884</v>
      </c>
      <c r="E365" s="747" t="s">
        <v>2243</v>
      </c>
      <c r="F365" s="745" t="s">
        <v>2236</v>
      </c>
      <c r="G365" s="745" t="s">
        <v>2718</v>
      </c>
      <c r="H365" s="745" t="s">
        <v>526</v>
      </c>
      <c r="I365" s="745" t="s">
        <v>2719</v>
      </c>
      <c r="J365" s="745" t="s">
        <v>2720</v>
      </c>
      <c r="K365" s="745" t="s">
        <v>1275</v>
      </c>
      <c r="L365" s="748">
        <v>0</v>
      </c>
      <c r="M365" s="748">
        <v>0</v>
      </c>
      <c r="N365" s="745">
        <v>2</v>
      </c>
      <c r="O365" s="749">
        <v>0.5</v>
      </c>
      <c r="P365" s="748"/>
      <c r="Q365" s="750"/>
      <c r="R365" s="745"/>
      <c r="S365" s="750">
        <v>0</v>
      </c>
      <c r="T365" s="749"/>
      <c r="U365" s="744">
        <v>0</v>
      </c>
    </row>
    <row r="366" spans="1:21" ht="14.4" customHeight="1" x14ac:dyDescent="0.3">
      <c r="A366" s="743">
        <v>30</v>
      </c>
      <c r="B366" s="745" t="s">
        <v>525</v>
      </c>
      <c r="C366" s="745">
        <v>89301303</v>
      </c>
      <c r="D366" s="746" t="s">
        <v>2884</v>
      </c>
      <c r="E366" s="747" t="s">
        <v>2243</v>
      </c>
      <c r="F366" s="745" t="s">
        <v>2236</v>
      </c>
      <c r="G366" s="745" t="s">
        <v>2721</v>
      </c>
      <c r="H366" s="745" t="s">
        <v>526</v>
      </c>
      <c r="I366" s="745" t="s">
        <v>2722</v>
      </c>
      <c r="J366" s="745" t="s">
        <v>2723</v>
      </c>
      <c r="K366" s="745" t="s">
        <v>2303</v>
      </c>
      <c r="L366" s="748">
        <v>53.78</v>
      </c>
      <c r="M366" s="748">
        <v>107.56</v>
      </c>
      <c r="N366" s="745">
        <v>2</v>
      </c>
      <c r="O366" s="749">
        <v>1.5</v>
      </c>
      <c r="P366" s="748">
        <v>107.56</v>
      </c>
      <c r="Q366" s="750">
        <v>1</v>
      </c>
      <c r="R366" s="745">
        <v>2</v>
      </c>
      <c r="S366" s="750">
        <v>1</v>
      </c>
      <c r="T366" s="749">
        <v>1.5</v>
      </c>
      <c r="U366" s="744">
        <v>1</v>
      </c>
    </row>
    <row r="367" spans="1:21" ht="14.4" customHeight="1" x14ac:dyDescent="0.3">
      <c r="A367" s="743">
        <v>30</v>
      </c>
      <c r="B367" s="745" t="s">
        <v>525</v>
      </c>
      <c r="C367" s="745">
        <v>89301303</v>
      </c>
      <c r="D367" s="746" t="s">
        <v>2884</v>
      </c>
      <c r="E367" s="747" t="s">
        <v>2243</v>
      </c>
      <c r="F367" s="745" t="s">
        <v>2236</v>
      </c>
      <c r="G367" s="745" t="s">
        <v>2291</v>
      </c>
      <c r="H367" s="745" t="s">
        <v>526</v>
      </c>
      <c r="I367" s="745" t="s">
        <v>1250</v>
      </c>
      <c r="J367" s="745" t="s">
        <v>1251</v>
      </c>
      <c r="K367" s="745" t="s">
        <v>2292</v>
      </c>
      <c r="L367" s="748">
        <v>34.6</v>
      </c>
      <c r="M367" s="748">
        <v>34.6</v>
      </c>
      <c r="N367" s="745">
        <v>1</v>
      </c>
      <c r="O367" s="749">
        <v>1</v>
      </c>
      <c r="P367" s="748"/>
      <c r="Q367" s="750">
        <v>0</v>
      </c>
      <c r="R367" s="745"/>
      <c r="S367" s="750">
        <v>0</v>
      </c>
      <c r="T367" s="749"/>
      <c r="U367" s="744">
        <v>0</v>
      </c>
    </row>
    <row r="368" spans="1:21" ht="14.4" customHeight="1" x14ac:dyDescent="0.3">
      <c r="A368" s="743">
        <v>30</v>
      </c>
      <c r="B368" s="745" t="s">
        <v>525</v>
      </c>
      <c r="C368" s="745">
        <v>89301303</v>
      </c>
      <c r="D368" s="746" t="s">
        <v>2884</v>
      </c>
      <c r="E368" s="747" t="s">
        <v>2243</v>
      </c>
      <c r="F368" s="745" t="s">
        <v>2236</v>
      </c>
      <c r="G368" s="745" t="s">
        <v>2614</v>
      </c>
      <c r="H368" s="745" t="s">
        <v>526</v>
      </c>
      <c r="I368" s="745" t="s">
        <v>2724</v>
      </c>
      <c r="J368" s="745" t="s">
        <v>2616</v>
      </c>
      <c r="K368" s="745"/>
      <c r="L368" s="748">
        <v>0</v>
      </c>
      <c r="M368" s="748">
        <v>0</v>
      </c>
      <c r="N368" s="745">
        <v>1</v>
      </c>
      <c r="O368" s="749">
        <v>1</v>
      </c>
      <c r="P368" s="748">
        <v>0</v>
      </c>
      <c r="Q368" s="750"/>
      <c r="R368" s="745">
        <v>1</v>
      </c>
      <c r="S368" s="750">
        <v>1</v>
      </c>
      <c r="T368" s="749">
        <v>1</v>
      </c>
      <c r="U368" s="744">
        <v>1</v>
      </c>
    </row>
    <row r="369" spans="1:21" ht="14.4" customHeight="1" x14ac:dyDescent="0.3">
      <c r="A369" s="743">
        <v>30</v>
      </c>
      <c r="B369" s="745" t="s">
        <v>525</v>
      </c>
      <c r="C369" s="745">
        <v>89301303</v>
      </c>
      <c r="D369" s="746" t="s">
        <v>2884</v>
      </c>
      <c r="E369" s="747" t="s">
        <v>2243</v>
      </c>
      <c r="F369" s="745" t="s">
        <v>2236</v>
      </c>
      <c r="G369" s="745" t="s">
        <v>2546</v>
      </c>
      <c r="H369" s="745" t="s">
        <v>526</v>
      </c>
      <c r="I369" s="745" t="s">
        <v>1930</v>
      </c>
      <c r="J369" s="745" t="s">
        <v>1931</v>
      </c>
      <c r="K369" s="745" t="s">
        <v>2179</v>
      </c>
      <c r="L369" s="748">
        <v>111.72</v>
      </c>
      <c r="M369" s="748">
        <v>223.44</v>
      </c>
      <c r="N369" s="745">
        <v>2</v>
      </c>
      <c r="O369" s="749">
        <v>1</v>
      </c>
      <c r="P369" s="748">
        <v>223.44</v>
      </c>
      <c r="Q369" s="750">
        <v>1</v>
      </c>
      <c r="R369" s="745">
        <v>2</v>
      </c>
      <c r="S369" s="750">
        <v>1</v>
      </c>
      <c r="T369" s="749">
        <v>1</v>
      </c>
      <c r="U369" s="744">
        <v>1</v>
      </c>
    </row>
    <row r="370" spans="1:21" ht="14.4" customHeight="1" x14ac:dyDescent="0.3">
      <c r="A370" s="743">
        <v>30</v>
      </c>
      <c r="B370" s="745" t="s">
        <v>525</v>
      </c>
      <c r="C370" s="745">
        <v>89301303</v>
      </c>
      <c r="D370" s="746" t="s">
        <v>2884</v>
      </c>
      <c r="E370" s="747" t="s">
        <v>2243</v>
      </c>
      <c r="F370" s="745" t="s">
        <v>2236</v>
      </c>
      <c r="G370" s="745" t="s">
        <v>2550</v>
      </c>
      <c r="H370" s="745" t="s">
        <v>526</v>
      </c>
      <c r="I370" s="745" t="s">
        <v>762</v>
      </c>
      <c r="J370" s="745" t="s">
        <v>2552</v>
      </c>
      <c r="K370" s="745" t="s">
        <v>2553</v>
      </c>
      <c r="L370" s="748">
        <v>73.989999999999995</v>
      </c>
      <c r="M370" s="748">
        <v>221.96999999999997</v>
      </c>
      <c r="N370" s="745">
        <v>3</v>
      </c>
      <c r="O370" s="749">
        <v>0.5</v>
      </c>
      <c r="P370" s="748"/>
      <c r="Q370" s="750">
        <v>0</v>
      </c>
      <c r="R370" s="745"/>
      <c r="S370" s="750">
        <v>0</v>
      </c>
      <c r="T370" s="749"/>
      <c r="U370" s="744">
        <v>0</v>
      </c>
    </row>
    <row r="371" spans="1:21" ht="14.4" customHeight="1" x14ac:dyDescent="0.3">
      <c r="A371" s="743">
        <v>30</v>
      </c>
      <c r="B371" s="745" t="s">
        <v>525</v>
      </c>
      <c r="C371" s="745">
        <v>89301303</v>
      </c>
      <c r="D371" s="746" t="s">
        <v>2884</v>
      </c>
      <c r="E371" s="747" t="s">
        <v>2243</v>
      </c>
      <c r="F371" s="745" t="s">
        <v>2236</v>
      </c>
      <c r="G371" s="745" t="s">
        <v>2550</v>
      </c>
      <c r="H371" s="745" t="s">
        <v>526</v>
      </c>
      <c r="I371" s="745" t="s">
        <v>2725</v>
      </c>
      <c r="J371" s="745" t="s">
        <v>2726</v>
      </c>
      <c r="K371" s="745" t="s">
        <v>2727</v>
      </c>
      <c r="L371" s="748">
        <v>0</v>
      </c>
      <c r="M371" s="748">
        <v>0</v>
      </c>
      <c r="N371" s="745">
        <v>2</v>
      </c>
      <c r="O371" s="749">
        <v>1</v>
      </c>
      <c r="P371" s="748">
        <v>0</v>
      </c>
      <c r="Q371" s="750"/>
      <c r="R371" s="745">
        <v>2</v>
      </c>
      <c r="S371" s="750">
        <v>1</v>
      </c>
      <c r="T371" s="749">
        <v>1</v>
      </c>
      <c r="U371" s="744">
        <v>1</v>
      </c>
    </row>
    <row r="372" spans="1:21" ht="14.4" customHeight="1" x14ac:dyDescent="0.3">
      <c r="A372" s="743">
        <v>30</v>
      </c>
      <c r="B372" s="745" t="s">
        <v>525</v>
      </c>
      <c r="C372" s="745">
        <v>89301303</v>
      </c>
      <c r="D372" s="746" t="s">
        <v>2884</v>
      </c>
      <c r="E372" s="747" t="s">
        <v>2243</v>
      </c>
      <c r="F372" s="745" t="s">
        <v>2236</v>
      </c>
      <c r="G372" s="745" t="s">
        <v>2300</v>
      </c>
      <c r="H372" s="745" t="s">
        <v>526</v>
      </c>
      <c r="I372" s="745" t="s">
        <v>2301</v>
      </c>
      <c r="J372" s="745" t="s">
        <v>2302</v>
      </c>
      <c r="K372" s="745" t="s">
        <v>2303</v>
      </c>
      <c r="L372" s="748">
        <v>26.37</v>
      </c>
      <c r="M372" s="748">
        <v>79.11</v>
      </c>
      <c r="N372" s="745">
        <v>3</v>
      </c>
      <c r="O372" s="749">
        <v>2</v>
      </c>
      <c r="P372" s="748">
        <v>26.37</v>
      </c>
      <c r="Q372" s="750">
        <v>0.33333333333333337</v>
      </c>
      <c r="R372" s="745">
        <v>1</v>
      </c>
      <c r="S372" s="750">
        <v>0.33333333333333331</v>
      </c>
      <c r="T372" s="749">
        <v>0.5</v>
      </c>
      <c r="U372" s="744">
        <v>0.25</v>
      </c>
    </row>
    <row r="373" spans="1:21" ht="14.4" customHeight="1" x14ac:dyDescent="0.3">
      <c r="A373" s="743">
        <v>30</v>
      </c>
      <c r="B373" s="745" t="s">
        <v>525</v>
      </c>
      <c r="C373" s="745">
        <v>89301303</v>
      </c>
      <c r="D373" s="746" t="s">
        <v>2884</v>
      </c>
      <c r="E373" s="747" t="s">
        <v>2243</v>
      </c>
      <c r="F373" s="745" t="s">
        <v>2236</v>
      </c>
      <c r="G373" s="745" t="s">
        <v>2300</v>
      </c>
      <c r="H373" s="745" t="s">
        <v>526</v>
      </c>
      <c r="I373" s="745" t="s">
        <v>1067</v>
      </c>
      <c r="J373" s="745" t="s">
        <v>789</v>
      </c>
      <c r="K373" s="745" t="s">
        <v>1068</v>
      </c>
      <c r="L373" s="748">
        <v>0</v>
      </c>
      <c r="M373" s="748">
        <v>0</v>
      </c>
      <c r="N373" s="745">
        <v>3</v>
      </c>
      <c r="O373" s="749">
        <v>0.5</v>
      </c>
      <c r="P373" s="748"/>
      <c r="Q373" s="750"/>
      <c r="R373" s="745"/>
      <c r="S373" s="750">
        <v>0</v>
      </c>
      <c r="T373" s="749"/>
      <c r="U373" s="744">
        <v>0</v>
      </c>
    </row>
    <row r="374" spans="1:21" ht="14.4" customHeight="1" x14ac:dyDescent="0.3">
      <c r="A374" s="743">
        <v>30</v>
      </c>
      <c r="B374" s="745" t="s">
        <v>525</v>
      </c>
      <c r="C374" s="745">
        <v>89301303</v>
      </c>
      <c r="D374" s="746" t="s">
        <v>2884</v>
      </c>
      <c r="E374" s="747" t="s">
        <v>2243</v>
      </c>
      <c r="F374" s="745" t="s">
        <v>2236</v>
      </c>
      <c r="G374" s="745" t="s">
        <v>2728</v>
      </c>
      <c r="H374" s="745" t="s">
        <v>526</v>
      </c>
      <c r="I374" s="745" t="s">
        <v>2729</v>
      </c>
      <c r="J374" s="745" t="s">
        <v>2730</v>
      </c>
      <c r="K374" s="745" t="s">
        <v>2731</v>
      </c>
      <c r="L374" s="748">
        <v>0</v>
      </c>
      <c r="M374" s="748">
        <v>0</v>
      </c>
      <c r="N374" s="745">
        <v>1</v>
      </c>
      <c r="O374" s="749">
        <v>1</v>
      </c>
      <c r="P374" s="748">
        <v>0</v>
      </c>
      <c r="Q374" s="750"/>
      <c r="R374" s="745">
        <v>1</v>
      </c>
      <c r="S374" s="750">
        <v>1</v>
      </c>
      <c r="T374" s="749">
        <v>1</v>
      </c>
      <c r="U374" s="744">
        <v>1</v>
      </c>
    </row>
    <row r="375" spans="1:21" ht="14.4" customHeight="1" x14ac:dyDescent="0.3">
      <c r="A375" s="743">
        <v>30</v>
      </c>
      <c r="B375" s="745" t="s">
        <v>525</v>
      </c>
      <c r="C375" s="745">
        <v>89301303</v>
      </c>
      <c r="D375" s="746" t="s">
        <v>2884</v>
      </c>
      <c r="E375" s="747" t="s">
        <v>2243</v>
      </c>
      <c r="F375" s="745" t="s">
        <v>2236</v>
      </c>
      <c r="G375" s="745" t="s">
        <v>2318</v>
      </c>
      <c r="H375" s="745" t="s">
        <v>1572</v>
      </c>
      <c r="I375" s="745" t="s">
        <v>1767</v>
      </c>
      <c r="J375" s="745" t="s">
        <v>2166</v>
      </c>
      <c r="K375" s="745" t="s">
        <v>2167</v>
      </c>
      <c r="L375" s="748">
        <v>48.37</v>
      </c>
      <c r="M375" s="748">
        <v>48.37</v>
      </c>
      <c r="N375" s="745">
        <v>1</v>
      </c>
      <c r="O375" s="749">
        <v>1</v>
      </c>
      <c r="P375" s="748">
        <v>48.37</v>
      </c>
      <c r="Q375" s="750">
        <v>1</v>
      </c>
      <c r="R375" s="745">
        <v>1</v>
      </c>
      <c r="S375" s="750">
        <v>1</v>
      </c>
      <c r="T375" s="749">
        <v>1</v>
      </c>
      <c r="U375" s="744">
        <v>1</v>
      </c>
    </row>
    <row r="376" spans="1:21" ht="14.4" customHeight="1" x14ac:dyDescent="0.3">
      <c r="A376" s="743">
        <v>30</v>
      </c>
      <c r="B376" s="745" t="s">
        <v>525</v>
      </c>
      <c r="C376" s="745">
        <v>89301303</v>
      </c>
      <c r="D376" s="746" t="s">
        <v>2884</v>
      </c>
      <c r="E376" s="747" t="s">
        <v>2243</v>
      </c>
      <c r="F376" s="745" t="s">
        <v>2236</v>
      </c>
      <c r="G376" s="745" t="s">
        <v>2318</v>
      </c>
      <c r="H376" s="745" t="s">
        <v>1572</v>
      </c>
      <c r="I376" s="745" t="s">
        <v>2572</v>
      </c>
      <c r="J376" s="745" t="s">
        <v>2573</v>
      </c>
      <c r="K376" s="745" t="s">
        <v>2321</v>
      </c>
      <c r="L376" s="748">
        <v>124.49</v>
      </c>
      <c r="M376" s="748">
        <v>248.98</v>
      </c>
      <c r="N376" s="745">
        <v>2</v>
      </c>
      <c r="O376" s="749">
        <v>1.5</v>
      </c>
      <c r="P376" s="748">
        <v>124.49</v>
      </c>
      <c r="Q376" s="750">
        <v>0.5</v>
      </c>
      <c r="R376" s="745">
        <v>1</v>
      </c>
      <c r="S376" s="750">
        <v>0.5</v>
      </c>
      <c r="T376" s="749">
        <v>0.5</v>
      </c>
      <c r="U376" s="744">
        <v>0.33333333333333331</v>
      </c>
    </row>
    <row r="377" spans="1:21" ht="14.4" customHeight="1" x14ac:dyDescent="0.3">
      <c r="A377" s="743">
        <v>30</v>
      </c>
      <c r="B377" s="745" t="s">
        <v>525</v>
      </c>
      <c r="C377" s="745">
        <v>89301303</v>
      </c>
      <c r="D377" s="746" t="s">
        <v>2884</v>
      </c>
      <c r="E377" s="747" t="s">
        <v>2243</v>
      </c>
      <c r="F377" s="745" t="s">
        <v>2236</v>
      </c>
      <c r="G377" s="745" t="s">
        <v>2318</v>
      </c>
      <c r="H377" s="745" t="s">
        <v>526</v>
      </c>
      <c r="I377" s="745" t="s">
        <v>2732</v>
      </c>
      <c r="J377" s="745" t="s">
        <v>2733</v>
      </c>
      <c r="K377" s="745" t="s">
        <v>2571</v>
      </c>
      <c r="L377" s="748">
        <v>82.99</v>
      </c>
      <c r="M377" s="748">
        <v>82.99</v>
      </c>
      <c r="N377" s="745">
        <v>1</v>
      </c>
      <c r="O377" s="749">
        <v>1</v>
      </c>
      <c r="P377" s="748">
        <v>82.99</v>
      </c>
      <c r="Q377" s="750">
        <v>1</v>
      </c>
      <c r="R377" s="745">
        <v>1</v>
      </c>
      <c r="S377" s="750">
        <v>1</v>
      </c>
      <c r="T377" s="749">
        <v>1</v>
      </c>
      <c r="U377" s="744">
        <v>1</v>
      </c>
    </row>
    <row r="378" spans="1:21" ht="14.4" customHeight="1" x14ac:dyDescent="0.3">
      <c r="A378" s="743">
        <v>30</v>
      </c>
      <c r="B378" s="745" t="s">
        <v>525</v>
      </c>
      <c r="C378" s="745">
        <v>89301303</v>
      </c>
      <c r="D378" s="746" t="s">
        <v>2884</v>
      </c>
      <c r="E378" s="747" t="s">
        <v>2243</v>
      </c>
      <c r="F378" s="745" t="s">
        <v>2236</v>
      </c>
      <c r="G378" s="745" t="s">
        <v>2329</v>
      </c>
      <c r="H378" s="745" t="s">
        <v>526</v>
      </c>
      <c r="I378" s="745" t="s">
        <v>2734</v>
      </c>
      <c r="J378" s="745" t="s">
        <v>2735</v>
      </c>
      <c r="K378" s="745" t="s">
        <v>2736</v>
      </c>
      <c r="L378" s="748">
        <v>61.24</v>
      </c>
      <c r="M378" s="748">
        <v>183.72</v>
      </c>
      <c r="N378" s="745">
        <v>3</v>
      </c>
      <c r="O378" s="749">
        <v>0.5</v>
      </c>
      <c r="P378" s="748">
        <v>183.72</v>
      </c>
      <c r="Q378" s="750">
        <v>1</v>
      </c>
      <c r="R378" s="745">
        <v>3</v>
      </c>
      <c r="S378" s="750">
        <v>1</v>
      </c>
      <c r="T378" s="749">
        <v>0.5</v>
      </c>
      <c r="U378" s="744">
        <v>1</v>
      </c>
    </row>
    <row r="379" spans="1:21" ht="14.4" customHeight="1" x14ac:dyDescent="0.3">
      <c r="A379" s="743">
        <v>30</v>
      </c>
      <c r="B379" s="745" t="s">
        <v>525</v>
      </c>
      <c r="C379" s="745">
        <v>89301303</v>
      </c>
      <c r="D379" s="746" t="s">
        <v>2884</v>
      </c>
      <c r="E379" s="747" t="s">
        <v>2243</v>
      </c>
      <c r="F379" s="745" t="s">
        <v>2236</v>
      </c>
      <c r="G379" s="745" t="s">
        <v>2329</v>
      </c>
      <c r="H379" s="745" t="s">
        <v>526</v>
      </c>
      <c r="I379" s="745" t="s">
        <v>2737</v>
      </c>
      <c r="J379" s="745" t="s">
        <v>2331</v>
      </c>
      <c r="K379" s="745" t="s">
        <v>2738</v>
      </c>
      <c r="L379" s="748">
        <v>0</v>
      </c>
      <c r="M379" s="748">
        <v>0</v>
      </c>
      <c r="N379" s="745">
        <v>1</v>
      </c>
      <c r="O379" s="749">
        <v>1</v>
      </c>
      <c r="P379" s="748"/>
      <c r="Q379" s="750"/>
      <c r="R379" s="745"/>
      <c r="S379" s="750">
        <v>0</v>
      </c>
      <c r="T379" s="749"/>
      <c r="U379" s="744">
        <v>0</v>
      </c>
    </row>
    <row r="380" spans="1:21" ht="14.4" customHeight="1" x14ac:dyDescent="0.3">
      <c r="A380" s="743">
        <v>30</v>
      </c>
      <c r="B380" s="745" t="s">
        <v>525</v>
      </c>
      <c r="C380" s="745">
        <v>89301303</v>
      </c>
      <c r="D380" s="746" t="s">
        <v>2884</v>
      </c>
      <c r="E380" s="747" t="s">
        <v>2243</v>
      </c>
      <c r="F380" s="745" t="s">
        <v>2236</v>
      </c>
      <c r="G380" s="745" t="s">
        <v>2739</v>
      </c>
      <c r="H380" s="745" t="s">
        <v>526</v>
      </c>
      <c r="I380" s="745" t="s">
        <v>2740</v>
      </c>
      <c r="J380" s="745" t="s">
        <v>2741</v>
      </c>
      <c r="K380" s="745" t="s">
        <v>2742</v>
      </c>
      <c r="L380" s="748">
        <v>181.67</v>
      </c>
      <c r="M380" s="748">
        <v>181.67</v>
      </c>
      <c r="N380" s="745">
        <v>1</v>
      </c>
      <c r="O380" s="749">
        <v>0.5</v>
      </c>
      <c r="P380" s="748">
        <v>181.67</v>
      </c>
      <c r="Q380" s="750">
        <v>1</v>
      </c>
      <c r="R380" s="745">
        <v>1</v>
      </c>
      <c r="S380" s="750">
        <v>1</v>
      </c>
      <c r="T380" s="749">
        <v>0.5</v>
      </c>
      <c r="U380" s="744">
        <v>1</v>
      </c>
    </row>
    <row r="381" spans="1:21" ht="14.4" customHeight="1" x14ac:dyDescent="0.3">
      <c r="A381" s="743">
        <v>30</v>
      </c>
      <c r="B381" s="745" t="s">
        <v>525</v>
      </c>
      <c r="C381" s="745">
        <v>89301303</v>
      </c>
      <c r="D381" s="746" t="s">
        <v>2884</v>
      </c>
      <c r="E381" s="747" t="s">
        <v>2243</v>
      </c>
      <c r="F381" s="745" t="s">
        <v>2236</v>
      </c>
      <c r="G381" s="745" t="s">
        <v>2743</v>
      </c>
      <c r="H381" s="745" t="s">
        <v>526</v>
      </c>
      <c r="I381" s="745" t="s">
        <v>2744</v>
      </c>
      <c r="J381" s="745" t="s">
        <v>2745</v>
      </c>
      <c r="K381" s="745" t="s">
        <v>2128</v>
      </c>
      <c r="L381" s="748">
        <v>61.34</v>
      </c>
      <c r="M381" s="748">
        <v>61.34</v>
      </c>
      <c r="N381" s="745">
        <v>1</v>
      </c>
      <c r="O381" s="749">
        <v>0.5</v>
      </c>
      <c r="P381" s="748">
        <v>61.34</v>
      </c>
      <c r="Q381" s="750">
        <v>1</v>
      </c>
      <c r="R381" s="745">
        <v>1</v>
      </c>
      <c r="S381" s="750">
        <v>1</v>
      </c>
      <c r="T381" s="749">
        <v>0.5</v>
      </c>
      <c r="U381" s="744">
        <v>1</v>
      </c>
    </row>
    <row r="382" spans="1:21" ht="14.4" customHeight="1" x14ac:dyDescent="0.3">
      <c r="A382" s="743">
        <v>30</v>
      </c>
      <c r="B382" s="745" t="s">
        <v>525</v>
      </c>
      <c r="C382" s="745">
        <v>89301303</v>
      </c>
      <c r="D382" s="746" t="s">
        <v>2884</v>
      </c>
      <c r="E382" s="747" t="s">
        <v>2243</v>
      </c>
      <c r="F382" s="745" t="s">
        <v>2236</v>
      </c>
      <c r="G382" s="745" t="s">
        <v>2338</v>
      </c>
      <c r="H382" s="745" t="s">
        <v>1572</v>
      </c>
      <c r="I382" s="745" t="s">
        <v>2746</v>
      </c>
      <c r="J382" s="745" t="s">
        <v>1658</v>
      </c>
      <c r="K382" s="745" t="s">
        <v>2747</v>
      </c>
      <c r="L382" s="748">
        <v>172.85</v>
      </c>
      <c r="M382" s="748">
        <v>172.85</v>
      </c>
      <c r="N382" s="745">
        <v>1</v>
      </c>
      <c r="O382" s="749">
        <v>0.5</v>
      </c>
      <c r="P382" s="748"/>
      <c r="Q382" s="750">
        <v>0</v>
      </c>
      <c r="R382" s="745"/>
      <c r="S382" s="750">
        <v>0</v>
      </c>
      <c r="T382" s="749"/>
      <c r="U382" s="744">
        <v>0</v>
      </c>
    </row>
    <row r="383" spans="1:21" ht="14.4" customHeight="1" x14ac:dyDescent="0.3">
      <c r="A383" s="743">
        <v>30</v>
      </c>
      <c r="B383" s="745" t="s">
        <v>525</v>
      </c>
      <c r="C383" s="745">
        <v>89301303</v>
      </c>
      <c r="D383" s="746" t="s">
        <v>2884</v>
      </c>
      <c r="E383" s="747" t="s">
        <v>2243</v>
      </c>
      <c r="F383" s="745" t="s">
        <v>2236</v>
      </c>
      <c r="G383" s="745" t="s">
        <v>2340</v>
      </c>
      <c r="H383" s="745" t="s">
        <v>526</v>
      </c>
      <c r="I383" s="745" t="s">
        <v>2478</v>
      </c>
      <c r="J383" s="745" t="s">
        <v>709</v>
      </c>
      <c r="K383" s="745" t="s">
        <v>2479</v>
      </c>
      <c r="L383" s="748">
        <v>0</v>
      </c>
      <c r="M383" s="748">
        <v>0</v>
      </c>
      <c r="N383" s="745">
        <v>3</v>
      </c>
      <c r="O383" s="749">
        <v>0.5</v>
      </c>
      <c r="P383" s="748">
        <v>0</v>
      </c>
      <c r="Q383" s="750"/>
      <c r="R383" s="745">
        <v>3</v>
      </c>
      <c r="S383" s="750">
        <v>1</v>
      </c>
      <c r="T383" s="749">
        <v>0.5</v>
      </c>
      <c r="U383" s="744">
        <v>1</v>
      </c>
    </row>
    <row r="384" spans="1:21" ht="14.4" customHeight="1" x14ac:dyDescent="0.3">
      <c r="A384" s="743">
        <v>30</v>
      </c>
      <c r="B384" s="745" t="s">
        <v>525</v>
      </c>
      <c r="C384" s="745">
        <v>89301303</v>
      </c>
      <c r="D384" s="746" t="s">
        <v>2884</v>
      </c>
      <c r="E384" s="747" t="s">
        <v>2243</v>
      </c>
      <c r="F384" s="745" t="s">
        <v>2236</v>
      </c>
      <c r="G384" s="745" t="s">
        <v>2340</v>
      </c>
      <c r="H384" s="745" t="s">
        <v>526</v>
      </c>
      <c r="I384" s="745" t="s">
        <v>2429</v>
      </c>
      <c r="J384" s="745" t="s">
        <v>1128</v>
      </c>
      <c r="K384" s="745" t="s">
        <v>2430</v>
      </c>
      <c r="L384" s="748">
        <v>17.559999999999999</v>
      </c>
      <c r="M384" s="748">
        <v>52.679999999999993</v>
      </c>
      <c r="N384" s="745">
        <v>3</v>
      </c>
      <c r="O384" s="749">
        <v>0.5</v>
      </c>
      <c r="P384" s="748">
        <v>52.679999999999993</v>
      </c>
      <c r="Q384" s="750">
        <v>1</v>
      </c>
      <c r="R384" s="745">
        <v>3</v>
      </c>
      <c r="S384" s="750">
        <v>1</v>
      </c>
      <c r="T384" s="749">
        <v>0.5</v>
      </c>
      <c r="U384" s="744">
        <v>1</v>
      </c>
    </row>
    <row r="385" spans="1:21" ht="14.4" customHeight="1" x14ac:dyDescent="0.3">
      <c r="A385" s="743">
        <v>30</v>
      </c>
      <c r="B385" s="745" t="s">
        <v>525</v>
      </c>
      <c r="C385" s="745">
        <v>89301303</v>
      </c>
      <c r="D385" s="746" t="s">
        <v>2884</v>
      </c>
      <c r="E385" s="747" t="s">
        <v>2243</v>
      </c>
      <c r="F385" s="745" t="s">
        <v>2236</v>
      </c>
      <c r="G385" s="745" t="s">
        <v>2748</v>
      </c>
      <c r="H385" s="745" t="s">
        <v>1572</v>
      </c>
      <c r="I385" s="745" t="s">
        <v>2749</v>
      </c>
      <c r="J385" s="745" t="s">
        <v>1400</v>
      </c>
      <c r="K385" s="745" t="s">
        <v>2750</v>
      </c>
      <c r="L385" s="748">
        <v>0</v>
      </c>
      <c r="M385" s="748">
        <v>0</v>
      </c>
      <c r="N385" s="745">
        <v>1</v>
      </c>
      <c r="O385" s="749">
        <v>0.5</v>
      </c>
      <c r="P385" s="748">
        <v>0</v>
      </c>
      <c r="Q385" s="750"/>
      <c r="R385" s="745">
        <v>1</v>
      </c>
      <c r="S385" s="750">
        <v>1</v>
      </c>
      <c r="T385" s="749">
        <v>0.5</v>
      </c>
      <c r="U385" s="744">
        <v>1</v>
      </c>
    </row>
    <row r="386" spans="1:21" ht="14.4" customHeight="1" x14ac:dyDescent="0.3">
      <c r="A386" s="743">
        <v>30</v>
      </c>
      <c r="B386" s="745" t="s">
        <v>525</v>
      </c>
      <c r="C386" s="745">
        <v>89301303</v>
      </c>
      <c r="D386" s="746" t="s">
        <v>2884</v>
      </c>
      <c r="E386" s="747" t="s">
        <v>2243</v>
      </c>
      <c r="F386" s="745" t="s">
        <v>2236</v>
      </c>
      <c r="G386" s="745" t="s">
        <v>2748</v>
      </c>
      <c r="H386" s="745" t="s">
        <v>526</v>
      </c>
      <c r="I386" s="745" t="s">
        <v>2751</v>
      </c>
      <c r="J386" s="745" t="s">
        <v>2752</v>
      </c>
      <c r="K386" s="745" t="s">
        <v>2753</v>
      </c>
      <c r="L386" s="748">
        <v>48.42</v>
      </c>
      <c r="M386" s="748">
        <v>48.42</v>
      </c>
      <c r="N386" s="745">
        <v>1</v>
      </c>
      <c r="O386" s="749">
        <v>1</v>
      </c>
      <c r="P386" s="748">
        <v>48.42</v>
      </c>
      <c r="Q386" s="750">
        <v>1</v>
      </c>
      <c r="R386" s="745">
        <v>1</v>
      </c>
      <c r="S386" s="750">
        <v>1</v>
      </c>
      <c r="T386" s="749">
        <v>1</v>
      </c>
      <c r="U386" s="744">
        <v>1</v>
      </c>
    </row>
    <row r="387" spans="1:21" ht="14.4" customHeight="1" x14ac:dyDescent="0.3">
      <c r="A387" s="743">
        <v>30</v>
      </c>
      <c r="B387" s="745" t="s">
        <v>525</v>
      </c>
      <c r="C387" s="745">
        <v>89301303</v>
      </c>
      <c r="D387" s="746" t="s">
        <v>2884</v>
      </c>
      <c r="E387" s="747" t="s">
        <v>2243</v>
      </c>
      <c r="F387" s="745" t="s">
        <v>2236</v>
      </c>
      <c r="G387" s="745" t="s">
        <v>2357</v>
      </c>
      <c r="H387" s="745" t="s">
        <v>1572</v>
      </c>
      <c r="I387" s="745" t="s">
        <v>1784</v>
      </c>
      <c r="J387" s="745" t="s">
        <v>1785</v>
      </c>
      <c r="K387" s="745" t="s">
        <v>1786</v>
      </c>
      <c r="L387" s="748">
        <v>52.97</v>
      </c>
      <c r="M387" s="748">
        <v>105.94</v>
      </c>
      <c r="N387" s="745">
        <v>2</v>
      </c>
      <c r="O387" s="749">
        <v>0.5</v>
      </c>
      <c r="P387" s="748"/>
      <c r="Q387" s="750">
        <v>0</v>
      </c>
      <c r="R387" s="745"/>
      <c r="S387" s="750">
        <v>0</v>
      </c>
      <c r="T387" s="749"/>
      <c r="U387" s="744">
        <v>0</v>
      </c>
    </row>
    <row r="388" spans="1:21" ht="14.4" customHeight="1" x14ac:dyDescent="0.3">
      <c r="A388" s="743">
        <v>30</v>
      </c>
      <c r="B388" s="745" t="s">
        <v>525</v>
      </c>
      <c r="C388" s="745">
        <v>89301303</v>
      </c>
      <c r="D388" s="746" t="s">
        <v>2884</v>
      </c>
      <c r="E388" s="747" t="s">
        <v>2243</v>
      </c>
      <c r="F388" s="745" t="s">
        <v>2236</v>
      </c>
      <c r="G388" s="745" t="s">
        <v>2358</v>
      </c>
      <c r="H388" s="745" t="s">
        <v>526</v>
      </c>
      <c r="I388" s="745" t="s">
        <v>1938</v>
      </c>
      <c r="J388" s="745" t="s">
        <v>1939</v>
      </c>
      <c r="K388" s="745" t="s">
        <v>1940</v>
      </c>
      <c r="L388" s="748">
        <v>146.84</v>
      </c>
      <c r="M388" s="748">
        <v>146.84</v>
      </c>
      <c r="N388" s="745">
        <v>1</v>
      </c>
      <c r="O388" s="749">
        <v>1</v>
      </c>
      <c r="P388" s="748"/>
      <c r="Q388" s="750">
        <v>0</v>
      </c>
      <c r="R388" s="745"/>
      <c r="S388" s="750">
        <v>0</v>
      </c>
      <c r="T388" s="749"/>
      <c r="U388" s="744">
        <v>0</v>
      </c>
    </row>
    <row r="389" spans="1:21" ht="14.4" customHeight="1" x14ac:dyDescent="0.3">
      <c r="A389" s="743">
        <v>30</v>
      </c>
      <c r="B389" s="745" t="s">
        <v>525</v>
      </c>
      <c r="C389" s="745">
        <v>89301303</v>
      </c>
      <c r="D389" s="746" t="s">
        <v>2884</v>
      </c>
      <c r="E389" s="747" t="s">
        <v>2243</v>
      </c>
      <c r="F389" s="745" t="s">
        <v>2236</v>
      </c>
      <c r="G389" s="745" t="s">
        <v>2359</v>
      </c>
      <c r="H389" s="745" t="s">
        <v>526</v>
      </c>
      <c r="I389" s="745" t="s">
        <v>702</v>
      </c>
      <c r="J389" s="745" t="s">
        <v>699</v>
      </c>
      <c r="K389" s="745" t="s">
        <v>703</v>
      </c>
      <c r="L389" s="748">
        <v>301.2</v>
      </c>
      <c r="M389" s="748">
        <v>301.2</v>
      </c>
      <c r="N389" s="745">
        <v>1</v>
      </c>
      <c r="O389" s="749">
        <v>0.5</v>
      </c>
      <c r="P389" s="748">
        <v>301.2</v>
      </c>
      <c r="Q389" s="750">
        <v>1</v>
      </c>
      <c r="R389" s="745">
        <v>1</v>
      </c>
      <c r="S389" s="750">
        <v>1</v>
      </c>
      <c r="T389" s="749">
        <v>0.5</v>
      </c>
      <c r="U389" s="744">
        <v>1</v>
      </c>
    </row>
    <row r="390" spans="1:21" ht="14.4" customHeight="1" x14ac:dyDescent="0.3">
      <c r="A390" s="743">
        <v>30</v>
      </c>
      <c r="B390" s="745" t="s">
        <v>525</v>
      </c>
      <c r="C390" s="745">
        <v>89301303</v>
      </c>
      <c r="D390" s="746" t="s">
        <v>2884</v>
      </c>
      <c r="E390" s="747" t="s">
        <v>2243</v>
      </c>
      <c r="F390" s="745" t="s">
        <v>2236</v>
      </c>
      <c r="G390" s="745" t="s">
        <v>2754</v>
      </c>
      <c r="H390" s="745" t="s">
        <v>526</v>
      </c>
      <c r="I390" s="745" t="s">
        <v>645</v>
      </c>
      <c r="J390" s="745" t="s">
        <v>2755</v>
      </c>
      <c r="K390" s="745" t="s">
        <v>2756</v>
      </c>
      <c r="L390" s="748">
        <v>0</v>
      </c>
      <c r="M390" s="748">
        <v>0</v>
      </c>
      <c r="N390" s="745">
        <v>2</v>
      </c>
      <c r="O390" s="749">
        <v>1</v>
      </c>
      <c r="P390" s="748"/>
      <c r="Q390" s="750"/>
      <c r="R390" s="745"/>
      <c r="S390" s="750">
        <v>0</v>
      </c>
      <c r="T390" s="749"/>
      <c r="U390" s="744">
        <v>0</v>
      </c>
    </row>
    <row r="391" spans="1:21" ht="14.4" customHeight="1" x14ac:dyDescent="0.3">
      <c r="A391" s="743">
        <v>30</v>
      </c>
      <c r="B391" s="745" t="s">
        <v>525</v>
      </c>
      <c r="C391" s="745">
        <v>89301303</v>
      </c>
      <c r="D391" s="746" t="s">
        <v>2884</v>
      </c>
      <c r="E391" s="747" t="s">
        <v>2243</v>
      </c>
      <c r="F391" s="745" t="s">
        <v>2236</v>
      </c>
      <c r="G391" s="745" t="s">
        <v>2365</v>
      </c>
      <c r="H391" s="745" t="s">
        <v>1572</v>
      </c>
      <c r="I391" s="745" t="s">
        <v>1636</v>
      </c>
      <c r="J391" s="745" t="s">
        <v>1574</v>
      </c>
      <c r="K391" s="745" t="s">
        <v>2103</v>
      </c>
      <c r="L391" s="748">
        <v>46.85</v>
      </c>
      <c r="M391" s="748">
        <v>46.85</v>
      </c>
      <c r="N391" s="745">
        <v>1</v>
      </c>
      <c r="O391" s="749">
        <v>1</v>
      </c>
      <c r="P391" s="748">
        <v>46.85</v>
      </c>
      <c r="Q391" s="750">
        <v>1</v>
      </c>
      <c r="R391" s="745">
        <v>1</v>
      </c>
      <c r="S391" s="750">
        <v>1</v>
      </c>
      <c r="T391" s="749">
        <v>1</v>
      </c>
      <c r="U391" s="744">
        <v>1</v>
      </c>
    </row>
    <row r="392" spans="1:21" ht="14.4" customHeight="1" x14ac:dyDescent="0.3">
      <c r="A392" s="743">
        <v>30</v>
      </c>
      <c r="B392" s="745" t="s">
        <v>525</v>
      </c>
      <c r="C392" s="745">
        <v>89301303</v>
      </c>
      <c r="D392" s="746" t="s">
        <v>2884</v>
      </c>
      <c r="E392" s="747" t="s">
        <v>2243</v>
      </c>
      <c r="F392" s="745" t="s">
        <v>2236</v>
      </c>
      <c r="G392" s="745" t="s">
        <v>2365</v>
      </c>
      <c r="H392" s="745" t="s">
        <v>1572</v>
      </c>
      <c r="I392" s="745" t="s">
        <v>2757</v>
      </c>
      <c r="J392" s="745" t="s">
        <v>1574</v>
      </c>
      <c r="K392" s="745" t="s">
        <v>2758</v>
      </c>
      <c r="L392" s="748">
        <v>0</v>
      </c>
      <c r="M392" s="748">
        <v>0</v>
      </c>
      <c r="N392" s="745">
        <v>1</v>
      </c>
      <c r="O392" s="749">
        <v>1</v>
      </c>
      <c r="P392" s="748"/>
      <c r="Q392" s="750"/>
      <c r="R392" s="745"/>
      <c r="S392" s="750">
        <v>0</v>
      </c>
      <c r="T392" s="749"/>
      <c r="U392" s="744">
        <v>0</v>
      </c>
    </row>
    <row r="393" spans="1:21" ht="14.4" customHeight="1" x14ac:dyDescent="0.3">
      <c r="A393" s="743">
        <v>30</v>
      </c>
      <c r="B393" s="745" t="s">
        <v>525</v>
      </c>
      <c r="C393" s="745">
        <v>89301303</v>
      </c>
      <c r="D393" s="746" t="s">
        <v>2884</v>
      </c>
      <c r="E393" s="747" t="s">
        <v>2243</v>
      </c>
      <c r="F393" s="745" t="s">
        <v>2236</v>
      </c>
      <c r="G393" s="745" t="s">
        <v>2367</v>
      </c>
      <c r="H393" s="745" t="s">
        <v>526</v>
      </c>
      <c r="I393" s="745" t="s">
        <v>2759</v>
      </c>
      <c r="J393" s="745" t="s">
        <v>2760</v>
      </c>
      <c r="K393" s="745" t="s">
        <v>2761</v>
      </c>
      <c r="L393" s="748">
        <v>144.81</v>
      </c>
      <c r="M393" s="748">
        <v>144.81</v>
      </c>
      <c r="N393" s="745">
        <v>1</v>
      </c>
      <c r="O393" s="749">
        <v>1</v>
      </c>
      <c r="P393" s="748">
        <v>144.81</v>
      </c>
      <c r="Q393" s="750">
        <v>1</v>
      </c>
      <c r="R393" s="745">
        <v>1</v>
      </c>
      <c r="S393" s="750">
        <v>1</v>
      </c>
      <c r="T393" s="749">
        <v>1</v>
      </c>
      <c r="U393" s="744">
        <v>1</v>
      </c>
    </row>
    <row r="394" spans="1:21" ht="14.4" customHeight="1" x14ac:dyDescent="0.3">
      <c r="A394" s="743">
        <v>30</v>
      </c>
      <c r="B394" s="745" t="s">
        <v>525</v>
      </c>
      <c r="C394" s="745">
        <v>89301303</v>
      </c>
      <c r="D394" s="746" t="s">
        <v>2884</v>
      </c>
      <c r="E394" s="747" t="s">
        <v>2243</v>
      </c>
      <c r="F394" s="745" t="s">
        <v>2236</v>
      </c>
      <c r="G394" s="745" t="s">
        <v>2369</v>
      </c>
      <c r="H394" s="745" t="s">
        <v>1572</v>
      </c>
      <c r="I394" s="745" t="s">
        <v>1713</v>
      </c>
      <c r="J394" s="745" t="s">
        <v>2147</v>
      </c>
      <c r="K394" s="745" t="s">
        <v>1100</v>
      </c>
      <c r="L394" s="748">
        <v>97.26</v>
      </c>
      <c r="M394" s="748">
        <v>680.82</v>
      </c>
      <c r="N394" s="745">
        <v>7</v>
      </c>
      <c r="O394" s="749">
        <v>1.5</v>
      </c>
      <c r="P394" s="748"/>
      <c r="Q394" s="750">
        <v>0</v>
      </c>
      <c r="R394" s="745"/>
      <c r="S394" s="750">
        <v>0</v>
      </c>
      <c r="T394" s="749"/>
      <c r="U394" s="744">
        <v>0</v>
      </c>
    </row>
    <row r="395" spans="1:21" ht="14.4" customHeight="1" x14ac:dyDescent="0.3">
      <c r="A395" s="743">
        <v>30</v>
      </c>
      <c r="B395" s="745" t="s">
        <v>525</v>
      </c>
      <c r="C395" s="745">
        <v>89301303</v>
      </c>
      <c r="D395" s="746" t="s">
        <v>2884</v>
      </c>
      <c r="E395" s="747" t="s">
        <v>2243</v>
      </c>
      <c r="F395" s="745" t="s">
        <v>2236</v>
      </c>
      <c r="G395" s="745" t="s">
        <v>2369</v>
      </c>
      <c r="H395" s="745" t="s">
        <v>1572</v>
      </c>
      <c r="I395" s="745" t="s">
        <v>2370</v>
      </c>
      <c r="J395" s="745" t="s">
        <v>2147</v>
      </c>
      <c r="K395" s="745" t="s">
        <v>2371</v>
      </c>
      <c r="L395" s="748">
        <v>291.82</v>
      </c>
      <c r="M395" s="748">
        <v>291.82</v>
      </c>
      <c r="N395" s="745">
        <v>1</v>
      </c>
      <c r="O395" s="749">
        <v>0.5</v>
      </c>
      <c r="P395" s="748"/>
      <c r="Q395" s="750">
        <v>0</v>
      </c>
      <c r="R395" s="745"/>
      <c r="S395" s="750">
        <v>0</v>
      </c>
      <c r="T395" s="749"/>
      <c r="U395" s="744">
        <v>0</v>
      </c>
    </row>
    <row r="396" spans="1:21" ht="14.4" customHeight="1" x14ac:dyDescent="0.3">
      <c r="A396" s="743">
        <v>30</v>
      </c>
      <c r="B396" s="745" t="s">
        <v>525</v>
      </c>
      <c r="C396" s="745">
        <v>89301303</v>
      </c>
      <c r="D396" s="746" t="s">
        <v>2884</v>
      </c>
      <c r="E396" s="747" t="s">
        <v>2243</v>
      </c>
      <c r="F396" s="745" t="s">
        <v>2236</v>
      </c>
      <c r="G396" s="745" t="s">
        <v>2369</v>
      </c>
      <c r="H396" s="745" t="s">
        <v>1572</v>
      </c>
      <c r="I396" s="745" t="s">
        <v>2372</v>
      </c>
      <c r="J396" s="745" t="s">
        <v>2373</v>
      </c>
      <c r="K396" s="745" t="s">
        <v>1100</v>
      </c>
      <c r="L396" s="748">
        <v>194.54</v>
      </c>
      <c r="M396" s="748">
        <v>583.62</v>
      </c>
      <c r="N396" s="745">
        <v>3</v>
      </c>
      <c r="O396" s="749">
        <v>1</v>
      </c>
      <c r="P396" s="748"/>
      <c r="Q396" s="750">
        <v>0</v>
      </c>
      <c r="R396" s="745"/>
      <c r="S396" s="750">
        <v>0</v>
      </c>
      <c r="T396" s="749"/>
      <c r="U396" s="744">
        <v>0</v>
      </c>
    </row>
    <row r="397" spans="1:21" ht="14.4" customHeight="1" x14ac:dyDescent="0.3">
      <c r="A397" s="743">
        <v>30</v>
      </c>
      <c r="B397" s="745" t="s">
        <v>525</v>
      </c>
      <c r="C397" s="745">
        <v>89301303</v>
      </c>
      <c r="D397" s="746" t="s">
        <v>2884</v>
      </c>
      <c r="E397" s="747" t="s">
        <v>2243</v>
      </c>
      <c r="F397" s="745" t="s">
        <v>2236</v>
      </c>
      <c r="G397" s="745" t="s">
        <v>2374</v>
      </c>
      <c r="H397" s="745" t="s">
        <v>526</v>
      </c>
      <c r="I397" s="745" t="s">
        <v>2375</v>
      </c>
      <c r="J397" s="745" t="s">
        <v>1494</v>
      </c>
      <c r="K397" s="745" t="s">
        <v>1275</v>
      </c>
      <c r="L397" s="748">
        <v>54.23</v>
      </c>
      <c r="M397" s="748">
        <v>108.46</v>
      </c>
      <c r="N397" s="745">
        <v>2</v>
      </c>
      <c r="O397" s="749">
        <v>0.5</v>
      </c>
      <c r="P397" s="748"/>
      <c r="Q397" s="750">
        <v>0</v>
      </c>
      <c r="R397" s="745"/>
      <c r="S397" s="750">
        <v>0</v>
      </c>
      <c r="T397" s="749"/>
      <c r="U397" s="744">
        <v>0</v>
      </c>
    </row>
    <row r="398" spans="1:21" ht="14.4" customHeight="1" x14ac:dyDescent="0.3">
      <c r="A398" s="743">
        <v>30</v>
      </c>
      <c r="B398" s="745" t="s">
        <v>525</v>
      </c>
      <c r="C398" s="745">
        <v>89301303</v>
      </c>
      <c r="D398" s="746" t="s">
        <v>2884</v>
      </c>
      <c r="E398" s="747" t="s">
        <v>2243</v>
      </c>
      <c r="F398" s="745" t="s">
        <v>2236</v>
      </c>
      <c r="G398" s="745" t="s">
        <v>2593</v>
      </c>
      <c r="H398" s="745" t="s">
        <v>526</v>
      </c>
      <c r="I398" s="745" t="s">
        <v>2762</v>
      </c>
      <c r="J398" s="745" t="s">
        <v>2763</v>
      </c>
      <c r="K398" s="745" t="s">
        <v>2764</v>
      </c>
      <c r="L398" s="748">
        <v>0</v>
      </c>
      <c r="M398" s="748">
        <v>0</v>
      </c>
      <c r="N398" s="745">
        <v>1</v>
      </c>
      <c r="O398" s="749">
        <v>1</v>
      </c>
      <c r="P398" s="748"/>
      <c r="Q398" s="750"/>
      <c r="R398" s="745"/>
      <c r="S398" s="750">
        <v>0</v>
      </c>
      <c r="T398" s="749"/>
      <c r="U398" s="744">
        <v>0</v>
      </c>
    </row>
    <row r="399" spans="1:21" ht="14.4" customHeight="1" x14ac:dyDescent="0.3">
      <c r="A399" s="743">
        <v>30</v>
      </c>
      <c r="B399" s="745" t="s">
        <v>525</v>
      </c>
      <c r="C399" s="745">
        <v>89301303</v>
      </c>
      <c r="D399" s="746" t="s">
        <v>2884</v>
      </c>
      <c r="E399" s="747" t="s">
        <v>2243</v>
      </c>
      <c r="F399" s="745" t="s">
        <v>2236</v>
      </c>
      <c r="G399" s="745" t="s">
        <v>2376</v>
      </c>
      <c r="H399" s="745" t="s">
        <v>1572</v>
      </c>
      <c r="I399" s="745" t="s">
        <v>2487</v>
      </c>
      <c r="J399" s="745" t="s">
        <v>1577</v>
      </c>
      <c r="K399" s="745" t="s">
        <v>2488</v>
      </c>
      <c r="L399" s="748">
        <v>15.61</v>
      </c>
      <c r="M399" s="748">
        <v>109.27</v>
      </c>
      <c r="N399" s="745">
        <v>7</v>
      </c>
      <c r="O399" s="749">
        <v>4</v>
      </c>
      <c r="P399" s="748">
        <v>46.83</v>
      </c>
      <c r="Q399" s="750">
        <v>0.42857142857142855</v>
      </c>
      <c r="R399" s="745">
        <v>3</v>
      </c>
      <c r="S399" s="750">
        <v>0.42857142857142855</v>
      </c>
      <c r="T399" s="749">
        <v>2</v>
      </c>
      <c r="U399" s="744">
        <v>0.5</v>
      </c>
    </row>
    <row r="400" spans="1:21" ht="14.4" customHeight="1" x14ac:dyDescent="0.3">
      <c r="A400" s="743">
        <v>30</v>
      </c>
      <c r="B400" s="745" t="s">
        <v>525</v>
      </c>
      <c r="C400" s="745">
        <v>89301303</v>
      </c>
      <c r="D400" s="746" t="s">
        <v>2884</v>
      </c>
      <c r="E400" s="747" t="s">
        <v>2243</v>
      </c>
      <c r="F400" s="745" t="s">
        <v>2236</v>
      </c>
      <c r="G400" s="745" t="s">
        <v>2376</v>
      </c>
      <c r="H400" s="745" t="s">
        <v>1572</v>
      </c>
      <c r="I400" s="745" t="s">
        <v>2765</v>
      </c>
      <c r="J400" s="745" t="s">
        <v>1577</v>
      </c>
      <c r="K400" s="745" t="s">
        <v>2766</v>
      </c>
      <c r="L400" s="748">
        <v>26.03</v>
      </c>
      <c r="M400" s="748">
        <v>26.03</v>
      </c>
      <c r="N400" s="745">
        <v>1</v>
      </c>
      <c r="O400" s="749">
        <v>1</v>
      </c>
      <c r="P400" s="748"/>
      <c r="Q400" s="750">
        <v>0</v>
      </c>
      <c r="R400" s="745"/>
      <c r="S400" s="750">
        <v>0</v>
      </c>
      <c r="T400" s="749"/>
      <c r="U400" s="744">
        <v>0</v>
      </c>
    </row>
    <row r="401" spans="1:21" ht="14.4" customHeight="1" x14ac:dyDescent="0.3">
      <c r="A401" s="743">
        <v>30</v>
      </c>
      <c r="B401" s="745" t="s">
        <v>525</v>
      </c>
      <c r="C401" s="745">
        <v>89301303</v>
      </c>
      <c r="D401" s="746" t="s">
        <v>2884</v>
      </c>
      <c r="E401" s="747" t="s">
        <v>2243</v>
      </c>
      <c r="F401" s="745" t="s">
        <v>2236</v>
      </c>
      <c r="G401" s="745" t="s">
        <v>2767</v>
      </c>
      <c r="H401" s="745" t="s">
        <v>526</v>
      </c>
      <c r="I401" s="745" t="s">
        <v>751</v>
      </c>
      <c r="J401" s="745" t="s">
        <v>752</v>
      </c>
      <c r="K401" s="745" t="s">
        <v>753</v>
      </c>
      <c r="L401" s="748">
        <v>149.74</v>
      </c>
      <c r="M401" s="748">
        <v>898.44</v>
      </c>
      <c r="N401" s="745">
        <v>6</v>
      </c>
      <c r="O401" s="749">
        <v>1</v>
      </c>
      <c r="P401" s="748"/>
      <c r="Q401" s="750">
        <v>0</v>
      </c>
      <c r="R401" s="745"/>
      <c r="S401" s="750">
        <v>0</v>
      </c>
      <c r="T401" s="749"/>
      <c r="U401" s="744">
        <v>0</v>
      </c>
    </row>
    <row r="402" spans="1:21" ht="14.4" customHeight="1" x14ac:dyDescent="0.3">
      <c r="A402" s="743">
        <v>30</v>
      </c>
      <c r="B402" s="745" t="s">
        <v>525</v>
      </c>
      <c r="C402" s="745">
        <v>89301303</v>
      </c>
      <c r="D402" s="746" t="s">
        <v>2884</v>
      </c>
      <c r="E402" s="747" t="s">
        <v>2243</v>
      </c>
      <c r="F402" s="745" t="s">
        <v>2236</v>
      </c>
      <c r="G402" s="745" t="s">
        <v>2767</v>
      </c>
      <c r="H402" s="745" t="s">
        <v>526</v>
      </c>
      <c r="I402" s="745" t="s">
        <v>2768</v>
      </c>
      <c r="J402" s="745" t="s">
        <v>2769</v>
      </c>
      <c r="K402" s="745" t="s">
        <v>753</v>
      </c>
      <c r="L402" s="748">
        <v>112.3</v>
      </c>
      <c r="M402" s="748">
        <v>449.2</v>
      </c>
      <c r="N402" s="745">
        <v>4</v>
      </c>
      <c r="O402" s="749">
        <v>1.5</v>
      </c>
      <c r="P402" s="748">
        <v>112.3</v>
      </c>
      <c r="Q402" s="750">
        <v>0.25</v>
      </c>
      <c r="R402" s="745">
        <v>1</v>
      </c>
      <c r="S402" s="750">
        <v>0.25</v>
      </c>
      <c r="T402" s="749">
        <v>0.5</v>
      </c>
      <c r="U402" s="744">
        <v>0.33333333333333331</v>
      </c>
    </row>
    <row r="403" spans="1:21" ht="14.4" customHeight="1" x14ac:dyDescent="0.3">
      <c r="A403" s="743">
        <v>30</v>
      </c>
      <c r="B403" s="745" t="s">
        <v>525</v>
      </c>
      <c r="C403" s="745">
        <v>89301303</v>
      </c>
      <c r="D403" s="746" t="s">
        <v>2884</v>
      </c>
      <c r="E403" s="747" t="s">
        <v>2243</v>
      </c>
      <c r="F403" s="745" t="s">
        <v>2236</v>
      </c>
      <c r="G403" s="745" t="s">
        <v>2770</v>
      </c>
      <c r="H403" s="745" t="s">
        <v>526</v>
      </c>
      <c r="I403" s="745" t="s">
        <v>2771</v>
      </c>
      <c r="J403" s="745" t="s">
        <v>2772</v>
      </c>
      <c r="K403" s="745" t="s">
        <v>2773</v>
      </c>
      <c r="L403" s="748">
        <v>72.040000000000006</v>
      </c>
      <c r="M403" s="748">
        <v>144.08000000000001</v>
      </c>
      <c r="N403" s="745">
        <v>2</v>
      </c>
      <c r="O403" s="749">
        <v>1</v>
      </c>
      <c r="P403" s="748"/>
      <c r="Q403" s="750">
        <v>0</v>
      </c>
      <c r="R403" s="745"/>
      <c r="S403" s="750">
        <v>0</v>
      </c>
      <c r="T403" s="749"/>
      <c r="U403" s="744">
        <v>0</v>
      </c>
    </row>
    <row r="404" spans="1:21" ht="14.4" customHeight="1" x14ac:dyDescent="0.3">
      <c r="A404" s="743">
        <v>30</v>
      </c>
      <c r="B404" s="745" t="s">
        <v>525</v>
      </c>
      <c r="C404" s="745">
        <v>89301303</v>
      </c>
      <c r="D404" s="746" t="s">
        <v>2884</v>
      </c>
      <c r="E404" s="747" t="s">
        <v>2243</v>
      </c>
      <c r="F404" s="745" t="s">
        <v>2236</v>
      </c>
      <c r="G404" s="745" t="s">
        <v>2599</v>
      </c>
      <c r="H404" s="745" t="s">
        <v>1572</v>
      </c>
      <c r="I404" s="745" t="s">
        <v>2774</v>
      </c>
      <c r="J404" s="745" t="s">
        <v>2775</v>
      </c>
      <c r="K404" s="745" t="s">
        <v>2776</v>
      </c>
      <c r="L404" s="748">
        <v>374.74</v>
      </c>
      <c r="M404" s="748">
        <v>374.74</v>
      </c>
      <c r="N404" s="745">
        <v>1</v>
      </c>
      <c r="O404" s="749">
        <v>0.5</v>
      </c>
      <c r="P404" s="748"/>
      <c r="Q404" s="750">
        <v>0</v>
      </c>
      <c r="R404" s="745"/>
      <c r="S404" s="750">
        <v>0</v>
      </c>
      <c r="T404" s="749"/>
      <c r="U404" s="744">
        <v>0</v>
      </c>
    </row>
    <row r="405" spans="1:21" ht="14.4" customHeight="1" x14ac:dyDescent="0.3">
      <c r="A405" s="743">
        <v>30</v>
      </c>
      <c r="B405" s="745" t="s">
        <v>525</v>
      </c>
      <c r="C405" s="745">
        <v>89301303</v>
      </c>
      <c r="D405" s="746" t="s">
        <v>2884</v>
      </c>
      <c r="E405" s="747" t="s">
        <v>2243</v>
      </c>
      <c r="F405" s="745" t="s">
        <v>2236</v>
      </c>
      <c r="G405" s="745" t="s">
        <v>2490</v>
      </c>
      <c r="H405" s="745" t="s">
        <v>526</v>
      </c>
      <c r="I405" s="745" t="s">
        <v>892</v>
      </c>
      <c r="J405" s="745" t="s">
        <v>2491</v>
      </c>
      <c r="K405" s="745" t="s">
        <v>2492</v>
      </c>
      <c r="L405" s="748">
        <v>0</v>
      </c>
      <c r="M405" s="748">
        <v>0</v>
      </c>
      <c r="N405" s="745">
        <v>4</v>
      </c>
      <c r="O405" s="749">
        <v>1.5</v>
      </c>
      <c r="P405" s="748">
        <v>0</v>
      </c>
      <c r="Q405" s="750"/>
      <c r="R405" s="745">
        <v>2</v>
      </c>
      <c r="S405" s="750">
        <v>0.5</v>
      </c>
      <c r="T405" s="749">
        <v>0.5</v>
      </c>
      <c r="U405" s="744">
        <v>0.33333333333333331</v>
      </c>
    </row>
    <row r="406" spans="1:21" ht="14.4" customHeight="1" x14ac:dyDescent="0.3">
      <c r="A406" s="743">
        <v>30</v>
      </c>
      <c r="B406" s="745" t="s">
        <v>525</v>
      </c>
      <c r="C406" s="745">
        <v>89301303</v>
      </c>
      <c r="D406" s="746" t="s">
        <v>2884</v>
      </c>
      <c r="E406" s="747" t="s">
        <v>2243</v>
      </c>
      <c r="F406" s="745" t="s">
        <v>2236</v>
      </c>
      <c r="G406" s="745" t="s">
        <v>2382</v>
      </c>
      <c r="H406" s="745" t="s">
        <v>526</v>
      </c>
      <c r="I406" s="745" t="s">
        <v>1057</v>
      </c>
      <c r="J406" s="745" t="s">
        <v>2777</v>
      </c>
      <c r="K406" s="745" t="s">
        <v>2778</v>
      </c>
      <c r="L406" s="748">
        <v>76.86</v>
      </c>
      <c r="M406" s="748">
        <v>230.57999999999998</v>
      </c>
      <c r="N406" s="745">
        <v>3</v>
      </c>
      <c r="O406" s="749">
        <v>1</v>
      </c>
      <c r="P406" s="748">
        <v>230.57999999999998</v>
      </c>
      <c r="Q406" s="750">
        <v>1</v>
      </c>
      <c r="R406" s="745">
        <v>3</v>
      </c>
      <c r="S406" s="750">
        <v>1</v>
      </c>
      <c r="T406" s="749">
        <v>1</v>
      </c>
      <c r="U406" s="744">
        <v>1</v>
      </c>
    </row>
    <row r="407" spans="1:21" ht="14.4" customHeight="1" x14ac:dyDescent="0.3">
      <c r="A407" s="743">
        <v>30</v>
      </c>
      <c r="B407" s="745" t="s">
        <v>525</v>
      </c>
      <c r="C407" s="745">
        <v>89301303</v>
      </c>
      <c r="D407" s="746" t="s">
        <v>2884</v>
      </c>
      <c r="E407" s="747" t="s">
        <v>2243</v>
      </c>
      <c r="F407" s="745" t="s">
        <v>2236</v>
      </c>
      <c r="G407" s="745" t="s">
        <v>2387</v>
      </c>
      <c r="H407" s="745" t="s">
        <v>526</v>
      </c>
      <c r="I407" s="745" t="s">
        <v>2779</v>
      </c>
      <c r="J407" s="745" t="s">
        <v>2780</v>
      </c>
      <c r="K407" s="745" t="s">
        <v>2388</v>
      </c>
      <c r="L407" s="748">
        <v>22.44</v>
      </c>
      <c r="M407" s="748">
        <v>22.44</v>
      </c>
      <c r="N407" s="745">
        <v>1</v>
      </c>
      <c r="O407" s="749">
        <v>1</v>
      </c>
      <c r="P407" s="748">
        <v>22.44</v>
      </c>
      <c r="Q407" s="750">
        <v>1</v>
      </c>
      <c r="R407" s="745">
        <v>1</v>
      </c>
      <c r="S407" s="750">
        <v>1</v>
      </c>
      <c r="T407" s="749">
        <v>1</v>
      </c>
      <c r="U407" s="744">
        <v>1</v>
      </c>
    </row>
    <row r="408" spans="1:21" ht="14.4" customHeight="1" x14ac:dyDescent="0.3">
      <c r="A408" s="743">
        <v>30</v>
      </c>
      <c r="B408" s="745" t="s">
        <v>525</v>
      </c>
      <c r="C408" s="745">
        <v>89301303</v>
      </c>
      <c r="D408" s="746" t="s">
        <v>2884</v>
      </c>
      <c r="E408" s="747" t="s">
        <v>2243</v>
      </c>
      <c r="F408" s="745" t="s">
        <v>2236</v>
      </c>
      <c r="G408" s="745" t="s">
        <v>2781</v>
      </c>
      <c r="H408" s="745" t="s">
        <v>526</v>
      </c>
      <c r="I408" s="745" t="s">
        <v>888</v>
      </c>
      <c r="J408" s="745" t="s">
        <v>889</v>
      </c>
      <c r="K408" s="745" t="s">
        <v>2782</v>
      </c>
      <c r="L408" s="748">
        <v>657.67</v>
      </c>
      <c r="M408" s="748">
        <v>1315.34</v>
      </c>
      <c r="N408" s="745">
        <v>2</v>
      </c>
      <c r="O408" s="749">
        <v>1</v>
      </c>
      <c r="P408" s="748"/>
      <c r="Q408" s="750">
        <v>0</v>
      </c>
      <c r="R408" s="745"/>
      <c r="S408" s="750">
        <v>0</v>
      </c>
      <c r="T408" s="749"/>
      <c r="U408" s="744">
        <v>0</v>
      </c>
    </row>
    <row r="409" spans="1:21" ht="14.4" customHeight="1" x14ac:dyDescent="0.3">
      <c r="A409" s="743">
        <v>30</v>
      </c>
      <c r="B409" s="745" t="s">
        <v>525</v>
      </c>
      <c r="C409" s="745">
        <v>89301303</v>
      </c>
      <c r="D409" s="746" t="s">
        <v>2884</v>
      </c>
      <c r="E409" s="747" t="s">
        <v>2243</v>
      </c>
      <c r="F409" s="745" t="s">
        <v>2236</v>
      </c>
      <c r="G409" s="745" t="s">
        <v>2783</v>
      </c>
      <c r="H409" s="745" t="s">
        <v>526</v>
      </c>
      <c r="I409" s="745" t="s">
        <v>2784</v>
      </c>
      <c r="J409" s="745" t="s">
        <v>2785</v>
      </c>
      <c r="K409" s="745" t="s">
        <v>1708</v>
      </c>
      <c r="L409" s="748">
        <v>0</v>
      </c>
      <c r="M409" s="748">
        <v>0</v>
      </c>
      <c r="N409" s="745">
        <v>3</v>
      </c>
      <c r="O409" s="749">
        <v>1</v>
      </c>
      <c r="P409" s="748"/>
      <c r="Q409" s="750"/>
      <c r="R409" s="745"/>
      <c r="S409" s="750">
        <v>0</v>
      </c>
      <c r="T409" s="749"/>
      <c r="U409" s="744">
        <v>0</v>
      </c>
    </row>
    <row r="410" spans="1:21" ht="14.4" customHeight="1" x14ac:dyDescent="0.3">
      <c r="A410" s="743">
        <v>30</v>
      </c>
      <c r="B410" s="745" t="s">
        <v>525</v>
      </c>
      <c r="C410" s="745">
        <v>89301303</v>
      </c>
      <c r="D410" s="746" t="s">
        <v>2884</v>
      </c>
      <c r="E410" s="747" t="s">
        <v>2243</v>
      </c>
      <c r="F410" s="745" t="s">
        <v>2236</v>
      </c>
      <c r="G410" s="745" t="s">
        <v>2786</v>
      </c>
      <c r="H410" s="745" t="s">
        <v>526</v>
      </c>
      <c r="I410" s="745" t="s">
        <v>2787</v>
      </c>
      <c r="J410" s="745" t="s">
        <v>2788</v>
      </c>
      <c r="K410" s="745" t="s">
        <v>1728</v>
      </c>
      <c r="L410" s="748">
        <v>38.56</v>
      </c>
      <c r="M410" s="748">
        <v>154.24</v>
      </c>
      <c r="N410" s="745">
        <v>4</v>
      </c>
      <c r="O410" s="749">
        <v>1.5</v>
      </c>
      <c r="P410" s="748">
        <v>115.68</v>
      </c>
      <c r="Q410" s="750">
        <v>0.75</v>
      </c>
      <c r="R410" s="745">
        <v>3</v>
      </c>
      <c r="S410" s="750">
        <v>0.75</v>
      </c>
      <c r="T410" s="749">
        <v>1</v>
      </c>
      <c r="U410" s="744">
        <v>0.66666666666666663</v>
      </c>
    </row>
    <row r="411" spans="1:21" ht="14.4" customHeight="1" x14ac:dyDescent="0.3">
      <c r="A411" s="743">
        <v>30</v>
      </c>
      <c r="B411" s="745" t="s">
        <v>525</v>
      </c>
      <c r="C411" s="745">
        <v>89301303</v>
      </c>
      <c r="D411" s="746" t="s">
        <v>2884</v>
      </c>
      <c r="E411" s="747" t="s">
        <v>2243</v>
      </c>
      <c r="F411" s="745" t="s">
        <v>2236</v>
      </c>
      <c r="G411" s="745" t="s">
        <v>2789</v>
      </c>
      <c r="H411" s="745" t="s">
        <v>526</v>
      </c>
      <c r="I411" s="745" t="s">
        <v>770</v>
      </c>
      <c r="J411" s="745" t="s">
        <v>2790</v>
      </c>
      <c r="K411" s="745" t="s">
        <v>2791</v>
      </c>
      <c r="L411" s="748">
        <v>77.13</v>
      </c>
      <c r="M411" s="748">
        <v>154.26</v>
      </c>
      <c r="N411" s="745">
        <v>2</v>
      </c>
      <c r="O411" s="749">
        <v>0.5</v>
      </c>
      <c r="P411" s="748"/>
      <c r="Q411" s="750">
        <v>0</v>
      </c>
      <c r="R411" s="745"/>
      <c r="S411" s="750">
        <v>0</v>
      </c>
      <c r="T411" s="749"/>
      <c r="U411" s="744">
        <v>0</v>
      </c>
    </row>
    <row r="412" spans="1:21" ht="14.4" customHeight="1" x14ac:dyDescent="0.3">
      <c r="A412" s="743">
        <v>30</v>
      </c>
      <c r="B412" s="745" t="s">
        <v>525</v>
      </c>
      <c r="C412" s="745">
        <v>89301303</v>
      </c>
      <c r="D412" s="746" t="s">
        <v>2884</v>
      </c>
      <c r="E412" s="747" t="s">
        <v>2243</v>
      </c>
      <c r="F412" s="745" t="s">
        <v>2236</v>
      </c>
      <c r="G412" s="745" t="s">
        <v>2435</v>
      </c>
      <c r="H412" s="745" t="s">
        <v>526</v>
      </c>
      <c r="I412" s="745" t="s">
        <v>2792</v>
      </c>
      <c r="J412" s="745" t="s">
        <v>2793</v>
      </c>
      <c r="K412" s="745" t="s">
        <v>2794</v>
      </c>
      <c r="L412" s="748">
        <v>300.68</v>
      </c>
      <c r="M412" s="748">
        <v>300.68</v>
      </c>
      <c r="N412" s="745">
        <v>1</v>
      </c>
      <c r="O412" s="749">
        <v>1</v>
      </c>
      <c r="P412" s="748">
        <v>300.68</v>
      </c>
      <c r="Q412" s="750">
        <v>1</v>
      </c>
      <c r="R412" s="745">
        <v>1</v>
      </c>
      <c r="S412" s="750">
        <v>1</v>
      </c>
      <c r="T412" s="749">
        <v>1</v>
      </c>
      <c r="U412" s="744">
        <v>1</v>
      </c>
    </row>
    <row r="413" spans="1:21" ht="14.4" customHeight="1" x14ac:dyDescent="0.3">
      <c r="A413" s="743">
        <v>30</v>
      </c>
      <c r="B413" s="745" t="s">
        <v>525</v>
      </c>
      <c r="C413" s="745">
        <v>89301303</v>
      </c>
      <c r="D413" s="746" t="s">
        <v>2884</v>
      </c>
      <c r="E413" s="747" t="s">
        <v>2243</v>
      </c>
      <c r="F413" s="745" t="s">
        <v>2236</v>
      </c>
      <c r="G413" s="745" t="s">
        <v>2438</v>
      </c>
      <c r="H413" s="745" t="s">
        <v>526</v>
      </c>
      <c r="I413" s="745" t="s">
        <v>2795</v>
      </c>
      <c r="J413" s="745" t="s">
        <v>1421</v>
      </c>
      <c r="K413" s="745" t="s">
        <v>677</v>
      </c>
      <c r="L413" s="748">
        <v>150.43</v>
      </c>
      <c r="M413" s="748">
        <v>150.43</v>
      </c>
      <c r="N413" s="745">
        <v>1</v>
      </c>
      <c r="O413" s="749">
        <v>0.5</v>
      </c>
      <c r="P413" s="748">
        <v>150.43</v>
      </c>
      <c r="Q413" s="750">
        <v>1</v>
      </c>
      <c r="R413" s="745">
        <v>1</v>
      </c>
      <c r="S413" s="750">
        <v>1</v>
      </c>
      <c r="T413" s="749">
        <v>0.5</v>
      </c>
      <c r="U413" s="744">
        <v>1</v>
      </c>
    </row>
    <row r="414" spans="1:21" ht="14.4" customHeight="1" x14ac:dyDescent="0.3">
      <c r="A414" s="743">
        <v>30</v>
      </c>
      <c r="B414" s="745" t="s">
        <v>525</v>
      </c>
      <c r="C414" s="745">
        <v>89301303</v>
      </c>
      <c r="D414" s="746" t="s">
        <v>2884</v>
      </c>
      <c r="E414" s="747" t="s">
        <v>2243</v>
      </c>
      <c r="F414" s="745" t="s">
        <v>2236</v>
      </c>
      <c r="G414" s="745" t="s">
        <v>2507</v>
      </c>
      <c r="H414" s="745" t="s">
        <v>526</v>
      </c>
      <c r="I414" s="745" t="s">
        <v>2796</v>
      </c>
      <c r="J414" s="745" t="s">
        <v>2509</v>
      </c>
      <c r="K414" s="745" t="s">
        <v>2797</v>
      </c>
      <c r="L414" s="748">
        <v>264</v>
      </c>
      <c r="M414" s="748">
        <v>528</v>
      </c>
      <c r="N414" s="745">
        <v>2</v>
      </c>
      <c r="O414" s="749">
        <v>1</v>
      </c>
      <c r="P414" s="748">
        <v>528</v>
      </c>
      <c r="Q414" s="750">
        <v>1</v>
      </c>
      <c r="R414" s="745">
        <v>2</v>
      </c>
      <c r="S414" s="750">
        <v>1</v>
      </c>
      <c r="T414" s="749">
        <v>1</v>
      </c>
      <c r="U414" s="744">
        <v>1</v>
      </c>
    </row>
    <row r="415" spans="1:21" ht="14.4" customHeight="1" x14ac:dyDescent="0.3">
      <c r="A415" s="743">
        <v>30</v>
      </c>
      <c r="B415" s="745" t="s">
        <v>525</v>
      </c>
      <c r="C415" s="745">
        <v>89301303</v>
      </c>
      <c r="D415" s="746" t="s">
        <v>2884</v>
      </c>
      <c r="E415" s="747" t="s">
        <v>2243</v>
      </c>
      <c r="F415" s="745" t="s">
        <v>2236</v>
      </c>
      <c r="G415" s="745" t="s">
        <v>2511</v>
      </c>
      <c r="H415" s="745" t="s">
        <v>526</v>
      </c>
      <c r="I415" s="745" t="s">
        <v>2798</v>
      </c>
      <c r="J415" s="745" t="s">
        <v>720</v>
      </c>
      <c r="K415" s="745" t="s">
        <v>2799</v>
      </c>
      <c r="L415" s="748">
        <v>0</v>
      </c>
      <c r="M415" s="748">
        <v>0</v>
      </c>
      <c r="N415" s="745">
        <v>2</v>
      </c>
      <c r="O415" s="749">
        <v>0.5</v>
      </c>
      <c r="P415" s="748">
        <v>0</v>
      </c>
      <c r="Q415" s="750"/>
      <c r="R415" s="745">
        <v>2</v>
      </c>
      <c r="S415" s="750">
        <v>1</v>
      </c>
      <c r="T415" s="749">
        <v>0.5</v>
      </c>
      <c r="U415" s="744">
        <v>1</v>
      </c>
    </row>
    <row r="416" spans="1:21" ht="14.4" customHeight="1" x14ac:dyDescent="0.3">
      <c r="A416" s="743">
        <v>30</v>
      </c>
      <c r="B416" s="745" t="s">
        <v>525</v>
      </c>
      <c r="C416" s="745">
        <v>89301303</v>
      </c>
      <c r="D416" s="746" t="s">
        <v>2884</v>
      </c>
      <c r="E416" s="747" t="s">
        <v>2243</v>
      </c>
      <c r="F416" s="745" t="s">
        <v>2236</v>
      </c>
      <c r="G416" s="745" t="s">
        <v>2399</v>
      </c>
      <c r="H416" s="745" t="s">
        <v>526</v>
      </c>
      <c r="I416" s="745" t="s">
        <v>822</v>
      </c>
      <c r="J416" s="745" t="s">
        <v>823</v>
      </c>
      <c r="K416" s="745" t="s">
        <v>824</v>
      </c>
      <c r="L416" s="748">
        <v>87.89</v>
      </c>
      <c r="M416" s="748">
        <v>87.89</v>
      </c>
      <c r="N416" s="745">
        <v>1</v>
      </c>
      <c r="O416" s="749">
        <v>0.5</v>
      </c>
      <c r="P416" s="748">
        <v>87.89</v>
      </c>
      <c r="Q416" s="750">
        <v>1</v>
      </c>
      <c r="R416" s="745">
        <v>1</v>
      </c>
      <c r="S416" s="750">
        <v>1</v>
      </c>
      <c r="T416" s="749">
        <v>0.5</v>
      </c>
      <c r="U416" s="744">
        <v>1</v>
      </c>
    </row>
    <row r="417" spans="1:21" ht="14.4" customHeight="1" x14ac:dyDescent="0.3">
      <c r="A417" s="743">
        <v>30</v>
      </c>
      <c r="B417" s="745" t="s">
        <v>525</v>
      </c>
      <c r="C417" s="745">
        <v>89301303</v>
      </c>
      <c r="D417" s="746" t="s">
        <v>2884</v>
      </c>
      <c r="E417" s="747" t="s">
        <v>2243</v>
      </c>
      <c r="F417" s="745" t="s">
        <v>2236</v>
      </c>
      <c r="G417" s="745" t="s">
        <v>2514</v>
      </c>
      <c r="H417" s="745" t="s">
        <v>526</v>
      </c>
      <c r="I417" s="745" t="s">
        <v>2659</v>
      </c>
      <c r="J417" s="745" t="s">
        <v>2660</v>
      </c>
      <c r="K417" s="745" t="s">
        <v>2371</v>
      </c>
      <c r="L417" s="748">
        <v>271.94</v>
      </c>
      <c r="M417" s="748">
        <v>543.88</v>
      </c>
      <c r="N417" s="745">
        <v>2</v>
      </c>
      <c r="O417" s="749">
        <v>0.5</v>
      </c>
      <c r="P417" s="748"/>
      <c r="Q417" s="750">
        <v>0</v>
      </c>
      <c r="R417" s="745"/>
      <c r="S417" s="750">
        <v>0</v>
      </c>
      <c r="T417" s="749"/>
      <c r="U417" s="744">
        <v>0</v>
      </c>
    </row>
    <row r="418" spans="1:21" ht="14.4" customHeight="1" x14ac:dyDescent="0.3">
      <c r="A418" s="743">
        <v>30</v>
      </c>
      <c r="B418" s="745" t="s">
        <v>525</v>
      </c>
      <c r="C418" s="745">
        <v>89301303</v>
      </c>
      <c r="D418" s="746" t="s">
        <v>2884</v>
      </c>
      <c r="E418" s="747" t="s">
        <v>2243</v>
      </c>
      <c r="F418" s="745" t="s">
        <v>2236</v>
      </c>
      <c r="G418" s="745" t="s">
        <v>2800</v>
      </c>
      <c r="H418" s="745" t="s">
        <v>1572</v>
      </c>
      <c r="I418" s="745" t="s">
        <v>2801</v>
      </c>
      <c r="J418" s="745" t="s">
        <v>2802</v>
      </c>
      <c r="K418" s="745" t="s">
        <v>2803</v>
      </c>
      <c r="L418" s="748">
        <v>0</v>
      </c>
      <c r="M418" s="748">
        <v>0</v>
      </c>
      <c r="N418" s="745">
        <v>1</v>
      </c>
      <c r="O418" s="749">
        <v>0.5</v>
      </c>
      <c r="P418" s="748"/>
      <c r="Q418" s="750"/>
      <c r="R418" s="745"/>
      <c r="S418" s="750">
        <v>0</v>
      </c>
      <c r="T418" s="749"/>
      <c r="U418" s="744">
        <v>0</v>
      </c>
    </row>
    <row r="419" spans="1:21" ht="14.4" customHeight="1" x14ac:dyDescent="0.3">
      <c r="A419" s="743">
        <v>30</v>
      </c>
      <c r="B419" s="745" t="s">
        <v>525</v>
      </c>
      <c r="C419" s="745">
        <v>89301303</v>
      </c>
      <c r="D419" s="746" t="s">
        <v>2884</v>
      </c>
      <c r="E419" s="747" t="s">
        <v>2243</v>
      </c>
      <c r="F419" s="745" t="s">
        <v>2236</v>
      </c>
      <c r="G419" s="745" t="s">
        <v>2441</v>
      </c>
      <c r="H419" s="745" t="s">
        <v>1572</v>
      </c>
      <c r="I419" s="745" t="s">
        <v>1697</v>
      </c>
      <c r="J419" s="745" t="s">
        <v>2119</v>
      </c>
      <c r="K419" s="745" t="s">
        <v>980</v>
      </c>
      <c r="L419" s="748">
        <v>184.74</v>
      </c>
      <c r="M419" s="748">
        <v>184.74</v>
      </c>
      <c r="N419" s="745">
        <v>1</v>
      </c>
      <c r="O419" s="749">
        <v>1</v>
      </c>
      <c r="P419" s="748"/>
      <c r="Q419" s="750">
        <v>0</v>
      </c>
      <c r="R419" s="745"/>
      <c r="S419" s="750">
        <v>0</v>
      </c>
      <c r="T419" s="749"/>
      <c r="U419" s="744">
        <v>0</v>
      </c>
    </row>
    <row r="420" spans="1:21" ht="14.4" customHeight="1" x14ac:dyDescent="0.3">
      <c r="A420" s="743">
        <v>30</v>
      </c>
      <c r="B420" s="745" t="s">
        <v>525</v>
      </c>
      <c r="C420" s="745">
        <v>89301303</v>
      </c>
      <c r="D420" s="746" t="s">
        <v>2884</v>
      </c>
      <c r="E420" s="747" t="s">
        <v>2243</v>
      </c>
      <c r="F420" s="745" t="s">
        <v>2236</v>
      </c>
      <c r="G420" s="745" t="s">
        <v>2609</v>
      </c>
      <c r="H420" s="745" t="s">
        <v>526</v>
      </c>
      <c r="I420" s="745" t="s">
        <v>2804</v>
      </c>
      <c r="J420" s="745" t="s">
        <v>2805</v>
      </c>
      <c r="K420" s="745" t="s">
        <v>2806</v>
      </c>
      <c r="L420" s="748">
        <v>1906.97</v>
      </c>
      <c r="M420" s="748">
        <v>1906.97</v>
      </c>
      <c r="N420" s="745">
        <v>1</v>
      </c>
      <c r="O420" s="749">
        <v>1</v>
      </c>
      <c r="P420" s="748"/>
      <c r="Q420" s="750">
        <v>0</v>
      </c>
      <c r="R420" s="745"/>
      <c r="S420" s="750">
        <v>0</v>
      </c>
      <c r="T420" s="749"/>
      <c r="U420" s="744">
        <v>0</v>
      </c>
    </row>
    <row r="421" spans="1:21" ht="14.4" customHeight="1" x14ac:dyDescent="0.3">
      <c r="A421" s="743">
        <v>30</v>
      </c>
      <c r="B421" s="745" t="s">
        <v>525</v>
      </c>
      <c r="C421" s="745">
        <v>89301303</v>
      </c>
      <c r="D421" s="746" t="s">
        <v>2884</v>
      </c>
      <c r="E421" s="747" t="s">
        <v>2243</v>
      </c>
      <c r="F421" s="745" t="s">
        <v>2236</v>
      </c>
      <c r="G421" s="745" t="s">
        <v>2807</v>
      </c>
      <c r="H421" s="745" t="s">
        <v>526</v>
      </c>
      <c r="I421" s="745" t="s">
        <v>2808</v>
      </c>
      <c r="J421" s="745" t="s">
        <v>2809</v>
      </c>
      <c r="K421" s="745" t="s">
        <v>1100</v>
      </c>
      <c r="L421" s="748">
        <v>0</v>
      </c>
      <c r="M421" s="748">
        <v>0</v>
      </c>
      <c r="N421" s="745">
        <v>1</v>
      </c>
      <c r="O421" s="749">
        <v>1</v>
      </c>
      <c r="P421" s="748"/>
      <c r="Q421" s="750"/>
      <c r="R421" s="745"/>
      <c r="S421" s="750">
        <v>0</v>
      </c>
      <c r="T421" s="749"/>
      <c r="U421" s="744">
        <v>0</v>
      </c>
    </row>
    <row r="422" spans="1:21" ht="14.4" customHeight="1" x14ac:dyDescent="0.3">
      <c r="A422" s="743">
        <v>30</v>
      </c>
      <c r="B422" s="745" t="s">
        <v>525</v>
      </c>
      <c r="C422" s="745">
        <v>89301303</v>
      </c>
      <c r="D422" s="746" t="s">
        <v>2884</v>
      </c>
      <c r="E422" s="747" t="s">
        <v>2243</v>
      </c>
      <c r="F422" s="745" t="s">
        <v>2238</v>
      </c>
      <c r="G422" s="745" t="s">
        <v>2810</v>
      </c>
      <c r="H422" s="745" t="s">
        <v>526</v>
      </c>
      <c r="I422" s="745" t="s">
        <v>2811</v>
      </c>
      <c r="J422" s="745" t="s">
        <v>2812</v>
      </c>
      <c r="K422" s="745" t="s">
        <v>2813</v>
      </c>
      <c r="L422" s="748">
        <v>410</v>
      </c>
      <c r="M422" s="748">
        <v>410</v>
      </c>
      <c r="N422" s="745">
        <v>1</v>
      </c>
      <c r="O422" s="749">
        <v>1</v>
      </c>
      <c r="P422" s="748">
        <v>410</v>
      </c>
      <c r="Q422" s="750">
        <v>1</v>
      </c>
      <c r="R422" s="745">
        <v>1</v>
      </c>
      <c r="S422" s="750">
        <v>1</v>
      </c>
      <c r="T422" s="749">
        <v>1</v>
      </c>
      <c r="U422" s="744">
        <v>1</v>
      </c>
    </row>
    <row r="423" spans="1:21" ht="14.4" customHeight="1" x14ac:dyDescent="0.3">
      <c r="A423" s="743">
        <v>30</v>
      </c>
      <c r="B423" s="745" t="s">
        <v>525</v>
      </c>
      <c r="C423" s="745">
        <v>89301303</v>
      </c>
      <c r="D423" s="746" t="s">
        <v>2884</v>
      </c>
      <c r="E423" s="747" t="s">
        <v>2243</v>
      </c>
      <c r="F423" s="745" t="s">
        <v>2238</v>
      </c>
      <c r="G423" s="745" t="s">
        <v>2814</v>
      </c>
      <c r="H423" s="745" t="s">
        <v>526</v>
      </c>
      <c r="I423" s="745" t="s">
        <v>2815</v>
      </c>
      <c r="J423" s="745" t="s">
        <v>2816</v>
      </c>
      <c r="K423" s="745" t="s">
        <v>2817</v>
      </c>
      <c r="L423" s="748">
        <v>362.73</v>
      </c>
      <c r="M423" s="748">
        <v>5078.22</v>
      </c>
      <c r="N423" s="745">
        <v>14</v>
      </c>
      <c r="O423" s="749">
        <v>1</v>
      </c>
      <c r="P423" s="748"/>
      <c r="Q423" s="750">
        <v>0</v>
      </c>
      <c r="R423" s="745"/>
      <c r="S423" s="750">
        <v>0</v>
      </c>
      <c r="T423" s="749"/>
      <c r="U423" s="744">
        <v>0</v>
      </c>
    </row>
    <row r="424" spans="1:21" ht="14.4" customHeight="1" x14ac:dyDescent="0.3">
      <c r="A424" s="743">
        <v>30</v>
      </c>
      <c r="B424" s="745" t="s">
        <v>525</v>
      </c>
      <c r="C424" s="745">
        <v>89301303</v>
      </c>
      <c r="D424" s="746" t="s">
        <v>2884</v>
      </c>
      <c r="E424" s="747" t="s">
        <v>2243</v>
      </c>
      <c r="F424" s="745" t="s">
        <v>2238</v>
      </c>
      <c r="G424" s="745" t="s">
        <v>2814</v>
      </c>
      <c r="H424" s="745" t="s">
        <v>526</v>
      </c>
      <c r="I424" s="745" t="s">
        <v>2818</v>
      </c>
      <c r="J424" s="745" t="s">
        <v>2819</v>
      </c>
      <c r="K424" s="745" t="s">
        <v>2820</v>
      </c>
      <c r="L424" s="748">
        <v>485</v>
      </c>
      <c r="M424" s="748">
        <v>4850</v>
      </c>
      <c r="N424" s="745">
        <v>10</v>
      </c>
      <c r="O424" s="749">
        <v>1</v>
      </c>
      <c r="P424" s="748">
        <v>4850</v>
      </c>
      <c r="Q424" s="750">
        <v>1</v>
      </c>
      <c r="R424" s="745">
        <v>10</v>
      </c>
      <c r="S424" s="750">
        <v>1</v>
      </c>
      <c r="T424" s="749">
        <v>1</v>
      </c>
      <c r="U424" s="744">
        <v>1</v>
      </c>
    </row>
    <row r="425" spans="1:21" ht="14.4" customHeight="1" x14ac:dyDescent="0.3">
      <c r="A425" s="743">
        <v>30</v>
      </c>
      <c r="B425" s="745" t="s">
        <v>525</v>
      </c>
      <c r="C425" s="745">
        <v>89301303</v>
      </c>
      <c r="D425" s="746" t="s">
        <v>2884</v>
      </c>
      <c r="E425" s="747" t="s">
        <v>2246</v>
      </c>
      <c r="F425" s="745" t="s">
        <v>2237</v>
      </c>
      <c r="G425" s="745" t="s">
        <v>2614</v>
      </c>
      <c r="H425" s="745" t="s">
        <v>526</v>
      </c>
      <c r="I425" s="745" t="s">
        <v>2821</v>
      </c>
      <c r="J425" s="745" t="s">
        <v>2616</v>
      </c>
      <c r="K425" s="745"/>
      <c r="L425" s="748">
        <v>0</v>
      </c>
      <c r="M425" s="748">
        <v>0</v>
      </c>
      <c r="N425" s="745">
        <v>2</v>
      </c>
      <c r="O425" s="749">
        <v>2</v>
      </c>
      <c r="P425" s="748">
        <v>0</v>
      </c>
      <c r="Q425" s="750"/>
      <c r="R425" s="745">
        <v>2</v>
      </c>
      <c r="S425" s="750">
        <v>1</v>
      </c>
      <c r="T425" s="749">
        <v>2</v>
      </c>
      <c r="U425" s="744">
        <v>1</v>
      </c>
    </row>
    <row r="426" spans="1:21" ht="14.4" customHeight="1" x14ac:dyDescent="0.3">
      <c r="A426" s="743">
        <v>30</v>
      </c>
      <c r="B426" s="745" t="s">
        <v>525</v>
      </c>
      <c r="C426" s="745">
        <v>89301303</v>
      </c>
      <c r="D426" s="746" t="s">
        <v>2884</v>
      </c>
      <c r="E426" s="747" t="s">
        <v>2247</v>
      </c>
      <c r="F426" s="745" t="s">
        <v>2236</v>
      </c>
      <c r="G426" s="745" t="s">
        <v>2255</v>
      </c>
      <c r="H426" s="745" t="s">
        <v>1572</v>
      </c>
      <c r="I426" s="745" t="s">
        <v>1809</v>
      </c>
      <c r="J426" s="745" t="s">
        <v>2213</v>
      </c>
      <c r="K426" s="745" t="s">
        <v>2214</v>
      </c>
      <c r="L426" s="748">
        <v>10.26</v>
      </c>
      <c r="M426" s="748">
        <v>30.78</v>
      </c>
      <c r="N426" s="745">
        <v>3</v>
      </c>
      <c r="O426" s="749">
        <v>0.5</v>
      </c>
      <c r="P426" s="748"/>
      <c r="Q426" s="750">
        <v>0</v>
      </c>
      <c r="R426" s="745"/>
      <c r="S426" s="750">
        <v>0</v>
      </c>
      <c r="T426" s="749"/>
      <c r="U426" s="744">
        <v>0</v>
      </c>
    </row>
    <row r="427" spans="1:21" ht="14.4" customHeight="1" x14ac:dyDescent="0.3">
      <c r="A427" s="743">
        <v>30</v>
      </c>
      <c r="B427" s="745" t="s">
        <v>525</v>
      </c>
      <c r="C427" s="745">
        <v>89301303</v>
      </c>
      <c r="D427" s="746" t="s">
        <v>2884</v>
      </c>
      <c r="E427" s="747" t="s">
        <v>2247</v>
      </c>
      <c r="F427" s="745" t="s">
        <v>2236</v>
      </c>
      <c r="G427" s="745" t="s">
        <v>2259</v>
      </c>
      <c r="H427" s="745" t="s">
        <v>526</v>
      </c>
      <c r="I427" s="745" t="s">
        <v>2528</v>
      </c>
      <c r="J427" s="745" t="s">
        <v>979</v>
      </c>
      <c r="K427" s="745" t="s">
        <v>997</v>
      </c>
      <c r="L427" s="748">
        <v>0</v>
      </c>
      <c r="M427" s="748">
        <v>0</v>
      </c>
      <c r="N427" s="745">
        <v>3</v>
      </c>
      <c r="O427" s="749">
        <v>0.5</v>
      </c>
      <c r="P427" s="748"/>
      <c r="Q427" s="750"/>
      <c r="R427" s="745"/>
      <c r="S427" s="750">
        <v>0</v>
      </c>
      <c r="T427" s="749"/>
      <c r="U427" s="744">
        <v>0</v>
      </c>
    </row>
    <row r="428" spans="1:21" ht="14.4" customHeight="1" x14ac:dyDescent="0.3">
      <c r="A428" s="743">
        <v>30</v>
      </c>
      <c r="B428" s="745" t="s">
        <v>525</v>
      </c>
      <c r="C428" s="745">
        <v>89301303</v>
      </c>
      <c r="D428" s="746" t="s">
        <v>2884</v>
      </c>
      <c r="E428" s="747" t="s">
        <v>2247</v>
      </c>
      <c r="F428" s="745" t="s">
        <v>2236</v>
      </c>
      <c r="G428" s="745" t="s">
        <v>2259</v>
      </c>
      <c r="H428" s="745" t="s">
        <v>526</v>
      </c>
      <c r="I428" s="745" t="s">
        <v>2822</v>
      </c>
      <c r="J428" s="745" t="s">
        <v>2823</v>
      </c>
      <c r="K428" s="745" t="s">
        <v>2145</v>
      </c>
      <c r="L428" s="748">
        <v>58.27</v>
      </c>
      <c r="M428" s="748">
        <v>174.81</v>
      </c>
      <c r="N428" s="745">
        <v>3</v>
      </c>
      <c r="O428" s="749">
        <v>0.5</v>
      </c>
      <c r="P428" s="748"/>
      <c r="Q428" s="750">
        <v>0</v>
      </c>
      <c r="R428" s="745"/>
      <c r="S428" s="750">
        <v>0</v>
      </c>
      <c r="T428" s="749"/>
      <c r="U428" s="744">
        <v>0</v>
      </c>
    </row>
    <row r="429" spans="1:21" ht="14.4" customHeight="1" x14ac:dyDescent="0.3">
      <c r="A429" s="743">
        <v>30</v>
      </c>
      <c r="B429" s="745" t="s">
        <v>525</v>
      </c>
      <c r="C429" s="745">
        <v>89301303</v>
      </c>
      <c r="D429" s="746" t="s">
        <v>2884</v>
      </c>
      <c r="E429" s="747" t="s">
        <v>2247</v>
      </c>
      <c r="F429" s="745" t="s">
        <v>2236</v>
      </c>
      <c r="G429" s="745" t="s">
        <v>2264</v>
      </c>
      <c r="H429" s="745" t="s">
        <v>1572</v>
      </c>
      <c r="I429" s="745" t="s">
        <v>2448</v>
      </c>
      <c r="J429" s="745" t="s">
        <v>2449</v>
      </c>
      <c r="K429" s="745" t="s">
        <v>804</v>
      </c>
      <c r="L429" s="748">
        <v>124.91</v>
      </c>
      <c r="M429" s="748">
        <v>374.73</v>
      </c>
      <c r="N429" s="745">
        <v>3</v>
      </c>
      <c r="O429" s="749">
        <v>0.5</v>
      </c>
      <c r="P429" s="748">
        <v>374.73</v>
      </c>
      <c r="Q429" s="750">
        <v>1</v>
      </c>
      <c r="R429" s="745">
        <v>3</v>
      </c>
      <c r="S429" s="750">
        <v>1</v>
      </c>
      <c r="T429" s="749">
        <v>0.5</v>
      </c>
      <c r="U429" s="744">
        <v>1</v>
      </c>
    </row>
    <row r="430" spans="1:21" ht="14.4" customHeight="1" x14ac:dyDescent="0.3">
      <c r="A430" s="743">
        <v>30</v>
      </c>
      <c r="B430" s="745" t="s">
        <v>525</v>
      </c>
      <c r="C430" s="745">
        <v>89301303</v>
      </c>
      <c r="D430" s="746" t="s">
        <v>2884</v>
      </c>
      <c r="E430" s="747" t="s">
        <v>2247</v>
      </c>
      <c r="F430" s="745" t="s">
        <v>2236</v>
      </c>
      <c r="G430" s="745" t="s">
        <v>2264</v>
      </c>
      <c r="H430" s="745" t="s">
        <v>526</v>
      </c>
      <c r="I430" s="745" t="s">
        <v>2824</v>
      </c>
      <c r="J430" s="745" t="s">
        <v>2825</v>
      </c>
      <c r="K430" s="745" t="s">
        <v>804</v>
      </c>
      <c r="L430" s="748">
        <v>124.91</v>
      </c>
      <c r="M430" s="748">
        <v>374.73</v>
      </c>
      <c r="N430" s="745">
        <v>3</v>
      </c>
      <c r="O430" s="749">
        <v>1</v>
      </c>
      <c r="P430" s="748"/>
      <c r="Q430" s="750">
        <v>0</v>
      </c>
      <c r="R430" s="745"/>
      <c r="S430" s="750">
        <v>0</v>
      </c>
      <c r="T430" s="749"/>
      <c r="U430" s="744">
        <v>0</v>
      </c>
    </row>
    <row r="431" spans="1:21" ht="14.4" customHeight="1" x14ac:dyDescent="0.3">
      <c r="A431" s="743">
        <v>30</v>
      </c>
      <c r="B431" s="745" t="s">
        <v>525</v>
      </c>
      <c r="C431" s="745">
        <v>89301303</v>
      </c>
      <c r="D431" s="746" t="s">
        <v>2884</v>
      </c>
      <c r="E431" s="747" t="s">
        <v>2247</v>
      </c>
      <c r="F431" s="745" t="s">
        <v>2236</v>
      </c>
      <c r="G431" s="745" t="s">
        <v>2826</v>
      </c>
      <c r="H431" s="745" t="s">
        <v>526</v>
      </c>
      <c r="I431" s="745" t="s">
        <v>2827</v>
      </c>
      <c r="J431" s="745" t="s">
        <v>2828</v>
      </c>
      <c r="K431" s="745" t="s">
        <v>1826</v>
      </c>
      <c r="L431" s="748">
        <v>0</v>
      </c>
      <c r="M431" s="748">
        <v>0</v>
      </c>
      <c r="N431" s="745">
        <v>3</v>
      </c>
      <c r="O431" s="749">
        <v>0.5</v>
      </c>
      <c r="P431" s="748">
        <v>0</v>
      </c>
      <c r="Q431" s="750"/>
      <c r="R431" s="745">
        <v>3</v>
      </c>
      <c r="S431" s="750">
        <v>1</v>
      </c>
      <c r="T431" s="749">
        <v>0.5</v>
      </c>
      <c r="U431" s="744">
        <v>1</v>
      </c>
    </row>
    <row r="432" spans="1:21" ht="14.4" customHeight="1" x14ac:dyDescent="0.3">
      <c r="A432" s="743">
        <v>30</v>
      </c>
      <c r="B432" s="745" t="s">
        <v>525</v>
      </c>
      <c r="C432" s="745">
        <v>89301303</v>
      </c>
      <c r="D432" s="746" t="s">
        <v>2884</v>
      </c>
      <c r="E432" s="747" t="s">
        <v>2247</v>
      </c>
      <c r="F432" s="745" t="s">
        <v>2236</v>
      </c>
      <c r="G432" s="745" t="s">
        <v>2452</v>
      </c>
      <c r="H432" s="745" t="s">
        <v>1572</v>
      </c>
      <c r="I432" s="745" t="s">
        <v>2535</v>
      </c>
      <c r="J432" s="745" t="s">
        <v>1603</v>
      </c>
      <c r="K432" s="745" t="s">
        <v>2536</v>
      </c>
      <c r="L432" s="748">
        <v>132</v>
      </c>
      <c r="M432" s="748">
        <v>396</v>
      </c>
      <c r="N432" s="745">
        <v>3</v>
      </c>
      <c r="O432" s="749">
        <v>0.5</v>
      </c>
      <c r="P432" s="748">
        <v>396</v>
      </c>
      <c r="Q432" s="750">
        <v>1</v>
      </c>
      <c r="R432" s="745">
        <v>3</v>
      </c>
      <c r="S432" s="750">
        <v>1</v>
      </c>
      <c r="T432" s="749">
        <v>0.5</v>
      </c>
      <c r="U432" s="744">
        <v>1</v>
      </c>
    </row>
    <row r="433" spans="1:21" ht="14.4" customHeight="1" x14ac:dyDescent="0.3">
      <c r="A433" s="743">
        <v>30</v>
      </c>
      <c r="B433" s="745" t="s">
        <v>525</v>
      </c>
      <c r="C433" s="745">
        <v>89301303</v>
      </c>
      <c r="D433" s="746" t="s">
        <v>2884</v>
      </c>
      <c r="E433" s="747" t="s">
        <v>2247</v>
      </c>
      <c r="F433" s="745" t="s">
        <v>2236</v>
      </c>
      <c r="G433" s="745" t="s">
        <v>2699</v>
      </c>
      <c r="H433" s="745" t="s">
        <v>526</v>
      </c>
      <c r="I433" s="745" t="s">
        <v>2829</v>
      </c>
      <c r="J433" s="745" t="s">
        <v>2830</v>
      </c>
      <c r="K433" s="745" t="s">
        <v>2831</v>
      </c>
      <c r="L433" s="748">
        <v>96.84</v>
      </c>
      <c r="M433" s="748">
        <v>193.68</v>
      </c>
      <c r="N433" s="745">
        <v>2</v>
      </c>
      <c r="O433" s="749">
        <v>0.5</v>
      </c>
      <c r="P433" s="748">
        <v>193.68</v>
      </c>
      <c r="Q433" s="750">
        <v>1</v>
      </c>
      <c r="R433" s="745">
        <v>2</v>
      </c>
      <c r="S433" s="750">
        <v>1</v>
      </c>
      <c r="T433" s="749">
        <v>0.5</v>
      </c>
      <c r="U433" s="744">
        <v>1</v>
      </c>
    </row>
    <row r="434" spans="1:21" ht="14.4" customHeight="1" x14ac:dyDescent="0.3">
      <c r="A434" s="743">
        <v>30</v>
      </c>
      <c r="B434" s="745" t="s">
        <v>525</v>
      </c>
      <c r="C434" s="745">
        <v>89301303</v>
      </c>
      <c r="D434" s="746" t="s">
        <v>2884</v>
      </c>
      <c r="E434" s="747" t="s">
        <v>2247</v>
      </c>
      <c r="F434" s="745" t="s">
        <v>2236</v>
      </c>
      <c r="G434" s="745" t="s">
        <v>2721</v>
      </c>
      <c r="H434" s="745" t="s">
        <v>526</v>
      </c>
      <c r="I434" s="745" t="s">
        <v>884</v>
      </c>
      <c r="J434" s="745" t="s">
        <v>885</v>
      </c>
      <c r="K434" s="745" t="s">
        <v>886</v>
      </c>
      <c r="L434" s="748">
        <v>32.270000000000003</v>
      </c>
      <c r="M434" s="748">
        <v>32.270000000000003</v>
      </c>
      <c r="N434" s="745">
        <v>1</v>
      </c>
      <c r="O434" s="749">
        <v>0.5</v>
      </c>
      <c r="P434" s="748">
        <v>32.270000000000003</v>
      </c>
      <c r="Q434" s="750">
        <v>1</v>
      </c>
      <c r="R434" s="745">
        <v>1</v>
      </c>
      <c r="S434" s="750">
        <v>1</v>
      </c>
      <c r="T434" s="749">
        <v>0.5</v>
      </c>
      <c r="U434" s="744">
        <v>1</v>
      </c>
    </row>
    <row r="435" spans="1:21" ht="14.4" customHeight="1" x14ac:dyDescent="0.3">
      <c r="A435" s="743">
        <v>30</v>
      </c>
      <c r="B435" s="745" t="s">
        <v>525</v>
      </c>
      <c r="C435" s="745">
        <v>89301303</v>
      </c>
      <c r="D435" s="746" t="s">
        <v>2884</v>
      </c>
      <c r="E435" s="747" t="s">
        <v>2247</v>
      </c>
      <c r="F435" s="745" t="s">
        <v>2236</v>
      </c>
      <c r="G435" s="745" t="s">
        <v>2832</v>
      </c>
      <c r="H435" s="745" t="s">
        <v>526</v>
      </c>
      <c r="I435" s="745" t="s">
        <v>2833</v>
      </c>
      <c r="J435" s="745" t="s">
        <v>2834</v>
      </c>
      <c r="K435" s="745" t="s">
        <v>2756</v>
      </c>
      <c r="L435" s="748">
        <v>72.22</v>
      </c>
      <c r="M435" s="748">
        <v>72.22</v>
      </c>
      <c r="N435" s="745">
        <v>1</v>
      </c>
      <c r="O435" s="749">
        <v>0.5</v>
      </c>
      <c r="P435" s="748"/>
      <c r="Q435" s="750">
        <v>0</v>
      </c>
      <c r="R435" s="745"/>
      <c r="S435" s="750">
        <v>0</v>
      </c>
      <c r="T435" s="749"/>
      <c r="U435" s="744">
        <v>0</v>
      </c>
    </row>
    <row r="436" spans="1:21" ht="14.4" customHeight="1" x14ac:dyDescent="0.3">
      <c r="A436" s="743">
        <v>30</v>
      </c>
      <c r="B436" s="745" t="s">
        <v>525</v>
      </c>
      <c r="C436" s="745">
        <v>89301303</v>
      </c>
      <c r="D436" s="746" t="s">
        <v>2884</v>
      </c>
      <c r="E436" s="747" t="s">
        <v>2247</v>
      </c>
      <c r="F436" s="745" t="s">
        <v>2236</v>
      </c>
      <c r="G436" s="745" t="s">
        <v>2832</v>
      </c>
      <c r="H436" s="745" t="s">
        <v>526</v>
      </c>
      <c r="I436" s="745" t="s">
        <v>2835</v>
      </c>
      <c r="J436" s="745" t="s">
        <v>2836</v>
      </c>
      <c r="K436" s="745" t="s">
        <v>2837</v>
      </c>
      <c r="L436" s="748">
        <v>72.22</v>
      </c>
      <c r="M436" s="748">
        <v>144.44</v>
      </c>
      <c r="N436" s="745">
        <v>2</v>
      </c>
      <c r="O436" s="749">
        <v>0.5</v>
      </c>
      <c r="P436" s="748"/>
      <c r="Q436" s="750">
        <v>0</v>
      </c>
      <c r="R436" s="745"/>
      <c r="S436" s="750">
        <v>0</v>
      </c>
      <c r="T436" s="749"/>
      <c r="U436" s="744">
        <v>0</v>
      </c>
    </row>
    <row r="437" spans="1:21" ht="14.4" customHeight="1" x14ac:dyDescent="0.3">
      <c r="A437" s="743">
        <v>30</v>
      </c>
      <c r="B437" s="745" t="s">
        <v>525</v>
      </c>
      <c r="C437" s="745">
        <v>89301303</v>
      </c>
      <c r="D437" s="746" t="s">
        <v>2884</v>
      </c>
      <c r="E437" s="747" t="s">
        <v>2247</v>
      </c>
      <c r="F437" s="745" t="s">
        <v>2236</v>
      </c>
      <c r="G437" s="745" t="s">
        <v>2291</v>
      </c>
      <c r="H437" s="745" t="s">
        <v>526</v>
      </c>
      <c r="I437" s="745" t="s">
        <v>1250</v>
      </c>
      <c r="J437" s="745" t="s">
        <v>1251</v>
      </c>
      <c r="K437" s="745" t="s">
        <v>2292</v>
      </c>
      <c r="L437" s="748">
        <v>34.6</v>
      </c>
      <c r="M437" s="748">
        <v>69.2</v>
      </c>
      <c r="N437" s="745">
        <v>2</v>
      </c>
      <c r="O437" s="749">
        <v>0.5</v>
      </c>
      <c r="P437" s="748">
        <v>69.2</v>
      </c>
      <c r="Q437" s="750">
        <v>1</v>
      </c>
      <c r="R437" s="745">
        <v>2</v>
      </c>
      <c r="S437" s="750">
        <v>1</v>
      </c>
      <c r="T437" s="749">
        <v>0.5</v>
      </c>
      <c r="U437" s="744">
        <v>1</v>
      </c>
    </row>
    <row r="438" spans="1:21" ht="14.4" customHeight="1" x14ac:dyDescent="0.3">
      <c r="A438" s="743">
        <v>30</v>
      </c>
      <c r="B438" s="745" t="s">
        <v>525</v>
      </c>
      <c r="C438" s="745">
        <v>89301303</v>
      </c>
      <c r="D438" s="746" t="s">
        <v>2884</v>
      </c>
      <c r="E438" s="747" t="s">
        <v>2247</v>
      </c>
      <c r="F438" s="745" t="s">
        <v>2236</v>
      </c>
      <c r="G438" s="745" t="s">
        <v>2838</v>
      </c>
      <c r="H438" s="745" t="s">
        <v>526</v>
      </c>
      <c r="I438" s="745" t="s">
        <v>2839</v>
      </c>
      <c r="J438" s="745" t="s">
        <v>2840</v>
      </c>
      <c r="K438" s="745" t="s">
        <v>2841</v>
      </c>
      <c r="L438" s="748">
        <v>0</v>
      </c>
      <c r="M438" s="748">
        <v>0</v>
      </c>
      <c r="N438" s="745">
        <v>2</v>
      </c>
      <c r="O438" s="749">
        <v>0.5</v>
      </c>
      <c r="P438" s="748"/>
      <c r="Q438" s="750"/>
      <c r="R438" s="745"/>
      <c r="S438" s="750">
        <v>0</v>
      </c>
      <c r="T438" s="749"/>
      <c r="U438" s="744">
        <v>0</v>
      </c>
    </row>
    <row r="439" spans="1:21" ht="14.4" customHeight="1" x14ac:dyDescent="0.3">
      <c r="A439" s="743">
        <v>30</v>
      </c>
      <c r="B439" s="745" t="s">
        <v>525</v>
      </c>
      <c r="C439" s="745">
        <v>89301303</v>
      </c>
      <c r="D439" s="746" t="s">
        <v>2884</v>
      </c>
      <c r="E439" s="747" t="s">
        <v>2247</v>
      </c>
      <c r="F439" s="745" t="s">
        <v>2236</v>
      </c>
      <c r="G439" s="745" t="s">
        <v>2300</v>
      </c>
      <c r="H439" s="745" t="s">
        <v>526</v>
      </c>
      <c r="I439" s="745" t="s">
        <v>1067</v>
      </c>
      <c r="J439" s="745" t="s">
        <v>789</v>
      </c>
      <c r="K439" s="745" t="s">
        <v>1068</v>
      </c>
      <c r="L439" s="748">
        <v>0</v>
      </c>
      <c r="M439" s="748">
        <v>0</v>
      </c>
      <c r="N439" s="745">
        <v>6</v>
      </c>
      <c r="O439" s="749">
        <v>1</v>
      </c>
      <c r="P439" s="748">
        <v>0</v>
      </c>
      <c r="Q439" s="750"/>
      <c r="R439" s="745">
        <v>6</v>
      </c>
      <c r="S439" s="750">
        <v>1</v>
      </c>
      <c r="T439" s="749">
        <v>1</v>
      </c>
      <c r="U439" s="744">
        <v>1</v>
      </c>
    </row>
    <row r="440" spans="1:21" ht="14.4" customHeight="1" x14ac:dyDescent="0.3">
      <c r="A440" s="743">
        <v>30</v>
      </c>
      <c r="B440" s="745" t="s">
        <v>525</v>
      </c>
      <c r="C440" s="745">
        <v>89301303</v>
      </c>
      <c r="D440" s="746" t="s">
        <v>2884</v>
      </c>
      <c r="E440" s="747" t="s">
        <v>2247</v>
      </c>
      <c r="F440" s="745" t="s">
        <v>2236</v>
      </c>
      <c r="G440" s="745" t="s">
        <v>2318</v>
      </c>
      <c r="H440" s="745" t="s">
        <v>1572</v>
      </c>
      <c r="I440" s="745" t="s">
        <v>1805</v>
      </c>
      <c r="J440" s="745" t="s">
        <v>2164</v>
      </c>
      <c r="K440" s="745" t="s">
        <v>2165</v>
      </c>
      <c r="L440" s="748">
        <v>62.24</v>
      </c>
      <c r="M440" s="748">
        <v>62.24</v>
      </c>
      <c r="N440" s="745">
        <v>1</v>
      </c>
      <c r="O440" s="749">
        <v>1</v>
      </c>
      <c r="P440" s="748"/>
      <c r="Q440" s="750">
        <v>0</v>
      </c>
      <c r="R440" s="745"/>
      <c r="S440" s="750">
        <v>0</v>
      </c>
      <c r="T440" s="749"/>
      <c r="U440" s="744">
        <v>0</v>
      </c>
    </row>
    <row r="441" spans="1:21" ht="14.4" customHeight="1" x14ac:dyDescent="0.3">
      <c r="A441" s="743">
        <v>30</v>
      </c>
      <c r="B441" s="745" t="s">
        <v>525</v>
      </c>
      <c r="C441" s="745">
        <v>89301303</v>
      </c>
      <c r="D441" s="746" t="s">
        <v>2884</v>
      </c>
      <c r="E441" s="747" t="s">
        <v>2247</v>
      </c>
      <c r="F441" s="745" t="s">
        <v>2236</v>
      </c>
      <c r="G441" s="745" t="s">
        <v>2336</v>
      </c>
      <c r="H441" s="745" t="s">
        <v>526</v>
      </c>
      <c r="I441" s="745" t="s">
        <v>2337</v>
      </c>
      <c r="J441" s="745" t="s">
        <v>1226</v>
      </c>
      <c r="K441" s="745" t="s">
        <v>1227</v>
      </c>
      <c r="L441" s="748">
        <v>94.04</v>
      </c>
      <c r="M441" s="748">
        <v>94.04</v>
      </c>
      <c r="N441" s="745">
        <v>1</v>
      </c>
      <c r="O441" s="749">
        <v>0.5</v>
      </c>
      <c r="P441" s="748"/>
      <c r="Q441" s="750">
        <v>0</v>
      </c>
      <c r="R441" s="745"/>
      <c r="S441" s="750">
        <v>0</v>
      </c>
      <c r="T441" s="749"/>
      <c r="U441" s="744">
        <v>0</v>
      </c>
    </row>
    <row r="442" spans="1:21" ht="14.4" customHeight="1" x14ac:dyDescent="0.3">
      <c r="A442" s="743">
        <v>30</v>
      </c>
      <c r="B442" s="745" t="s">
        <v>525</v>
      </c>
      <c r="C442" s="745">
        <v>89301303</v>
      </c>
      <c r="D442" s="746" t="s">
        <v>2884</v>
      </c>
      <c r="E442" s="747" t="s">
        <v>2247</v>
      </c>
      <c r="F442" s="745" t="s">
        <v>2236</v>
      </c>
      <c r="G442" s="745" t="s">
        <v>2842</v>
      </c>
      <c r="H442" s="745" t="s">
        <v>526</v>
      </c>
      <c r="I442" s="745" t="s">
        <v>2843</v>
      </c>
      <c r="J442" s="745" t="s">
        <v>2844</v>
      </c>
      <c r="K442" s="745" t="s">
        <v>2845</v>
      </c>
      <c r="L442" s="748">
        <v>552.41</v>
      </c>
      <c r="M442" s="748">
        <v>1657.23</v>
      </c>
      <c r="N442" s="745">
        <v>3</v>
      </c>
      <c r="O442" s="749">
        <v>0.5</v>
      </c>
      <c r="P442" s="748"/>
      <c r="Q442" s="750">
        <v>0</v>
      </c>
      <c r="R442" s="745"/>
      <c r="S442" s="750">
        <v>0</v>
      </c>
      <c r="T442" s="749"/>
      <c r="U442" s="744">
        <v>0</v>
      </c>
    </row>
    <row r="443" spans="1:21" ht="14.4" customHeight="1" x14ac:dyDescent="0.3">
      <c r="A443" s="743">
        <v>30</v>
      </c>
      <c r="B443" s="745" t="s">
        <v>525</v>
      </c>
      <c r="C443" s="745">
        <v>89301303</v>
      </c>
      <c r="D443" s="746" t="s">
        <v>2884</v>
      </c>
      <c r="E443" s="747" t="s">
        <v>2247</v>
      </c>
      <c r="F443" s="745" t="s">
        <v>2236</v>
      </c>
      <c r="G443" s="745" t="s">
        <v>2340</v>
      </c>
      <c r="H443" s="745" t="s">
        <v>526</v>
      </c>
      <c r="I443" s="745" t="s">
        <v>2575</v>
      </c>
      <c r="J443" s="745" t="s">
        <v>2576</v>
      </c>
      <c r="K443" s="745" t="s">
        <v>2577</v>
      </c>
      <c r="L443" s="748">
        <v>27.5</v>
      </c>
      <c r="M443" s="748">
        <v>110</v>
      </c>
      <c r="N443" s="745">
        <v>4</v>
      </c>
      <c r="O443" s="749">
        <v>1</v>
      </c>
      <c r="P443" s="748">
        <v>55</v>
      </c>
      <c r="Q443" s="750">
        <v>0.5</v>
      </c>
      <c r="R443" s="745">
        <v>2</v>
      </c>
      <c r="S443" s="750">
        <v>0.5</v>
      </c>
      <c r="T443" s="749">
        <v>0.5</v>
      </c>
      <c r="U443" s="744">
        <v>0.5</v>
      </c>
    </row>
    <row r="444" spans="1:21" ht="14.4" customHeight="1" x14ac:dyDescent="0.3">
      <c r="A444" s="743">
        <v>30</v>
      </c>
      <c r="B444" s="745" t="s">
        <v>525</v>
      </c>
      <c r="C444" s="745">
        <v>89301303</v>
      </c>
      <c r="D444" s="746" t="s">
        <v>2884</v>
      </c>
      <c r="E444" s="747" t="s">
        <v>2247</v>
      </c>
      <c r="F444" s="745" t="s">
        <v>2236</v>
      </c>
      <c r="G444" s="745" t="s">
        <v>2578</v>
      </c>
      <c r="H444" s="745" t="s">
        <v>526</v>
      </c>
      <c r="I444" s="745" t="s">
        <v>2846</v>
      </c>
      <c r="J444" s="745" t="s">
        <v>2847</v>
      </c>
      <c r="K444" s="745" t="s">
        <v>2848</v>
      </c>
      <c r="L444" s="748">
        <v>0</v>
      </c>
      <c r="M444" s="748">
        <v>0</v>
      </c>
      <c r="N444" s="745">
        <v>3</v>
      </c>
      <c r="O444" s="749">
        <v>0.5</v>
      </c>
      <c r="P444" s="748"/>
      <c r="Q444" s="750"/>
      <c r="R444" s="745"/>
      <c r="S444" s="750">
        <v>0</v>
      </c>
      <c r="T444" s="749"/>
      <c r="U444" s="744">
        <v>0</v>
      </c>
    </row>
    <row r="445" spans="1:21" ht="14.4" customHeight="1" x14ac:dyDescent="0.3">
      <c r="A445" s="743">
        <v>30</v>
      </c>
      <c r="B445" s="745" t="s">
        <v>525</v>
      </c>
      <c r="C445" s="745">
        <v>89301303</v>
      </c>
      <c r="D445" s="746" t="s">
        <v>2884</v>
      </c>
      <c r="E445" s="747" t="s">
        <v>2247</v>
      </c>
      <c r="F445" s="745" t="s">
        <v>2236</v>
      </c>
      <c r="G445" s="745" t="s">
        <v>2359</v>
      </c>
      <c r="H445" s="745" t="s">
        <v>526</v>
      </c>
      <c r="I445" s="745" t="s">
        <v>2360</v>
      </c>
      <c r="J445" s="745" t="s">
        <v>2361</v>
      </c>
      <c r="K445" s="745" t="s">
        <v>700</v>
      </c>
      <c r="L445" s="748">
        <v>93.71</v>
      </c>
      <c r="M445" s="748">
        <v>281.13</v>
      </c>
      <c r="N445" s="745">
        <v>3</v>
      </c>
      <c r="O445" s="749">
        <v>0.5</v>
      </c>
      <c r="P445" s="748">
        <v>281.13</v>
      </c>
      <c r="Q445" s="750">
        <v>1</v>
      </c>
      <c r="R445" s="745">
        <v>3</v>
      </c>
      <c r="S445" s="750">
        <v>1</v>
      </c>
      <c r="T445" s="749">
        <v>0.5</v>
      </c>
      <c r="U445" s="744">
        <v>1</v>
      </c>
    </row>
    <row r="446" spans="1:21" ht="14.4" customHeight="1" x14ac:dyDescent="0.3">
      <c r="A446" s="743">
        <v>30</v>
      </c>
      <c r="B446" s="745" t="s">
        <v>525</v>
      </c>
      <c r="C446" s="745">
        <v>89301303</v>
      </c>
      <c r="D446" s="746" t="s">
        <v>2884</v>
      </c>
      <c r="E446" s="747" t="s">
        <v>2247</v>
      </c>
      <c r="F446" s="745" t="s">
        <v>2236</v>
      </c>
      <c r="G446" s="745" t="s">
        <v>2359</v>
      </c>
      <c r="H446" s="745" t="s">
        <v>526</v>
      </c>
      <c r="I446" s="745" t="s">
        <v>2583</v>
      </c>
      <c r="J446" s="745" t="s">
        <v>2361</v>
      </c>
      <c r="K446" s="745" t="s">
        <v>703</v>
      </c>
      <c r="L446" s="748">
        <v>301.2</v>
      </c>
      <c r="M446" s="748">
        <v>903.59999999999991</v>
      </c>
      <c r="N446" s="745">
        <v>3</v>
      </c>
      <c r="O446" s="749">
        <v>1</v>
      </c>
      <c r="P446" s="748"/>
      <c r="Q446" s="750">
        <v>0</v>
      </c>
      <c r="R446" s="745"/>
      <c r="S446" s="750">
        <v>0</v>
      </c>
      <c r="T446" s="749"/>
      <c r="U446" s="744">
        <v>0</v>
      </c>
    </row>
    <row r="447" spans="1:21" ht="14.4" customHeight="1" x14ac:dyDescent="0.3">
      <c r="A447" s="743">
        <v>30</v>
      </c>
      <c r="B447" s="745" t="s">
        <v>525</v>
      </c>
      <c r="C447" s="745">
        <v>89301303</v>
      </c>
      <c r="D447" s="746" t="s">
        <v>2884</v>
      </c>
      <c r="E447" s="747" t="s">
        <v>2247</v>
      </c>
      <c r="F447" s="745" t="s">
        <v>2236</v>
      </c>
      <c r="G447" s="745" t="s">
        <v>2849</v>
      </c>
      <c r="H447" s="745" t="s">
        <v>526</v>
      </c>
      <c r="I447" s="745" t="s">
        <v>2850</v>
      </c>
      <c r="J447" s="745" t="s">
        <v>2851</v>
      </c>
      <c r="K447" s="745" t="s">
        <v>804</v>
      </c>
      <c r="L447" s="748">
        <v>132</v>
      </c>
      <c r="M447" s="748">
        <v>396</v>
      </c>
      <c r="N447" s="745">
        <v>3</v>
      </c>
      <c r="O447" s="749">
        <v>0.5</v>
      </c>
      <c r="P447" s="748"/>
      <c r="Q447" s="750">
        <v>0</v>
      </c>
      <c r="R447" s="745"/>
      <c r="S447" s="750">
        <v>0</v>
      </c>
      <c r="T447" s="749"/>
      <c r="U447" s="744">
        <v>0</v>
      </c>
    </row>
    <row r="448" spans="1:21" ht="14.4" customHeight="1" x14ac:dyDescent="0.3">
      <c r="A448" s="743">
        <v>30</v>
      </c>
      <c r="B448" s="745" t="s">
        <v>525</v>
      </c>
      <c r="C448" s="745">
        <v>89301303</v>
      </c>
      <c r="D448" s="746" t="s">
        <v>2884</v>
      </c>
      <c r="E448" s="747" t="s">
        <v>2247</v>
      </c>
      <c r="F448" s="745" t="s">
        <v>2236</v>
      </c>
      <c r="G448" s="745" t="s">
        <v>2367</v>
      </c>
      <c r="H448" s="745" t="s">
        <v>1572</v>
      </c>
      <c r="I448" s="745" t="s">
        <v>1703</v>
      </c>
      <c r="J448" s="745" t="s">
        <v>1704</v>
      </c>
      <c r="K448" s="745" t="s">
        <v>1197</v>
      </c>
      <c r="L448" s="748">
        <v>48.27</v>
      </c>
      <c r="M448" s="748">
        <v>144.81</v>
      </c>
      <c r="N448" s="745">
        <v>3</v>
      </c>
      <c r="O448" s="749">
        <v>0.5</v>
      </c>
      <c r="P448" s="748">
        <v>144.81</v>
      </c>
      <c r="Q448" s="750">
        <v>1</v>
      </c>
      <c r="R448" s="745">
        <v>3</v>
      </c>
      <c r="S448" s="750">
        <v>1</v>
      </c>
      <c r="T448" s="749">
        <v>0.5</v>
      </c>
      <c r="U448" s="744">
        <v>1</v>
      </c>
    </row>
    <row r="449" spans="1:21" ht="14.4" customHeight="1" x14ac:dyDescent="0.3">
      <c r="A449" s="743">
        <v>30</v>
      </c>
      <c r="B449" s="745" t="s">
        <v>525</v>
      </c>
      <c r="C449" s="745">
        <v>89301303</v>
      </c>
      <c r="D449" s="746" t="s">
        <v>2884</v>
      </c>
      <c r="E449" s="747" t="s">
        <v>2247</v>
      </c>
      <c r="F449" s="745" t="s">
        <v>2236</v>
      </c>
      <c r="G449" s="745" t="s">
        <v>2367</v>
      </c>
      <c r="H449" s="745" t="s">
        <v>1572</v>
      </c>
      <c r="I449" s="745" t="s">
        <v>2852</v>
      </c>
      <c r="J449" s="745" t="s">
        <v>2853</v>
      </c>
      <c r="K449" s="745" t="s">
        <v>2161</v>
      </c>
      <c r="L449" s="748">
        <v>48.27</v>
      </c>
      <c r="M449" s="748">
        <v>144.81</v>
      </c>
      <c r="N449" s="745">
        <v>3</v>
      </c>
      <c r="O449" s="749">
        <v>0.5</v>
      </c>
      <c r="P449" s="748"/>
      <c r="Q449" s="750">
        <v>0</v>
      </c>
      <c r="R449" s="745"/>
      <c r="S449" s="750">
        <v>0</v>
      </c>
      <c r="T449" s="749"/>
      <c r="U449" s="744">
        <v>0</v>
      </c>
    </row>
    <row r="450" spans="1:21" ht="14.4" customHeight="1" x14ac:dyDescent="0.3">
      <c r="A450" s="743">
        <v>30</v>
      </c>
      <c r="B450" s="745" t="s">
        <v>525</v>
      </c>
      <c r="C450" s="745">
        <v>89301303</v>
      </c>
      <c r="D450" s="746" t="s">
        <v>2884</v>
      </c>
      <c r="E450" s="747" t="s">
        <v>2247</v>
      </c>
      <c r="F450" s="745" t="s">
        <v>2236</v>
      </c>
      <c r="G450" s="745" t="s">
        <v>2490</v>
      </c>
      <c r="H450" s="745" t="s">
        <v>526</v>
      </c>
      <c r="I450" s="745" t="s">
        <v>892</v>
      </c>
      <c r="J450" s="745" t="s">
        <v>2491</v>
      </c>
      <c r="K450" s="745" t="s">
        <v>2492</v>
      </c>
      <c r="L450" s="748">
        <v>0</v>
      </c>
      <c r="M450" s="748">
        <v>0</v>
      </c>
      <c r="N450" s="745">
        <v>3</v>
      </c>
      <c r="O450" s="749">
        <v>0.5</v>
      </c>
      <c r="P450" s="748">
        <v>0</v>
      </c>
      <c r="Q450" s="750"/>
      <c r="R450" s="745">
        <v>3</v>
      </c>
      <c r="S450" s="750">
        <v>1</v>
      </c>
      <c r="T450" s="749">
        <v>0.5</v>
      </c>
      <c r="U450" s="744">
        <v>1</v>
      </c>
    </row>
    <row r="451" spans="1:21" ht="14.4" customHeight="1" x14ac:dyDescent="0.3">
      <c r="A451" s="743">
        <v>30</v>
      </c>
      <c r="B451" s="745" t="s">
        <v>525</v>
      </c>
      <c r="C451" s="745">
        <v>89301303</v>
      </c>
      <c r="D451" s="746" t="s">
        <v>2884</v>
      </c>
      <c r="E451" s="747" t="s">
        <v>2247</v>
      </c>
      <c r="F451" s="745" t="s">
        <v>2236</v>
      </c>
      <c r="G451" s="745" t="s">
        <v>2435</v>
      </c>
      <c r="H451" s="745" t="s">
        <v>1572</v>
      </c>
      <c r="I451" s="745" t="s">
        <v>1668</v>
      </c>
      <c r="J451" s="745" t="s">
        <v>1669</v>
      </c>
      <c r="K451" s="745" t="s">
        <v>2199</v>
      </c>
      <c r="L451" s="748">
        <v>93.96</v>
      </c>
      <c r="M451" s="748">
        <v>187.92</v>
      </c>
      <c r="N451" s="745">
        <v>2</v>
      </c>
      <c r="O451" s="749">
        <v>0.5</v>
      </c>
      <c r="P451" s="748"/>
      <c r="Q451" s="750">
        <v>0</v>
      </c>
      <c r="R451" s="745"/>
      <c r="S451" s="750">
        <v>0</v>
      </c>
      <c r="T451" s="749"/>
      <c r="U451" s="744">
        <v>0</v>
      </c>
    </row>
    <row r="452" spans="1:21" ht="14.4" customHeight="1" x14ac:dyDescent="0.3">
      <c r="A452" s="743">
        <v>30</v>
      </c>
      <c r="B452" s="745" t="s">
        <v>525</v>
      </c>
      <c r="C452" s="745">
        <v>89301303</v>
      </c>
      <c r="D452" s="746" t="s">
        <v>2884</v>
      </c>
      <c r="E452" s="747" t="s">
        <v>2247</v>
      </c>
      <c r="F452" s="745" t="s">
        <v>2236</v>
      </c>
      <c r="G452" s="745" t="s">
        <v>2514</v>
      </c>
      <c r="H452" s="745" t="s">
        <v>526</v>
      </c>
      <c r="I452" s="745" t="s">
        <v>2854</v>
      </c>
      <c r="J452" s="745" t="s">
        <v>2855</v>
      </c>
      <c r="K452" s="745" t="s">
        <v>2856</v>
      </c>
      <c r="L452" s="748">
        <v>0</v>
      </c>
      <c r="M452" s="748">
        <v>0</v>
      </c>
      <c r="N452" s="745">
        <v>3</v>
      </c>
      <c r="O452" s="749">
        <v>1</v>
      </c>
      <c r="P452" s="748"/>
      <c r="Q452" s="750"/>
      <c r="R452" s="745"/>
      <c r="S452" s="750">
        <v>0</v>
      </c>
      <c r="T452" s="749"/>
      <c r="U452" s="744">
        <v>0</v>
      </c>
    </row>
    <row r="453" spans="1:21" ht="14.4" customHeight="1" x14ac:dyDescent="0.3">
      <c r="A453" s="743">
        <v>30</v>
      </c>
      <c r="B453" s="745" t="s">
        <v>525</v>
      </c>
      <c r="C453" s="745">
        <v>89301303</v>
      </c>
      <c r="D453" s="746" t="s">
        <v>2884</v>
      </c>
      <c r="E453" s="747" t="s">
        <v>2247</v>
      </c>
      <c r="F453" s="745" t="s">
        <v>2236</v>
      </c>
      <c r="G453" s="745" t="s">
        <v>2442</v>
      </c>
      <c r="H453" s="745" t="s">
        <v>526</v>
      </c>
      <c r="I453" s="745" t="s">
        <v>2857</v>
      </c>
      <c r="J453" s="745" t="s">
        <v>2858</v>
      </c>
      <c r="K453" s="745" t="s">
        <v>1519</v>
      </c>
      <c r="L453" s="748">
        <v>0</v>
      </c>
      <c r="M453" s="748">
        <v>0</v>
      </c>
      <c r="N453" s="745">
        <v>2</v>
      </c>
      <c r="O453" s="749">
        <v>0.5</v>
      </c>
      <c r="P453" s="748"/>
      <c r="Q453" s="750"/>
      <c r="R453" s="745"/>
      <c r="S453" s="750">
        <v>0</v>
      </c>
      <c r="T453" s="749"/>
      <c r="U453" s="744">
        <v>0</v>
      </c>
    </row>
    <row r="454" spans="1:21" ht="14.4" customHeight="1" x14ac:dyDescent="0.3">
      <c r="A454" s="743">
        <v>30</v>
      </c>
      <c r="B454" s="745" t="s">
        <v>525</v>
      </c>
      <c r="C454" s="745">
        <v>89301303</v>
      </c>
      <c r="D454" s="746" t="s">
        <v>2884</v>
      </c>
      <c r="E454" s="747" t="s">
        <v>2247</v>
      </c>
      <c r="F454" s="745" t="s">
        <v>2237</v>
      </c>
      <c r="G454" s="745" t="s">
        <v>2614</v>
      </c>
      <c r="H454" s="745" t="s">
        <v>526</v>
      </c>
      <c r="I454" s="745" t="s">
        <v>2859</v>
      </c>
      <c r="J454" s="745" t="s">
        <v>2616</v>
      </c>
      <c r="K454" s="745"/>
      <c r="L454" s="748">
        <v>0</v>
      </c>
      <c r="M454" s="748">
        <v>0</v>
      </c>
      <c r="N454" s="745">
        <v>3</v>
      </c>
      <c r="O454" s="749">
        <v>3</v>
      </c>
      <c r="P454" s="748">
        <v>0</v>
      </c>
      <c r="Q454" s="750"/>
      <c r="R454" s="745">
        <v>2</v>
      </c>
      <c r="S454" s="750">
        <v>0.66666666666666663</v>
      </c>
      <c r="T454" s="749">
        <v>2</v>
      </c>
      <c r="U454" s="744">
        <v>0.66666666666666663</v>
      </c>
    </row>
    <row r="455" spans="1:21" ht="14.4" customHeight="1" x14ac:dyDescent="0.3">
      <c r="A455" s="743">
        <v>30</v>
      </c>
      <c r="B455" s="745" t="s">
        <v>525</v>
      </c>
      <c r="C455" s="745">
        <v>89301303</v>
      </c>
      <c r="D455" s="746" t="s">
        <v>2884</v>
      </c>
      <c r="E455" s="747" t="s">
        <v>2247</v>
      </c>
      <c r="F455" s="745" t="s">
        <v>2238</v>
      </c>
      <c r="G455" s="745" t="s">
        <v>2400</v>
      </c>
      <c r="H455" s="745" t="s">
        <v>526</v>
      </c>
      <c r="I455" s="745" t="s">
        <v>2617</v>
      </c>
      <c r="J455" s="745" t="s">
        <v>2618</v>
      </c>
      <c r="K455" s="745" t="s">
        <v>2619</v>
      </c>
      <c r="L455" s="748">
        <v>4000</v>
      </c>
      <c r="M455" s="748">
        <v>4000</v>
      </c>
      <c r="N455" s="745">
        <v>1</v>
      </c>
      <c r="O455" s="749">
        <v>1</v>
      </c>
      <c r="P455" s="748"/>
      <c r="Q455" s="750">
        <v>0</v>
      </c>
      <c r="R455" s="745"/>
      <c r="S455" s="750">
        <v>0</v>
      </c>
      <c r="T455" s="749"/>
      <c r="U455" s="744">
        <v>0</v>
      </c>
    </row>
    <row r="456" spans="1:21" ht="14.4" customHeight="1" x14ac:dyDescent="0.3">
      <c r="A456" s="743">
        <v>30</v>
      </c>
      <c r="B456" s="745" t="s">
        <v>525</v>
      </c>
      <c r="C456" s="745">
        <v>89301303</v>
      </c>
      <c r="D456" s="746" t="s">
        <v>2884</v>
      </c>
      <c r="E456" s="747" t="s">
        <v>2248</v>
      </c>
      <c r="F456" s="745" t="s">
        <v>2236</v>
      </c>
      <c r="G456" s="745" t="s">
        <v>2703</v>
      </c>
      <c r="H456" s="745" t="s">
        <v>526</v>
      </c>
      <c r="I456" s="745" t="s">
        <v>2860</v>
      </c>
      <c r="J456" s="745" t="s">
        <v>2861</v>
      </c>
      <c r="K456" s="745" t="s">
        <v>2862</v>
      </c>
      <c r="L456" s="748">
        <v>79.48</v>
      </c>
      <c r="M456" s="748">
        <v>79.48</v>
      </c>
      <c r="N456" s="745">
        <v>1</v>
      </c>
      <c r="O456" s="749">
        <v>1</v>
      </c>
      <c r="P456" s="748">
        <v>79.48</v>
      </c>
      <c r="Q456" s="750">
        <v>1</v>
      </c>
      <c r="R456" s="745">
        <v>1</v>
      </c>
      <c r="S456" s="750">
        <v>1</v>
      </c>
      <c r="T456" s="749">
        <v>1</v>
      </c>
      <c r="U456" s="744">
        <v>1</v>
      </c>
    </row>
    <row r="457" spans="1:21" ht="14.4" customHeight="1" x14ac:dyDescent="0.3">
      <c r="A457" s="743">
        <v>30</v>
      </c>
      <c r="B457" s="745" t="s">
        <v>525</v>
      </c>
      <c r="C457" s="745">
        <v>89301303</v>
      </c>
      <c r="D457" s="746" t="s">
        <v>2884</v>
      </c>
      <c r="E457" s="747" t="s">
        <v>2248</v>
      </c>
      <c r="F457" s="745" t="s">
        <v>2236</v>
      </c>
      <c r="G457" s="745" t="s">
        <v>2863</v>
      </c>
      <c r="H457" s="745" t="s">
        <v>526</v>
      </c>
      <c r="I457" s="745" t="s">
        <v>2864</v>
      </c>
      <c r="J457" s="745" t="s">
        <v>2865</v>
      </c>
      <c r="K457" s="745" t="s">
        <v>2866</v>
      </c>
      <c r="L457" s="748">
        <v>439.98</v>
      </c>
      <c r="M457" s="748">
        <v>439.98</v>
      </c>
      <c r="N457" s="745">
        <v>1</v>
      </c>
      <c r="O457" s="749">
        <v>0.5</v>
      </c>
      <c r="P457" s="748">
        <v>439.98</v>
      </c>
      <c r="Q457" s="750">
        <v>1</v>
      </c>
      <c r="R457" s="745">
        <v>1</v>
      </c>
      <c r="S457" s="750">
        <v>1</v>
      </c>
      <c r="T457" s="749">
        <v>0.5</v>
      </c>
      <c r="U457" s="744">
        <v>1</v>
      </c>
    </row>
    <row r="458" spans="1:21" ht="14.4" customHeight="1" x14ac:dyDescent="0.3">
      <c r="A458" s="743">
        <v>30</v>
      </c>
      <c r="B458" s="745" t="s">
        <v>525</v>
      </c>
      <c r="C458" s="745">
        <v>89301303</v>
      </c>
      <c r="D458" s="746" t="s">
        <v>2884</v>
      </c>
      <c r="E458" s="747" t="s">
        <v>2248</v>
      </c>
      <c r="F458" s="745" t="s">
        <v>2236</v>
      </c>
      <c r="G458" s="745" t="s">
        <v>2867</v>
      </c>
      <c r="H458" s="745" t="s">
        <v>1572</v>
      </c>
      <c r="I458" s="745" t="s">
        <v>1716</v>
      </c>
      <c r="J458" s="745" t="s">
        <v>1717</v>
      </c>
      <c r="K458" s="745" t="s">
        <v>1197</v>
      </c>
      <c r="L458" s="748">
        <v>113.66</v>
      </c>
      <c r="M458" s="748">
        <v>113.66</v>
      </c>
      <c r="N458" s="745">
        <v>1</v>
      </c>
      <c r="O458" s="749">
        <v>1</v>
      </c>
      <c r="P458" s="748"/>
      <c r="Q458" s="750">
        <v>0</v>
      </c>
      <c r="R458" s="745"/>
      <c r="S458" s="750">
        <v>0</v>
      </c>
      <c r="T458" s="749"/>
      <c r="U458" s="744">
        <v>0</v>
      </c>
    </row>
    <row r="459" spans="1:21" ht="14.4" customHeight="1" x14ac:dyDescent="0.3">
      <c r="A459" s="743">
        <v>30</v>
      </c>
      <c r="B459" s="745" t="s">
        <v>525</v>
      </c>
      <c r="C459" s="745">
        <v>89301303</v>
      </c>
      <c r="D459" s="746" t="s">
        <v>2884</v>
      </c>
      <c r="E459" s="747" t="s">
        <v>2248</v>
      </c>
      <c r="F459" s="745" t="s">
        <v>2236</v>
      </c>
      <c r="G459" s="745" t="s">
        <v>2868</v>
      </c>
      <c r="H459" s="745" t="s">
        <v>526</v>
      </c>
      <c r="I459" s="745" t="s">
        <v>2869</v>
      </c>
      <c r="J459" s="745" t="s">
        <v>2870</v>
      </c>
      <c r="K459" s="745" t="s">
        <v>2871</v>
      </c>
      <c r="L459" s="748">
        <v>285.89</v>
      </c>
      <c r="M459" s="748">
        <v>285.89</v>
      </c>
      <c r="N459" s="745">
        <v>1</v>
      </c>
      <c r="O459" s="749">
        <v>0.5</v>
      </c>
      <c r="P459" s="748">
        <v>285.89</v>
      </c>
      <c r="Q459" s="750">
        <v>1</v>
      </c>
      <c r="R459" s="745">
        <v>1</v>
      </c>
      <c r="S459" s="750">
        <v>1</v>
      </c>
      <c r="T459" s="749">
        <v>0.5</v>
      </c>
      <c r="U459" s="744">
        <v>1</v>
      </c>
    </row>
    <row r="460" spans="1:21" ht="14.4" customHeight="1" x14ac:dyDescent="0.3">
      <c r="A460" s="743">
        <v>30</v>
      </c>
      <c r="B460" s="745" t="s">
        <v>525</v>
      </c>
      <c r="C460" s="745">
        <v>89301303</v>
      </c>
      <c r="D460" s="746" t="s">
        <v>2884</v>
      </c>
      <c r="E460" s="747" t="s">
        <v>2248</v>
      </c>
      <c r="F460" s="745" t="s">
        <v>2236</v>
      </c>
      <c r="G460" s="745" t="s">
        <v>2365</v>
      </c>
      <c r="H460" s="745" t="s">
        <v>1572</v>
      </c>
      <c r="I460" s="745" t="s">
        <v>1636</v>
      </c>
      <c r="J460" s="745" t="s">
        <v>1574</v>
      </c>
      <c r="K460" s="745" t="s">
        <v>2103</v>
      </c>
      <c r="L460" s="748">
        <v>46.85</v>
      </c>
      <c r="M460" s="748">
        <v>140.55000000000001</v>
      </c>
      <c r="N460" s="745">
        <v>3</v>
      </c>
      <c r="O460" s="749">
        <v>1</v>
      </c>
      <c r="P460" s="748"/>
      <c r="Q460" s="750">
        <v>0</v>
      </c>
      <c r="R460" s="745"/>
      <c r="S460" s="750">
        <v>0</v>
      </c>
      <c r="T460" s="749"/>
      <c r="U460" s="744">
        <v>0</v>
      </c>
    </row>
    <row r="461" spans="1:21" ht="14.4" customHeight="1" x14ac:dyDescent="0.3">
      <c r="A461" s="743">
        <v>30</v>
      </c>
      <c r="B461" s="745" t="s">
        <v>525</v>
      </c>
      <c r="C461" s="745">
        <v>89301303</v>
      </c>
      <c r="D461" s="746" t="s">
        <v>2884</v>
      </c>
      <c r="E461" s="747" t="s">
        <v>2249</v>
      </c>
      <c r="F461" s="745" t="s">
        <v>2236</v>
      </c>
      <c r="G461" s="745" t="s">
        <v>2252</v>
      </c>
      <c r="H461" s="745" t="s">
        <v>526</v>
      </c>
      <c r="I461" s="745" t="s">
        <v>2872</v>
      </c>
      <c r="J461" s="745" t="s">
        <v>2407</v>
      </c>
      <c r="K461" s="745" t="s">
        <v>962</v>
      </c>
      <c r="L461" s="748">
        <v>0</v>
      </c>
      <c r="M461" s="748">
        <v>0</v>
      </c>
      <c r="N461" s="745">
        <v>5</v>
      </c>
      <c r="O461" s="749">
        <v>2</v>
      </c>
      <c r="P461" s="748">
        <v>0</v>
      </c>
      <c r="Q461" s="750"/>
      <c r="R461" s="745">
        <v>4</v>
      </c>
      <c r="S461" s="750">
        <v>0.8</v>
      </c>
      <c r="T461" s="749">
        <v>1</v>
      </c>
      <c r="U461" s="744">
        <v>0.5</v>
      </c>
    </row>
    <row r="462" spans="1:21" ht="14.4" customHeight="1" x14ac:dyDescent="0.3">
      <c r="A462" s="743">
        <v>30</v>
      </c>
      <c r="B462" s="745" t="s">
        <v>525</v>
      </c>
      <c r="C462" s="745">
        <v>89301303</v>
      </c>
      <c r="D462" s="746" t="s">
        <v>2884</v>
      </c>
      <c r="E462" s="747" t="s">
        <v>2249</v>
      </c>
      <c r="F462" s="745" t="s">
        <v>2236</v>
      </c>
      <c r="G462" s="745" t="s">
        <v>2252</v>
      </c>
      <c r="H462" s="745" t="s">
        <v>526</v>
      </c>
      <c r="I462" s="745" t="s">
        <v>626</v>
      </c>
      <c r="J462" s="745" t="s">
        <v>2407</v>
      </c>
      <c r="K462" s="745" t="s">
        <v>2254</v>
      </c>
      <c r="L462" s="748">
        <v>42.85</v>
      </c>
      <c r="M462" s="748">
        <v>299.95000000000005</v>
      </c>
      <c r="N462" s="745">
        <v>7</v>
      </c>
      <c r="O462" s="749">
        <v>1</v>
      </c>
      <c r="P462" s="748">
        <v>299.95000000000005</v>
      </c>
      <c r="Q462" s="750">
        <v>1</v>
      </c>
      <c r="R462" s="745">
        <v>7</v>
      </c>
      <c r="S462" s="750">
        <v>1</v>
      </c>
      <c r="T462" s="749">
        <v>1</v>
      </c>
      <c r="U462" s="744">
        <v>1</v>
      </c>
    </row>
    <row r="463" spans="1:21" ht="14.4" customHeight="1" x14ac:dyDescent="0.3">
      <c r="A463" s="743">
        <v>30</v>
      </c>
      <c r="B463" s="745" t="s">
        <v>525</v>
      </c>
      <c r="C463" s="745">
        <v>89301303</v>
      </c>
      <c r="D463" s="746" t="s">
        <v>2884</v>
      </c>
      <c r="E463" s="747" t="s">
        <v>2249</v>
      </c>
      <c r="F463" s="745" t="s">
        <v>2236</v>
      </c>
      <c r="G463" s="745" t="s">
        <v>2873</v>
      </c>
      <c r="H463" s="745" t="s">
        <v>526</v>
      </c>
      <c r="I463" s="745" t="s">
        <v>2874</v>
      </c>
      <c r="J463" s="745" t="s">
        <v>2875</v>
      </c>
      <c r="K463" s="745" t="s">
        <v>2876</v>
      </c>
      <c r="L463" s="748">
        <v>118.03</v>
      </c>
      <c r="M463" s="748">
        <v>354.09000000000003</v>
      </c>
      <c r="N463" s="745">
        <v>3</v>
      </c>
      <c r="O463" s="749">
        <v>0.5</v>
      </c>
      <c r="P463" s="748">
        <v>354.09000000000003</v>
      </c>
      <c r="Q463" s="750">
        <v>1</v>
      </c>
      <c r="R463" s="745">
        <v>3</v>
      </c>
      <c r="S463" s="750">
        <v>1</v>
      </c>
      <c r="T463" s="749">
        <v>0.5</v>
      </c>
      <c r="U463" s="744">
        <v>1</v>
      </c>
    </row>
    <row r="464" spans="1:21" ht="14.4" customHeight="1" x14ac:dyDescent="0.3">
      <c r="A464" s="743">
        <v>30</v>
      </c>
      <c r="B464" s="745" t="s">
        <v>525</v>
      </c>
      <c r="C464" s="745">
        <v>89301303</v>
      </c>
      <c r="D464" s="746" t="s">
        <v>2884</v>
      </c>
      <c r="E464" s="747" t="s">
        <v>2249</v>
      </c>
      <c r="F464" s="745" t="s">
        <v>2236</v>
      </c>
      <c r="G464" s="745" t="s">
        <v>2264</v>
      </c>
      <c r="H464" s="745" t="s">
        <v>526</v>
      </c>
      <c r="I464" s="745" t="s">
        <v>2877</v>
      </c>
      <c r="J464" s="745" t="s">
        <v>2449</v>
      </c>
      <c r="K464" s="745" t="s">
        <v>2676</v>
      </c>
      <c r="L464" s="748">
        <v>0</v>
      </c>
      <c r="M464" s="748">
        <v>0</v>
      </c>
      <c r="N464" s="745">
        <v>2</v>
      </c>
      <c r="O464" s="749">
        <v>1</v>
      </c>
      <c r="P464" s="748">
        <v>0</v>
      </c>
      <c r="Q464" s="750"/>
      <c r="R464" s="745">
        <v>1</v>
      </c>
      <c r="S464" s="750">
        <v>0.5</v>
      </c>
      <c r="T464" s="749">
        <v>0.5</v>
      </c>
      <c r="U464" s="744">
        <v>0.5</v>
      </c>
    </row>
    <row r="465" spans="1:21" ht="14.4" customHeight="1" x14ac:dyDescent="0.3">
      <c r="A465" s="743">
        <v>30</v>
      </c>
      <c r="B465" s="745" t="s">
        <v>525</v>
      </c>
      <c r="C465" s="745">
        <v>89301303</v>
      </c>
      <c r="D465" s="746" t="s">
        <v>2884</v>
      </c>
      <c r="E465" s="747" t="s">
        <v>2249</v>
      </c>
      <c r="F465" s="745" t="s">
        <v>2236</v>
      </c>
      <c r="G465" s="745" t="s">
        <v>2264</v>
      </c>
      <c r="H465" s="745" t="s">
        <v>1572</v>
      </c>
      <c r="I465" s="745" t="s">
        <v>2448</v>
      </c>
      <c r="J465" s="745" t="s">
        <v>2449</v>
      </c>
      <c r="K465" s="745" t="s">
        <v>804</v>
      </c>
      <c r="L465" s="748">
        <v>124.91</v>
      </c>
      <c r="M465" s="748">
        <v>374.73</v>
      </c>
      <c r="N465" s="745">
        <v>3</v>
      </c>
      <c r="O465" s="749">
        <v>0.5</v>
      </c>
      <c r="P465" s="748">
        <v>374.73</v>
      </c>
      <c r="Q465" s="750">
        <v>1</v>
      </c>
      <c r="R465" s="745">
        <v>3</v>
      </c>
      <c r="S465" s="750">
        <v>1</v>
      </c>
      <c r="T465" s="749">
        <v>0.5</v>
      </c>
      <c r="U465" s="744">
        <v>1</v>
      </c>
    </row>
    <row r="466" spans="1:21" ht="14.4" customHeight="1" x14ac:dyDescent="0.3">
      <c r="A466" s="743">
        <v>30</v>
      </c>
      <c r="B466" s="745" t="s">
        <v>525</v>
      </c>
      <c r="C466" s="745">
        <v>89301303</v>
      </c>
      <c r="D466" s="746" t="s">
        <v>2884</v>
      </c>
      <c r="E466" s="747" t="s">
        <v>2249</v>
      </c>
      <c r="F466" s="745" t="s">
        <v>2236</v>
      </c>
      <c r="G466" s="745" t="s">
        <v>2291</v>
      </c>
      <c r="H466" s="745" t="s">
        <v>526</v>
      </c>
      <c r="I466" s="745" t="s">
        <v>1250</v>
      </c>
      <c r="J466" s="745" t="s">
        <v>1251</v>
      </c>
      <c r="K466" s="745" t="s">
        <v>2292</v>
      </c>
      <c r="L466" s="748">
        <v>34.6</v>
      </c>
      <c r="M466" s="748">
        <v>588.20000000000005</v>
      </c>
      <c r="N466" s="745">
        <v>17</v>
      </c>
      <c r="O466" s="749">
        <v>4</v>
      </c>
      <c r="P466" s="748">
        <v>484.40000000000003</v>
      </c>
      <c r="Q466" s="750">
        <v>0.82352941176470584</v>
      </c>
      <c r="R466" s="745">
        <v>14</v>
      </c>
      <c r="S466" s="750">
        <v>0.82352941176470584</v>
      </c>
      <c r="T466" s="749">
        <v>3</v>
      </c>
      <c r="U466" s="744">
        <v>0.75</v>
      </c>
    </row>
    <row r="467" spans="1:21" ht="14.4" customHeight="1" x14ac:dyDescent="0.3">
      <c r="A467" s="743">
        <v>30</v>
      </c>
      <c r="B467" s="745" t="s">
        <v>525</v>
      </c>
      <c r="C467" s="745">
        <v>89301303</v>
      </c>
      <c r="D467" s="746" t="s">
        <v>2884</v>
      </c>
      <c r="E467" s="747" t="s">
        <v>2249</v>
      </c>
      <c r="F467" s="745" t="s">
        <v>2236</v>
      </c>
      <c r="G467" s="745" t="s">
        <v>2546</v>
      </c>
      <c r="H467" s="745" t="s">
        <v>526</v>
      </c>
      <c r="I467" s="745" t="s">
        <v>2878</v>
      </c>
      <c r="J467" s="745" t="s">
        <v>2879</v>
      </c>
      <c r="K467" s="745" t="s">
        <v>2880</v>
      </c>
      <c r="L467" s="748">
        <v>167.58</v>
      </c>
      <c r="M467" s="748">
        <v>167.58</v>
      </c>
      <c r="N467" s="745">
        <v>1</v>
      </c>
      <c r="O467" s="749">
        <v>1</v>
      </c>
      <c r="P467" s="748">
        <v>167.58</v>
      </c>
      <c r="Q467" s="750">
        <v>1</v>
      </c>
      <c r="R467" s="745">
        <v>1</v>
      </c>
      <c r="S467" s="750">
        <v>1</v>
      </c>
      <c r="T467" s="749">
        <v>1</v>
      </c>
      <c r="U467" s="744">
        <v>1</v>
      </c>
    </row>
    <row r="468" spans="1:21" ht="14.4" customHeight="1" x14ac:dyDescent="0.3">
      <c r="A468" s="743">
        <v>30</v>
      </c>
      <c r="B468" s="745" t="s">
        <v>525</v>
      </c>
      <c r="C468" s="745">
        <v>89301303</v>
      </c>
      <c r="D468" s="746" t="s">
        <v>2884</v>
      </c>
      <c r="E468" s="747" t="s">
        <v>2249</v>
      </c>
      <c r="F468" s="745" t="s">
        <v>2236</v>
      </c>
      <c r="G468" s="745" t="s">
        <v>2318</v>
      </c>
      <c r="H468" s="745" t="s">
        <v>1572</v>
      </c>
      <c r="I468" s="745" t="s">
        <v>1805</v>
      </c>
      <c r="J468" s="745" t="s">
        <v>2164</v>
      </c>
      <c r="K468" s="745" t="s">
        <v>2165</v>
      </c>
      <c r="L468" s="748">
        <v>62.24</v>
      </c>
      <c r="M468" s="748">
        <v>62.24</v>
      </c>
      <c r="N468" s="745">
        <v>1</v>
      </c>
      <c r="O468" s="749">
        <v>0.5</v>
      </c>
      <c r="P468" s="748">
        <v>62.24</v>
      </c>
      <c r="Q468" s="750">
        <v>1</v>
      </c>
      <c r="R468" s="745">
        <v>1</v>
      </c>
      <c r="S468" s="750">
        <v>1</v>
      </c>
      <c r="T468" s="749">
        <v>0.5</v>
      </c>
      <c r="U468" s="744">
        <v>1</v>
      </c>
    </row>
    <row r="469" spans="1:21" ht="14.4" customHeight="1" x14ac:dyDescent="0.3">
      <c r="A469" s="743">
        <v>30</v>
      </c>
      <c r="B469" s="745" t="s">
        <v>525</v>
      </c>
      <c r="C469" s="745">
        <v>89301303</v>
      </c>
      <c r="D469" s="746" t="s">
        <v>2884</v>
      </c>
      <c r="E469" s="747" t="s">
        <v>2249</v>
      </c>
      <c r="F469" s="745" t="s">
        <v>2236</v>
      </c>
      <c r="G469" s="745" t="s">
        <v>2329</v>
      </c>
      <c r="H469" s="745" t="s">
        <v>1572</v>
      </c>
      <c r="I469" s="745" t="s">
        <v>2881</v>
      </c>
      <c r="J469" s="745" t="s">
        <v>2428</v>
      </c>
      <c r="K469" s="745" t="s">
        <v>2371</v>
      </c>
      <c r="L469" s="748">
        <v>77.790000000000006</v>
      </c>
      <c r="M469" s="748">
        <v>77.790000000000006</v>
      </c>
      <c r="N469" s="745">
        <v>1</v>
      </c>
      <c r="O469" s="749">
        <v>0.5</v>
      </c>
      <c r="P469" s="748">
        <v>77.790000000000006</v>
      </c>
      <c r="Q469" s="750">
        <v>1</v>
      </c>
      <c r="R469" s="745">
        <v>1</v>
      </c>
      <c r="S469" s="750">
        <v>1</v>
      </c>
      <c r="T469" s="749">
        <v>0.5</v>
      </c>
      <c r="U469" s="744">
        <v>1</v>
      </c>
    </row>
    <row r="470" spans="1:21" ht="14.4" customHeight="1" x14ac:dyDescent="0.3">
      <c r="A470" s="743">
        <v>30</v>
      </c>
      <c r="B470" s="745" t="s">
        <v>525</v>
      </c>
      <c r="C470" s="745">
        <v>89301303</v>
      </c>
      <c r="D470" s="746" t="s">
        <v>2884</v>
      </c>
      <c r="E470" s="747" t="s">
        <v>2249</v>
      </c>
      <c r="F470" s="745" t="s">
        <v>2236</v>
      </c>
      <c r="G470" s="745" t="s">
        <v>2497</v>
      </c>
      <c r="H470" s="745" t="s">
        <v>526</v>
      </c>
      <c r="I470" s="745" t="s">
        <v>691</v>
      </c>
      <c r="J470" s="745" t="s">
        <v>692</v>
      </c>
      <c r="K470" s="745" t="s">
        <v>2882</v>
      </c>
      <c r="L470" s="748">
        <v>111.45</v>
      </c>
      <c r="M470" s="748">
        <v>445.8</v>
      </c>
      <c r="N470" s="745">
        <v>4</v>
      </c>
      <c r="O470" s="749">
        <v>1</v>
      </c>
      <c r="P470" s="748">
        <v>222.9</v>
      </c>
      <c r="Q470" s="750">
        <v>0.5</v>
      </c>
      <c r="R470" s="745">
        <v>2</v>
      </c>
      <c r="S470" s="750">
        <v>0.5</v>
      </c>
      <c r="T470" s="749">
        <v>0.5</v>
      </c>
      <c r="U470" s="744">
        <v>0.5</v>
      </c>
    </row>
    <row r="471" spans="1:21" ht="14.4" customHeight="1" thickBot="1" x14ac:dyDescent="0.35">
      <c r="A471" s="751">
        <v>30</v>
      </c>
      <c r="B471" s="752" t="s">
        <v>525</v>
      </c>
      <c r="C471" s="752">
        <v>89301303</v>
      </c>
      <c r="D471" s="753" t="s">
        <v>2884</v>
      </c>
      <c r="E471" s="754" t="s">
        <v>2249</v>
      </c>
      <c r="F471" s="752" t="s">
        <v>2237</v>
      </c>
      <c r="G471" s="752" t="s">
        <v>2614</v>
      </c>
      <c r="H471" s="752" t="s">
        <v>526</v>
      </c>
      <c r="I471" s="752" t="s">
        <v>2859</v>
      </c>
      <c r="J471" s="752" t="s">
        <v>2616</v>
      </c>
      <c r="K471" s="752"/>
      <c r="L471" s="755">
        <v>0</v>
      </c>
      <c r="M471" s="755">
        <v>0</v>
      </c>
      <c r="N471" s="752">
        <v>6</v>
      </c>
      <c r="O471" s="756">
        <v>6</v>
      </c>
      <c r="P471" s="755">
        <v>0</v>
      </c>
      <c r="Q471" s="757"/>
      <c r="R471" s="752">
        <v>5</v>
      </c>
      <c r="S471" s="757">
        <v>0.83333333333333337</v>
      </c>
      <c r="T471" s="756">
        <v>5</v>
      </c>
      <c r="U471" s="758">
        <v>0.83333333333333337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2886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59" t="s">
        <v>214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68" t="s">
        <v>2243</v>
      </c>
      <c r="B5" s="229">
        <v>1470.09</v>
      </c>
      <c r="C5" s="742">
        <v>0.18502334046112037</v>
      </c>
      <c r="D5" s="229">
        <v>6475.3400000000011</v>
      </c>
      <c r="E5" s="742">
        <v>0.81497665953887954</v>
      </c>
      <c r="F5" s="760">
        <v>7945.4300000000012</v>
      </c>
    </row>
    <row r="6" spans="1:6" ht="14.4" customHeight="1" x14ac:dyDescent="0.3">
      <c r="A6" s="769" t="s">
        <v>2247</v>
      </c>
      <c r="B6" s="761">
        <v>853.72</v>
      </c>
      <c r="C6" s="750">
        <v>0.106713666079174</v>
      </c>
      <c r="D6" s="761">
        <v>7146.380000000001</v>
      </c>
      <c r="E6" s="750">
        <v>0.89328633392082601</v>
      </c>
      <c r="F6" s="762">
        <v>8000.1000000000013</v>
      </c>
    </row>
    <row r="7" spans="1:6" ht="14.4" customHeight="1" x14ac:dyDescent="0.3">
      <c r="A7" s="769" t="s">
        <v>2244</v>
      </c>
      <c r="B7" s="761">
        <v>56.45</v>
      </c>
      <c r="C7" s="750">
        <v>1.1205977580104378E-2</v>
      </c>
      <c r="D7" s="761">
        <v>4981.04</v>
      </c>
      <c r="E7" s="750">
        <v>0.98879402241989567</v>
      </c>
      <c r="F7" s="762">
        <v>5037.49</v>
      </c>
    </row>
    <row r="8" spans="1:6" ht="14.4" customHeight="1" x14ac:dyDescent="0.3">
      <c r="A8" s="769" t="s">
        <v>2248</v>
      </c>
      <c r="B8" s="761"/>
      <c r="C8" s="750">
        <v>0</v>
      </c>
      <c r="D8" s="761">
        <v>6008.329999999999</v>
      </c>
      <c r="E8" s="750">
        <v>1</v>
      </c>
      <c r="F8" s="762">
        <v>6008.329999999999</v>
      </c>
    </row>
    <row r="9" spans="1:6" ht="14.4" customHeight="1" x14ac:dyDescent="0.3">
      <c r="A9" s="769" t="s">
        <v>2249</v>
      </c>
      <c r="B9" s="761">
        <v>0</v>
      </c>
      <c r="C9" s="750">
        <v>0</v>
      </c>
      <c r="D9" s="761">
        <v>514.76</v>
      </c>
      <c r="E9" s="750">
        <v>1</v>
      </c>
      <c r="F9" s="762">
        <v>514.76</v>
      </c>
    </row>
    <row r="10" spans="1:6" ht="14.4" customHeight="1" x14ac:dyDescent="0.3">
      <c r="A10" s="769" t="s">
        <v>2245</v>
      </c>
      <c r="B10" s="761"/>
      <c r="C10" s="750">
        <v>0</v>
      </c>
      <c r="D10" s="761">
        <v>3688.4700000000007</v>
      </c>
      <c r="E10" s="750">
        <v>1</v>
      </c>
      <c r="F10" s="762">
        <v>3688.4700000000007</v>
      </c>
    </row>
    <row r="11" spans="1:6" ht="14.4" customHeight="1" thickBot="1" x14ac:dyDescent="0.35">
      <c r="A11" s="770" t="s">
        <v>2246</v>
      </c>
      <c r="B11" s="765"/>
      <c r="C11" s="766">
        <v>0</v>
      </c>
      <c r="D11" s="765">
        <v>2278.8999999999996</v>
      </c>
      <c r="E11" s="766">
        <v>1</v>
      </c>
      <c r="F11" s="767">
        <v>2278.8999999999996</v>
      </c>
    </row>
    <row r="12" spans="1:6" ht="14.4" customHeight="1" thickBot="1" x14ac:dyDescent="0.35">
      <c r="A12" s="680" t="s">
        <v>3</v>
      </c>
      <c r="B12" s="681">
        <v>2380.2600000000002</v>
      </c>
      <c r="C12" s="682">
        <v>7.1108830035000847E-2</v>
      </c>
      <c r="D12" s="681">
        <v>31093.219999999998</v>
      </c>
      <c r="E12" s="682">
        <v>0.92889116996499899</v>
      </c>
      <c r="F12" s="683">
        <v>33473.480000000003</v>
      </c>
    </row>
    <row r="13" spans="1:6" ht="14.4" customHeight="1" thickBot="1" x14ac:dyDescent="0.35"/>
    <row r="14" spans="1:6" ht="14.4" customHeight="1" x14ac:dyDescent="0.3">
      <c r="A14" s="768" t="s">
        <v>2887</v>
      </c>
      <c r="B14" s="229">
        <v>396</v>
      </c>
      <c r="C14" s="742">
        <v>1</v>
      </c>
      <c r="D14" s="229"/>
      <c r="E14" s="742">
        <v>0</v>
      </c>
      <c r="F14" s="760">
        <v>396</v>
      </c>
    </row>
    <row r="15" spans="1:6" ht="14.4" customHeight="1" x14ac:dyDescent="0.3">
      <c r="A15" s="769" t="s">
        <v>2096</v>
      </c>
      <c r="B15" s="761">
        <v>374.73</v>
      </c>
      <c r="C15" s="750">
        <v>8.4287783635938321E-2</v>
      </c>
      <c r="D15" s="761">
        <v>4071.1099999999997</v>
      </c>
      <c r="E15" s="750">
        <v>0.91571221636406153</v>
      </c>
      <c r="F15" s="762">
        <v>4445.84</v>
      </c>
    </row>
    <row r="16" spans="1:6" ht="14.4" customHeight="1" x14ac:dyDescent="0.3">
      <c r="A16" s="769" t="s">
        <v>2062</v>
      </c>
      <c r="B16" s="761">
        <v>300.68</v>
      </c>
      <c r="C16" s="750">
        <v>0.54546114215223862</v>
      </c>
      <c r="D16" s="761">
        <v>250.55999999999997</v>
      </c>
      <c r="E16" s="750">
        <v>0.45453885784776138</v>
      </c>
      <c r="F16" s="762">
        <v>551.24</v>
      </c>
    </row>
    <row r="17" spans="1:6" ht="14.4" customHeight="1" x14ac:dyDescent="0.3">
      <c r="A17" s="769" t="s">
        <v>2074</v>
      </c>
      <c r="B17" s="761">
        <v>259.8</v>
      </c>
      <c r="C17" s="750">
        <v>0.34577760031942506</v>
      </c>
      <c r="D17" s="761">
        <v>491.55</v>
      </c>
      <c r="E17" s="750">
        <v>0.65422239968057494</v>
      </c>
      <c r="F17" s="762">
        <v>751.35</v>
      </c>
    </row>
    <row r="18" spans="1:6" ht="14.4" customHeight="1" x14ac:dyDescent="0.3">
      <c r="A18" s="769" t="s">
        <v>2072</v>
      </c>
      <c r="B18" s="761">
        <v>210.69</v>
      </c>
      <c r="C18" s="750">
        <v>0.44557470656656445</v>
      </c>
      <c r="D18" s="761">
        <v>262.16000000000003</v>
      </c>
      <c r="E18" s="750">
        <v>0.55442529343343561</v>
      </c>
      <c r="F18" s="762">
        <v>472.85</v>
      </c>
    </row>
    <row r="19" spans="1:6" ht="14.4" customHeight="1" x14ac:dyDescent="0.3">
      <c r="A19" s="769" t="s">
        <v>2888</v>
      </c>
      <c r="B19" s="761">
        <v>183.72</v>
      </c>
      <c r="C19" s="750">
        <v>0.63913724125934945</v>
      </c>
      <c r="D19" s="761">
        <v>103.73</v>
      </c>
      <c r="E19" s="750">
        <v>0.3608627587406506</v>
      </c>
      <c r="F19" s="762">
        <v>287.45</v>
      </c>
    </row>
    <row r="20" spans="1:6" ht="14.4" customHeight="1" x14ac:dyDescent="0.3">
      <c r="A20" s="769" t="s">
        <v>2073</v>
      </c>
      <c r="B20" s="761">
        <v>165.98</v>
      </c>
      <c r="C20" s="750">
        <v>0.11245866984660415</v>
      </c>
      <c r="D20" s="761">
        <v>1309.94</v>
      </c>
      <c r="E20" s="750">
        <v>0.88754133015339587</v>
      </c>
      <c r="F20" s="762">
        <v>1475.92</v>
      </c>
    </row>
    <row r="21" spans="1:6" ht="14.4" customHeight="1" x14ac:dyDescent="0.3">
      <c r="A21" s="769" t="s">
        <v>2082</v>
      </c>
      <c r="B21" s="761">
        <v>144.81</v>
      </c>
      <c r="C21" s="750">
        <v>0.16667050319966853</v>
      </c>
      <c r="D21" s="761">
        <v>724.02999999999986</v>
      </c>
      <c r="E21" s="750">
        <v>0.83332949680033142</v>
      </c>
      <c r="F21" s="762">
        <v>868.83999999999992</v>
      </c>
    </row>
    <row r="22" spans="1:6" ht="14.4" customHeight="1" x14ac:dyDescent="0.3">
      <c r="A22" s="769" t="s">
        <v>2889</v>
      </c>
      <c r="B22" s="761">
        <v>144.08000000000001</v>
      </c>
      <c r="C22" s="750">
        <v>1</v>
      </c>
      <c r="D22" s="761"/>
      <c r="E22" s="750">
        <v>0</v>
      </c>
      <c r="F22" s="762">
        <v>144.08000000000001</v>
      </c>
    </row>
    <row r="23" spans="1:6" ht="14.4" customHeight="1" x14ac:dyDescent="0.3">
      <c r="A23" s="769" t="s">
        <v>2890</v>
      </c>
      <c r="B23" s="761">
        <v>79.48</v>
      </c>
      <c r="C23" s="750">
        <v>1</v>
      </c>
      <c r="D23" s="761"/>
      <c r="E23" s="750">
        <v>0</v>
      </c>
      <c r="F23" s="762">
        <v>79.48</v>
      </c>
    </row>
    <row r="24" spans="1:6" ht="14.4" customHeight="1" x14ac:dyDescent="0.3">
      <c r="A24" s="769" t="s">
        <v>2891</v>
      </c>
      <c r="B24" s="761">
        <v>51.31</v>
      </c>
      <c r="C24" s="750">
        <v>0.48273591118637693</v>
      </c>
      <c r="D24" s="761">
        <v>54.98</v>
      </c>
      <c r="E24" s="750">
        <v>0.51726408881362307</v>
      </c>
      <c r="F24" s="762">
        <v>106.28999999999999</v>
      </c>
    </row>
    <row r="25" spans="1:6" ht="14.4" customHeight="1" x14ac:dyDescent="0.3">
      <c r="A25" s="769" t="s">
        <v>2083</v>
      </c>
      <c r="B25" s="761">
        <v>48.42</v>
      </c>
      <c r="C25" s="750">
        <v>1</v>
      </c>
      <c r="D25" s="761">
        <v>0</v>
      </c>
      <c r="E25" s="750">
        <v>0</v>
      </c>
      <c r="F25" s="762">
        <v>48.42</v>
      </c>
    </row>
    <row r="26" spans="1:6" ht="14.4" customHeight="1" x14ac:dyDescent="0.3">
      <c r="A26" s="769" t="s">
        <v>2089</v>
      </c>
      <c r="B26" s="761">
        <v>20.56</v>
      </c>
      <c r="C26" s="750">
        <v>0.25183733463988239</v>
      </c>
      <c r="D26" s="761">
        <v>61.08</v>
      </c>
      <c r="E26" s="750">
        <v>0.74816266536011755</v>
      </c>
      <c r="F26" s="762">
        <v>81.64</v>
      </c>
    </row>
    <row r="27" spans="1:6" ht="14.4" customHeight="1" x14ac:dyDescent="0.3">
      <c r="A27" s="769" t="s">
        <v>2070</v>
      </c>
      <c r="B27" s="761"/>
      <c r="C27" s="750">
        <v>0</v>
      </c>
      <c r="D27" s="761">
        <v>281.2</v>
      </c>
      <c r="E27" s="750">
        <v>1</v>
      </c>
      <c r="F27" s="762">
        <v>281.2</v>
      </c>
    </row>
    <row r="28" spans="1:6" ht="14.4" customHeight="1" x14ac:dyDescent="0.3">
      <c r="A28" s="769" t="s">
        <v>2067</v>
      </c>
      <c r="B28" s="761"/>
      <c r="C28" s="750">
        <v>0</v>
      </c>
      <c r="D28" s="761">
        <v>660</v>
      </c>
      <c r="E28" s="750">
        <v>1</v>
      </c>
      <c r="F28" s="762">
        <v>660</v>
      </c>
    </row>
    <row r="29" spans="1:6" ht="14.4" customHeight="1" x14ac:dyDescent="0.3">
      <c r="A29" s="769" t="s">
        <v>2058</v>
      </c>
      <c r="B29" s="761"/>
      <c r="C29" s="750">
        <v>0</v>
      </c>
      <c r="D29" s="761">
        <v>198.41</v>
      </c>
      <c r="E29" s="750">
        <v>1</v>
      </c>
      <c r="F29" s="762">
        <v>198.41</v>
      </c>
    </row>
    <row r="30" spans="1:6" ht="14.4" customHeight="1" x14ac:dyDescent="0.3">
      <c r="A30" s="769" t="s">
        <v>2078</v>
      </c>
      <c r="B30" s="761"/>
      <c r="C30" s="750">
        <v>0</v>
      </c>
      <c r="D30" s="761">
        <v>211.88</v>
      </c>
      <c r="E30" s="750">
        <v>1</v>
      </c>
      <c r="F30" s="762">
        <v>211.88</v>
      </c>
    </row>
    <row r="31" spans="1:6" ht="14.4" customHeight="1" x14ac:dyDescent="0.3">
      <c r="A31" s="769" t="s">
        <v>2097</v>
      </c>
      <c r="B31" s="761"/>
      <c r="C31" s="750">
        <v>0</v>
      </c>
      <c r="D31" s="761">
        <v>113.66</v>
      </c>
      <c r="E31" s="750">
        <v>1</v>
      </c>
      <c r="F31" s="762">
        <v>113.66</v>
      </c>
    </row>
    <row r="32" spans="1:6" ht="14.4" customHeight="1" x14ac:dyDescent="0.3">
      <c r="A32" s="769" t="s">
        <v>2892</v>
      </c>
      <c r="B32" s="761"/>
      <c r="C32" s="750">
        <v>0</v>
      </c>
      <c r="D32" s="761">
        <v>251.52</v>
      </c>
      <c r="E32" s="750">
        <v>1</v>
      </c>
      <c r="F32" s="762">
        <v>251.52</v>
      </c>
    </row>
    <row r="33" spans="1:6" ht="14.4" customHeight="1" x14ac:dyDescent="0.3">
      <c r="A33" s="769" t="s">
        <v>2077</v>
      </c>
      <c r="B33" s="761"/>
      <c r="C33" s="750">
        <v>0</v>
      </c>
      <c r="D33" s="761">
        <v>335.15999999999997</v>
      </c>
      <c r="E33" s="750">
        <v>1</v>
      </c>
      <c r="F33" s="762">
        <v>335.15999999999997</v>
      </c>
    </row>
    <row r="34" spans="1:6" ht="14.4" customHeight="1" x14ac:dyDescent="0.3">
      <c r="A34" s="769" t="s">
        <v>2080</v>
      </c>
      <c r="B34" s="761"/>
      <c r="C34" s="750">
        <v>0</v>
      </c>
      <c r="D34" s="761">
        <v>45.05</v>
      </c>
      <c r="E34" s="750">
        <v>1</v>
      </c>
      <c r="F34" s="762">
        <v>45.05</v>
      </c>
    </row>
    <row r="35" spans="1:6" ht="14.4" customHeight="1" x14ac:dyDescent="0.3">
      <c r="A35" s="769" t="s">
        <v>2893</v>
      </c>
      <c r="B35" s="761"/>
      <c r="C35" s="750"/>
      <c r="D35" s="761">
        <v>0</v>
      </c>
      <c r="E35" s="750"/>
      <c r="F35" s="762">
        <v>0</v>
      </c>
    </row>
    <row r="36" spans="1:6" ht="14.4" customHeight="1" x14ac:dyDescent="0.3">
      <c r="A36" s="769" t="s">
        <v>2060</v>
      </c>
      <c r="B36" s="761"/>
      <c r="C36" s="750">
        <v>0</v>
      </c>
      <c r="D36" s="761">
        <v>138.75</v>
      </c>
      <c r="E36" s="750">
        <v>1</v>
      </c>
      <c r="F36" s="762">
        <v>138.75</v>
      </c>
    </row>
    <row r="37" spans="1:6" ht="14.4" customHeight="1" x14ac:dyDescent="0.3">
      <c r="A37" s="769" t="s">
        <v>2066</v>
      </c>
      <c r="B37" s="761"/>
      <c r="C37" s="750"/>
      <c r="D37" s="761">
        <v>0</v>
      </c>
      <c r="E37" s="750"/>
      <c r="F37" s="762">
        <v>0</v>
      </c>
    </row>
    <row r="38" spans="1:6" ht="14.4" customHeight="1" x14ac:dyDescent="0.3">
      <c r="A38" s="769" t="s">
        <v>2084</v>
      </c>
      <c r="B38" s="761"/>
      <c r="C38" s="750">
        <v>0</v>
      </c>
      <c r="D38" s="761">
        <v>499.19</v>
      </c>
      <c r="E38" s="750">
        <v>1</v>
      </c>
      <c r="F38" s="762">
        <v>499.19</v>
      </c>
    </row>
    <row r="39" spans="1:6" ht="14.4" customHeight="1" x14ac:dyDescent="0.3">
      <c r="A39" s="769" t="s">
        <v>2056</v>
      </c>
      <c r="B39" s="761"/>
      <c r="C39" s="750">
        <v>0</v>
      </c>
      <c r="D39" s="761">
        <v>373.72</v>
      </c>
      <c r="E39" s="750">
        <v>1</v>
      </c>
      <c r="F39" s="762">
        <v>373.72</v>
      </c>
    </row>
    <row r="40" spans="1:6" ht="14.4" customHeight="1" x14ac:dyDescent="0.3">
      <c r="A40" s="769" t="s">
        <v>2086</v>
      </c>
      <c r="B40" s="761"/>
      <c r="C40" s="750">
        <v>0</v>
      </c>
      <c r="D40" s="761">
        <v>2820.76</v>
      </c>
      <c r="E40" s="750">
        <v>1</v>
      </c>
      <c r="F40" s="762">
        <v>2820.76</v>
      </c>
    </row>
    <row r="41" spans="1:6" ht="14.4" customHeight="1" x14ac:dyDescent="0.3">
      <c r="A41" s="769" t="s">
        <v>2053</v>
      </c>
      <c r="B41" s="761">
        <v>0</v>
      </c>
      <c r="C41" s="750"/>
      <c r="D41" s="761"/>
      <c r="E41" s="750"/>
      <c r="F41" s="762">
        <v>0</v>
      </c>
    </row>
    <row r="42" spans="1:6" ht="14.4" customHeight="1" x14ac:dyDescent="0.3">
      <c r="A42" s="769" t="s">
        <v>2090</v>
      </c>
      <c r="B42" s="761"/>
      <c r="C42" s="750">
        <v>0</v>
      </c>
      <c r="D42" s="761">
        <v>838.46</v>
      </c>
      <c r="E42" s="750">
        <v>1</v>
      </c>
      <c r="F42" s="762">
        <v>838.46</v>
      </c>
    </row>
    <row r="43" spans="1:6" ht="14.4" customHeight="1" x14ac:dyDescent="0.3">
      <c r="A43" s="769" t="s">
        <v>2049</v>
      </c>
      <c r="B43" s="761"/>
      <c r="C43" s="750">
        <v>0</v>
      </c>
      <c r="D43" s="761">
        <v>564.31999999999994</v>
      </c>
      <c r="E43" s="750">
        <v>1</v>
      </c>
      <c r="F43" s="762">
        <v>564.31999999999994</v>
      </c>
    </row>
    <row r="44" spans="1:6" ht="14.4" customHeight="1" x14ac:dyDescent="0.3">
      <c r="A44" s="769" t="s">
        <v>2085</v>
      </c>
      <c r="B44" s="761"/>
      <c r="C44" s="750">
        <v>0</v>
      </c>
      <c r="D44" s="761">
        <v>3249.27</v>
      </c>
      <c r="E44" s="750">
        <v>1</v>
      </c>
      <c r="F44" s="762">
        <v>3249.27</v>
      </c>
    </row>
    <row r="45" spans="1:6" ht="14.4" customHeight="1" x14ac:dyDescent="0.3">
      <c r="A45" s="769" t="s">
        <v>2894</v>
      </c>
      <c r="B45" s="761"/>
      <c r="C45" s="750">
        <v>0</v>
      </c>
      <c r="D45" s="761">
        <v>133.63999999999999</v>
      </c>
      <c r="E45" s="750">
        <v>1</v>
      </c>
      <c r="F45" s="762">
        <v>133.63999999999999</v>
      </c>
    </row>
    <row r="46" spans="1:6" ht="14.4" customHeight="1" x14ac:dyDescent="0.3">
      <c r="A46" s="769" t="s">
        <v>2071</v>
      </c>
      <c r="B46" s="761"/>
      <c r="C46" s="750">
        <v>0</v>
      </c>
      <c r="D46" s="761">
        <v>1264.96</v>
      </c>
      <c r="E46" s="750">
        <v>1</v>
      </c>
      <c r="F46" s="762">
        <v>1264.96</v>
      </c>
    </row>
    <row r="47" spans="1:6" ht="14.4" customHeight="1" x14ac:dyDescent="0.3">
      <c r="A47" s="769" t="s">
        <v>2076</v>
      </c>
      <c r="B47" s="761"/>
      <c r="C47" s="750">
        <v>0</v>
      </c>
      <c r="D47" s="761">
        <v>17.579999999999998</v>
      </c>
      <c r="E47" s="750">
        <v>1</v>
      </c>
      <c r="F47" s="762">
        <v>17.579999999999998</v>
      </c>
    </row>
    <row r="48" spans="1:6" ht="14.4" customHeight="1" x14ac:dyDescent="0.3">
      <c r="A48" s="769" t="s">
        <v>2047</v>
      </c>
      <c r="B48" s="761"/>
      <c r="C48" s="750">
        <v>0</v>
      </c>
      <c r="D48" s="761">
        <v>160.1</v>
      </c>
      <c r="E48" s="750">
        <v>1</v>
      </c>
      <c r="F48" s="762">
        <v>160.1</v>
      </c>
    </row>
    <row r="49" spans="1:6" ht="14.4" customHeight="1" x14ac:dyDescent="0.3">
      <c r="A49" s="769" t="s">
        <v>2065</v>
      </c>
      <c r="B49" s="761"/>
      <c r="C49" s="750">
        <v>0</v>
      </c>
      <c r="D49" s="761">
        <v>989.97</v>
      </c>
      <c r="E49" s="750">
        <v>1</v>
      </c>
      <c r="F49" s="762">
        <v>989.97</v>
      </c>
    </row>
    <row r="50" spans="1:6" ht="14.4" customHeight="1" x14ac:dyDescent="0.3">
      <c r="A50" s="769" t="s">
        <v>2099</v>
      </c>
      <c r="B50" s="761"/>
      <c r="C50" s="750">
        <v>0</v>
      </c>
      <c r="D50" s="761">
        <v>107.14</v>
      </c>
      <c r="E50" s="750">
        <v>1</v>
      </c>
      <c r="F50" s="762">
        <v>107.14</v>
      </c>
    </row>
    <row r="51" spans="1:6" ht="14.4" customHeight="1" x14ac:dyDescent="0.3">
      <c r="A51" s="769" t="s">
        <v>2091</v>
      </c>
      <c r="B51" s="761"/>
      <c r="C51" s="750">
        <v>0</v>
      </c>
      <c r="D51" s="761">
        <v>246.4</v>
      </c>
      <c r="E51" s="750">
        <v>1</v>
      </c>
      <c r="F51" s="762">
        <v>246.4</v>
      </c>
    </row>
    <row r="52" spans="1:6" ht="14.4" customHeight="1" x14ac:dyDescent="0.3">
      <c r="A52" s="769" t="s">
        <v>2055</v>
      </c>
      <c r="B52" s="761"/>
      <c r="C52" s="750">
        <v>0</v>
      </c>
      <c r="D52" s="761">
        <v>1221.42</v>
      </c>
      <c r="E52" s="750">
        <v>1</v>
      </c>
      <c r="F52" s="762">
        <v>1221.42</v>
      </c>
    </row>
    <row r="53" spans="1:6" ht="14.4" customHeight="1" x14ac:dyDescent="0.3">
      <c r="A53" s="769" t="s">
        <v>2093</v>
      </c>
      <c r="B53" s="761"/>
      <c r="C53" s="750">
        <v>0</v>
      </c>
      <c r="D53" s="761">
        <v>578</v>
      </c>
      <c r="E53" s="750">
        <v>1</v>
      </c>
      <c r="F53" s="762">
        <v>578</v>
      </c>
    </row>
    <row r="54" spans="1:6" ht="14.4" customHeight="1" x14ac:dyDescent="0.3">
      <c r="A54" s="769" t="s">
        <v>2054</v>
      </c>
      <c r="B54" s="761"/>
      <c r="C54" s="750">
        <v>0</v>
      </c>
      <c r="D54" s="761">
        <v>6846.6699999999992</v>
      </c>
      <c r="E54" s="750">
        <v>1</v>
      </c>
      <c r="F54" s="762">
        <v>6846.6699999999992</v>
      </c>
    </row>
    <row r="55" spans="1:6" ht="14.4" customHeight="1" x14ac:dyDescent="0.3">
      <c r="A55" s="769" t="s">
        <v>2895</v>
      </c>
      <c r="B55" s="761"/>
      <c r="C55" s="750">
        <v>0</v>
      </c>
      <c r="D55" s="761">
        <v>294.10000000000002</v>
      </c>
      <c r="E55" s="750">
        <v>1</v>
      </c>
      <c r="F55" s="762">
        <v>294.10000000000002</v>
      </c>
    </row>
    <row r="56" spans="1:6" ht="14.4" customHeight="1" x14ac:dyDescent="0.3">
      <c r="A56" s="769" t="s">
        <v>2098</v>
      </c>
      <c r="B56" s="761"/>
      <c r="C56" s="750">
        <v>0</v>
      </c>
      <c r="D56" s="761">
        <v>567.84</v>
      </c>
      <c r="E56" s="750">
        <v>1</v>
      </c>
      <c r="F56" s="762">
        <v>567.84</v>
      </c>
    </row>
    <row r="57" spans="1:6" ht="14.4" customHeight="1" x14ac:dyDescent="0.3">
      <c r="A57" s="769" t="s">
        <v>2068</v>
      </c>
      <c r="B57" s="761"/>
      <c r="C57" s="750">
        <v>0</v>
      </c>
      <c r="D57" s="761">
        <v>360</v>
      </c>
      <c r="E57" s="750">
        <v>1</v>
      </c>
      <c r="F57" s="762">
        <v>360</v>
      </c>
    </row>
    <row r="58" spans="1:6" ht="14.4" customHeight="1" x14ac:dyDescent="0.3">
      <c r="A58" s="769" t="s">
        <v>2057</v>
      </c>
      <c r="B58" s="761"/>
      <c r="C58" s="750">
        <v>0</v>
      </c>
      <c r="D58" s="761">
        <v>284.94</v>
      </c>
      <c r="E58" s="750">
        <v>1</v>
      </c>
      <c r="F58" s="762">
        <v>284.94</v>
      </c>
    </row>
    <row r="59" spans="1:6" ht="14.4" customHeight="1" thickBot="1" x14ac:dyDescent="0.35">
      <c r="A59" s="770" t="s">
        <v>2092</v>
      </c>
      <c r="B59" s="765"/>
      <c r="C59" s="766">
        <v>0</v>
      </c>
      <c r="D59" s="765">
        <v>109.97</v>
      </c>
      <c r="E59" s="766">
        <v>1</v>
      </c>
      <c r="F59" s="767">
        <v>109.97</v>
      </c>
    </row>
    <row r="60" spans="1:6" ht="14.4" customHeight="1" thickBot="1" x14ac:dyDescent="0.35">
      <c r="A60" s="680" t="s">
        <v>3</v>
      </c>
      <c r="B60" s="681">
        <v>2380.2600000000002</v>
      </c>
      <c r="C60" s="682">
        <v>7.1108830035000847E-2</v>
      </c>
      <c r="D60" s="681">
        <v>31093.219999999998</v>
      </c>
      <c r="E60" s="682">
        <v>0.92889116996499899</v>
      </c>
      <c r="F60" s="683">
        <v>33473.480000000003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{5C43FB66-9B29-4DDF-8BF5-704970C80E98}</x14:id>
        </ext>
      </extLst>
    </cfRule>
  </conditionalFormatting>
  <conditionalFormatting sqref="F14:F5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{B980B1A4-A42B-4753-92AE-C7128F706EB5}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43FB66-9B29-4DDF-8BF5-704970C80E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B980B1A4-A42B-4753-92AE-C7128F706EB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F14:F59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2905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41</v>
      </c>
      <c r="G3" s="47">
        <f>SUBTOTAL(9,G6:G1048576)</f>
        <v>2380.2600000000002</v>
      </c>
      <c r="H3" s="48">
        <f>IF(M3=0,0,G3/M3)</f>
        <v>7.1108830035000833E-2</v>
      </c>
      <c r="I3" s="47">
        <f>SUBTOTAL(9,I6:I1048576)</f>
        <v>254</v>
      </c>
      <c r="J3" s="47">
        <f>SUBTOTAL(9,J6:J1048576)</f>
        <v>31093.220000000008</v>
      </c>
      <c r="K3" s="48">
        <f>IF(M3=0,0,J3/M3)</f>
        <v>0.9288911699649991</v>
      </c>
      <c r="L3" s="47">
        <f>SUBTOTAL(9,L6:L1048576)</f>
        <v>295</v>
      </c>
      <c r="M3" s="49">
        <f>SUBTOTAL(9,M6:M1048576)</f>
        <v>33473.48000000001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59" t="s">
        <v>168</v>
      </c>
      <c r="B5" s="771" t="s">
        <v>164</v>
      </c>
      <c r="C5" s="771" t="s">
        <v>90</v>
      </c>
      <c r="D5" s="771" t="s">
        <v>165</v>
      </c>
      <c r="E5" s="771" t="s">
        <v>166</v>
      </c>
      <c r="F5" s="694" t="s">
        <v>28</v>
      </c>
      <c r="G5" s="694" t="s">
        <v>14</v>
      </c>
      <c r="H5" s="675" t="s">
        <v>167</v>
      </c>
      <c r="I5" s="674" t="s">
        <v>28</v>
      </c>
      <c r="J5" s="694" t="s">
        <v>14</v>
      </c>
      <c r="K5" s="675" t="s">
        <v>167</v>
      </c>
      <c r="L5" s="674" t="s">
        <v>28</v>
      </c>
      <c r="M5" s="695" t="s">
        <v>14</v>
      </c>
    </row>
    <row r="6" spans="1:13" ht="14.4" customHeight="1" x14ac:dyDescent="0.3">
      <c r="A6" s="736" t="s">
        <v>2243</v>
      </c>
      <c r="B6" s="737" t="s">
        <v>2896</v>
      </c>
      <c r="C6" s="737" t="s">
        <v>2771</v>
      </c>
      <c r="D6" s="737" t="s">
        <v>2772</v>
      </c>
      <c r="E6" s="737" t="s">
        <v>2773</v>
      </c>
      <c r="F6" s="229">
        <v>2</v>
      </c>
      <c r="G6" s="229">
        <v>144.08000000000001</v>
      </c>
      <c r="H6" s="742">
        <v>1</v>
      </c>
      <c r="I6" s="229"/>
      <c r="J6" s="229"/>
      <c r="K6" s="742">
        <v>0</v>
      </c>
      <c r="L6" s="229">
        <v>2</v>
      </c>
      <c r="M6" s="760">
        <v>144.08000000000001</v>
      </c>
    </row>
    <row r="7" spans="1:13" ht="14.4" customHeight="1" x14ac:dyDescent="0.3">
      <c r="A7" s="743" t="s">
        <v>2243</v>
      </c>
      <c r="B7" s="745" t="s">
        <v>2102</v>
      </c>
      <c r="C7" s="745" t="s">
        <v>1636</v>
      </c>
      <c r="D7" s="745" t="s">
        <v>1574</v>
      </c>
      <c r="E7" s="745" t="s">
        <v>2103</v>
      </c>
      <c r="F7" s="761"/>
      <c r="G7" s="761"/>
      <c r="H7" s="750">
        <v>0</v>
      </c>
      <c r="I7" s="761">
        <v>1</v>
      </c>
      <c r="J7" s="761">
        <v>46.85</v>
      </c>
      <c r="K7" s="750">
        <v>1</v>
      </c>
      <c r="L7" s="761">
        <v>1</v>
      </c>
      <c r="M7" s="762">
        <v>46.85</v>
      </c>
    </row>
    <row r="8" spans="1:13" ht="14.4" customHeight="1" x14ac:dyDescent="0.3">
      <c r="A8" s="743" t="s">
        <v>2243</v>
      </c>
      <c r="B8" s="745" t="s">
        <v>2102</v>
      </c>
      <c r="C8" s="745" t="s">
        <v>2757</v>
      </c>
      <c r="D8" s="745" t="s">
        <v>1574</v>
      </c>
      <c r="E8" s="745" t="s">
        <v>2758</v>
      </c>
      <c r="F8" s="761"/>
      <c r="G8" s="761"/>
      <c r="H8" s="750"/>
      <c r="I8" s="761">
        <v>1</v>
      </c>
      <c r="J8" s="761">
        <v>0</v>
      </c>
      <c r="K8" s="750"/>
      <c r="L8" s="761">
        <v>1</v>
      </c>
      <c r="M8" s="762">
        <v>0</v>
      </c>
    </row>
    <row r="9" spans="1:13" ht="14.4" customHeight="1" x14ac:dyDescent="0.3">
      <c r="A9" s="743" t="s">
        <v>2243</v>
      </c>
      <c r="B9" s="745" t="s">
        <v>2112</v>
      </c>
      <c r="C9" s="745" t="s">
        <v>2746</v>
      </c>
      <c r="D9" s="745" t="s">
        <v>1658</v>
      </c>
      <c r="E9" s="745" t="s">
        <v>2747</v>
      </c>
      <c r="F9" s="761"/>
      <c r="G9" s="761"/>
      <c r="H9" s="750">
        <v>0</v>
      </c>
      <c r="I9" s="761">
        <v>1</v>
      </c>
      <c r="J9" s="761">
        <v>172.85</v>
      </c>
      <c r="K9" s="750">
        <v>1</v>
      </c>
      <c r="L9" s="761">
        <v>1</v>
      </c>
      <c r="M9" s="762">
        <v>172.85</v>
      </c>
    </row>
    <row r="10" spans="1:13" ht="14.4" customHeight="1" x14ac:dyDescent="0.3">
      <c r="A10" s="743" t="s">
        <v>2243</v>
      </c>
      <c r="B10" s="745" t="s">
        <v>2115</v>
      </c>
      <c r="C10" s="745" t="s">
        <v>2711</v>
      </c>
      <c r="D10" s="745" t="s">
        <v>2712</v>
      </c>
      <c r="E10" s="745" t="s">
        <v>2418</v>
      </c>
      <c r="F10" s="761"/>
      <c r="G10" s="761"/>
      <c r="H10" s="750">
        <v>0</v>
      </c>
      <c r="I10" s="761">
        <v>3</v>
      </c>
      <c r="J10" s="761">
        <v>138.75</v>
      </c>
      <c r="K10" s="750">
        <v>1</v>
      </c>
      <c r="L10" s="761">
        <v>3</v>
      </c>
      <c r="M10" s="762">
        <v>138.75</v>
      </c>
    </row>
    <row r="11" spans="1:13" ht="14.4" customHeight="1" x14ac:dyDescent="0.3">
      <c r="A11" s="743" t="s">
        <v>2243</v>
      </c>
      <c r="B11" s="745" t="s">
        <v>2116</v>
      </c>
      <c r="C11" s="745" t="s">
        <v>1697</v>
      </c>
      <c r="D11" s="745" t="s">
        <v>2119</v>
      </c>
      <c r="E11" s="745" t="s">
        <v>980</v>
      </c>
      <c r="F11" s="761"/>
      <c r="G11" s="761"/>
      <c r="H11" s="750">
        <v>0</v>
      </c>
      <c r="I11" s="761">
        <v>1</v>
      </c>
      <c r="J11" s="761">
        <v>184.74</v>
      </c>
      <c r="K11" s="750">
        <v>1</v>
      </c>
      <c r="L11" s="761">
        <v>1</v>
      </c>
      <c r="M11" s="762">
        <v>184.74</v>
      </c>
    </row>
    <row r="12" spans="1:13" ht="14.4" customHeight="1" x14ac:dyDescent="0.3">
      <c r="A12" s="743" t="s">
        <v>2243</v>
      </c>
      <c r="B12" s="745" t="s">
        <v>2132</v>
      </c>
      <c r="C12" s="745" t="s">
        <v>1643</v>
      </c>
      <c r="D12" s="745" t="s">
        <v>1644</v>
      </c>
      <c r="E12" s="745" t="s">
        <v>1427</v>
      </c>
      <c r="F12" s="761"/>
      <c r="G12" s="761"/>
      <c r="H12" s="750">
        <v>0</v>
      </c>
      <c r="I12" s="761">
        <v>4</v>
      </c>
      <c r="J12" s="761">
        <v>262.16000000000003</v>
      </c>
      <c r="K12" s="750">
        <v>1</v>
      </c>
      <c r="L12" s="761">
        <v>4</v>
      </c>
      <c r="M12" s="762">
        <v>262.16000000000003</v>
      </c>
    </row>
    <row r="13" spans="1:13" ht="14.4" customHeight="1" x14ac:dyDescent="0.3">
      <c r="A13" s="743" t="s">
        <v>2243</v>
      </c>
      <c r="B13" s="745" t="s">
        <v>2132</v>
      </c>
      <c r="C13" s="745" t="s">
        <v>2678</v>
      </c>
      <c r="D13" s="745" t="s">
        <v>2679</v>
      </c>
      <c r="E13" s="745" t="s">
        <v>804</v>
      </c>
      <c r="F13" s="761">
        <v>3</v>
      </c>
      <c r="G13" s="761">
        <v>210.69</v>
      </c>
      <c r="H13" s="750">
        <v>1</v>
      </c>
      <c r="I13" s="761"/>
      <c r="J13" s="761"/>
      <c r="K13" s="750">
        <v>0</v>
      </c>
      <c r="L13" s="761">
        <v>3</v>
      </c>
      <c r="M13" s="762">
        <v>210.69</v>
      </c>
    </row>
    <row r="14" spans="1:13" ht="14.4" customHeight="1" x14ac:dyDescent="0.3">
      <c r="A14" s="743" t="s">
        <v>2243</v>
      </c>
      <c r="B14" s="745" t="s">
        <v>2133</v>
      </c>
      <c r="C14" s="745" t="s">
        <v>2680</v>
      </c>
      <c r="D14" s="745" t="s">
        <v>2681</v>
      </c>
      <c r="E14" s="745" t="s">
        <v>2682</v>
      </c>
      <c r="F14" s="761">
        <v>3</v>
      </c>
      <c r="G14" s="761">
        <v>49.14</v>
      </c>
      <c r="H14" s="750">
        <v>1</v>
      </c>
      <c r="I14" s="761"/>
      <c r="J14" s="761"/>
      <c r="K14" s="750">
        <v>0</v>
      </c>
      <c r="L14" s="761">
        <v>3</v>
      </c>
      <c r="M14" s="762">
        <v>49.14</v>
      </c>
    </row>
    <row r="15" spans="1:13" ht="14.4" customHeight="1" x14ac:dyDescent="0.3">
      <c r="A15" s="743" t="s">
        <v>2243</v>
      </c>
      <c r="B15" s="745" t="s">
        <v>2133</v>
      </c>
      <c r="C15" s="745" t="s">
        <v>1633</v>
      </c>
      <c r="D15" s="745" t="s">
        <v>1634</v>
      </c>
      <c r="E15" s="745" t="s">
        <v>1197</v>
      </c>
      <c r="F15" s="761"/>
      <c r="G15" s="761"/>
      <c r="H15" s="750">
        <v>0</v>
      </c>
      <c r="I15" s="761">
        <v>6</v>
      </c>
      <c r="J15" s="761">
        <v>210.66</v>
      </c>
      <c r="K15" s="750">
        <v>1</v>
      </c>
      <c r="L15" s="761">
        <v>6</v>
      </c>
      <c r="M15" s="762">
        <v>210.66</v>
      </c>
    </row>
    <row r="16" spans="1:13" ht="14.4" customHeight="1" x14ac:dyDescent="0.3">
      <c r="A16" s="743" t="s">
        <v>2243</v>
      </c>
      <c r="B16" s="745" t="s">
        <v>2133</v>
      </c>
      <c r="C16" s="745" t="s">
        <v>2683</v>
      </c>
      <c r="D16" s="745" t="s">
        <v>2684</v>
      </c>
      <c r="E16" s="745" t="s">
        <v>1197</v>
      </c>
      <c r="F16" s="761">
        <v>6</v>
      </c>
      <c r="G16" s="761">
        <v>210.66</v>
      </c>
      <c r="H16" s="750">
        <v>1</v>
      </c>
      <c r="I16" s="761"/>
      <c r="J16" s="761"/>
      <c r="K16" s="750">
        <v>0</v>
      </c>
      <c r="L16" s="761">
        <v>6</v>
      </c>
      <c r="M16" s="762">
        <v>210.66</v>
      </c>
    </row>
    <row r="17" spans="1:13" ht="14.4" customHeight="1" x14ac:dyDescent="0.3">
      <c r="A17" s="743" t="s">
        <v>2243</v>
      </c>
      <c r="B17" s="745" t="s">
        <v>2133</v>
      </c>
      <c r="C17" s="745" t="s">
        <v>2685</v>
      </c>
      <c r="D17" s="745" t="s">
        <v>2686</v>
      </c>
      <c r="E17" s="745" t="s">
        <v>2687</v>
      </c>
      <c r="F17" s="761">
        <v>1</v>
      </c>
      <c r="G17" s="761">
        <v>0</v>
      </c>
      <c r="H17" s="750"/>
      <c r="I17" s="761"/>
      <c r="J17" s="761"/>
      <c r="K17" s="750"/>
      <c r="L17" s="761">
        <v>1</v>
      </c>
      <c r="M17" s="762">
        <v>0</v>
      </c>
    </row>
    <row r="18" spans="1:13" ht="14.4" customHeight="1" x14ac:dyDescent="0.3">
      <c r="A18" s="743" t="s">
        <v>2243</v>
      </c>
      <c r="B18" s="745" t="s">
        <v>2135</v>
      </c>
      <c r="C18" s="745" t="s">
        <v>1784</v>
      </c>
      <c r="D18" s="745" t="s">
        <v>1785</v>
      </c>
      <c r="E18" s="745" t="s">
        <v>1786</v>
      </c>
      <c r="F18" s="761"/>
      <c r="G18" s="761"/>
      <c r="H18" s="750">
        <v>0</v>
      </c>
      <c r="I18" s="761">
        <v>2</v>
      </c>
      <c r="J18" s="761">
        <v>105.94</v>
      </c>
      <c r="K18" s="750">
        <v>1</v>
      </c>
      <c r="L18" s="761">
        <v>2</v>
      </c>
      <c r="M18" s="762">
        <v>105.94</v>
      </c>
    </row>
    <row r="19" spans="1:13" ht="14.4" customHeight="1" x14ac:dyDescent="0.3">
      <c r="A19" s="743" t="s">
        <v>2243</v>
      </c>
      <c r="B19" s="745" t="s">
        <v>2140</v>
      </c>
      <c r="C19" s="745" t="s">
        <v>2759</v>
      </c>
      <c r="D19" s="745" t="s">
        <v>2760</v>
      </c>
      <c r="E19" s="745" t="s">
        <v>2761</v>
      </c>
      <c r="F19" s="761">
        <v>1</v>
      </c>
      <c r="G19" s="761">
        <v>144.81</v>
      </c>
      <c r="H19" s="750">
        <v>1</v>
      </c>
      <c r="I19" s="761"/>
      <c r="J19" s="761"/>
      <c r="K19" s="750">
        <v>0</v>
      </c>
      <c r="L19" s="761">
        <v>1</v>
      </c>
      <c r="M19" s="762">
        <v>144.81</v>
      </c>
    </row>
    <row r="20" spans="1:13" ht="14.4" customHeight="1" x14ac:dyDescent="0.3">
      <c r="A20" s="743" t="s">
        <v>2243</v>
      </c>
      <c r="B20" s="745" t="s">
        <v>2142</v>
      </c>
      <c r="C20" s="745" t="s">
        <v>2487</v>
      </c>
      <c r="D20" s="745" t="s">
        <v>1577</v>
      </c>
      <c r="E20" s="745" t="s">
        <v>2488</v>
      </c>
      <c r="F20" s="761"/>
      <c r="G20" s="761"/>
      <c r="H20" s="750">
        <v>0</v>
      </c>
      <c r="I20" s="761">
        <v>7</v>
      </c>
      <c r="J20" s="761">
        <v>109.27</v>
      </c>
      <c r="K20" s="750">
        <v>1</v>
      </c>
      <c r="L20" s="761">
        <v>7</v>
      </c>
      <c r="M20" s="762">
        <v>109.27</v>
      </c>
    </row>
    <row r="21" spans="1:13" ht="14.4" customHeight="1" x14ac:dyDescent="0.3">
      <c r="A21" s="743" t="s">
        <v>2243</v>
      </c>
      <c r="B21" s="745" t="s">
        <v>2142</v>
      </c>
      <c r="C21" s="745" t="s">
        <v>2765</v>
      </c>
      <c r="D21" s="745" t="s">
        <v>1577</v>
      </c>
      <c r="E21" s="745" t="s">
        <v>2766</v>
      </c>
      <c r="F21" s="761"/>
      <c r="G21" s="761"/>
      <c r="H21" s="750">
        <v>0</v>
      </c>
      <c r="I21" s="761">
        <v>1</v>
      </c>
      <c r="J21" s="761">
        <v>26.03</v>
      </c>
      <c r="K21" s="750">
        <v>1</v>
      </c>
      <c r="L21" s="761">
        <v>1</v>
      </c>
      <c r="M21" s="762">
        <v>26.03</v>
      </c>
    </row>
    <row r="22" spans="1:13" ht="14.4" customHeight="1" x14ac:dyDescent="0.3">
      <c r="A22" s="743" t="s">
        <v>2243</v>
      </c>
      <c r="B22" s="745" t="s">
        <v>2146</v>
      </c>
      <c r="C22" s="745" t="s">
        <v>1713</v>
      </c>
      <c r="D22" s="745" t="s">
        <v>2147</v>
      </c>
      <c r="E22" s="745" t="s">
        <v>1100</v>
      </c>
      <c r="F22" s="761"/>
      <c r="G22" s="761"/>
      <c r="H22" s="750">
        <v>0</v>
      </c>
      <c r="I22" s="761">
        <v>7</v>
      </c>
      <c r="J22" s="761">
        <v>680.82</v>
      </c>
      <c r="K22" s="750">
        <v>1</v>
      </c>
      <c r="L22" s="761">
        <v>7</v>
      </c>
      <c r="M22" s="762">
        <v>680.82</v>
      </c>
    </row>
    <row r="23" spans="1:13" ht="14.4" customHeight="1" x14ac:dyDescent="0.3">
      <c r="A23" s="743" t="s">
        <v>2243</v>
      </c>
      <c r="B23" s="745" t="s">
        <v>2146</v>
      </c>
      <c r="C23" s="745" t="s">
        <v>2370</v>
      </c>
      <c r="D23" s="745" t="s">
        <v>2147</v>
      </c>
      <c r="E23" s="745" t="s">
        <v>2371</v>
      </c>
      <c r="F23" s="761"/>
      <c r="G23" s="761"/>
      <c r="H23" s="750">
        <v>0</v>
      </c>
      <c r="I23" s="761">
        <v>1</v>
      </c>
      <c r="J23" s="761">
        <v>291.82</v>
      </c>
      <c r="K23" s="750">
        <v>1</v>
      </c>
      <c r="L23" s="761">
        <v>1</v>
      </c>
      <c r="M23" s="762">
        <v>291.82</v>
      </c>
    </row>
    <row r="24" spans="1:13" ht="14.4" customHeight="1" x14ac:dyDescent="0.3">
      <c r="A24" s="743" t="s">
        <v>2243</v>
      </c>
      <c r="B24" s="745" t="s">
        <v>2146</v>
      </c>
      <c r="C24" s="745" t="s">
        <v>2372</v>
      </c>
      <c r="D24" s="745" t="s">
        <v>2373</v>
      </c>
      <c r="E24" s="745" t="s">
        <v>1100</v>
      </c>
      <c r="F24" s="761"/>
      <c r="G24" s="761"/>
      <c r="H24" s="750">
        <v>0</v>
      </c>
      <c r="I24" s="761">
        <v>3</v>
      </c>
      <c r="J24" s="761">
        <v>583.62</v>
      </c>
      <c r="K24" s="750">
        <v>1</v>
      </c>
      <c r="L24" s="761">
        <v>3</v>
      </c>
      <c r="M24" s="762">
        <v>583.62</v>
      </c>
    </row>
    <row r="25" spans="1:13" ht="14.4" customHeight="1" x14ac:dyDescent="0.3">
      <c r="A25" s="743" t="s">
        <v>2243</v>
      </c>
      <c r="B25" s="745" t="s">
        <v>2897</v>
      </c>
      <c r="C25" s="745" t="s">
        <v>2734</v>
      </c>
      <c r="D25" s="745" t="s">
        <v>2735</v>
      </c>
      <c r="E25" s="745" t="s">
        <v>2736</v>
      </c>
      <c r="F25" s="761">
        <v>3</v>
      </c>
      <c r="G25" s="761">
        <v>183.72</v>
      </c>
      <c r="H25" s="750">
        <v>1</v>
      </c>
      <c r="I25" s="761"/>
      <c r="J25" s="761"/>
      <c r="K25" s="750">
        <v>0</v>
      </c>
      <c r="L25" s="761">
        <v>3</v>
      </c>
      <c r="M25" s="762">
        <v>183.72</v>
      </c>
    </row>
    <row r="26" spans="1:13" ht="14.4" customHeight="1" x14ac:dyDescent="0.3">
      <c r="A26" s="743" t="s">
        <v>2243</v>
      </c>
      <c r="B26" s="745" t="s">
        <v>2897</v>
      </c>
      <c r="C26" s="745" t="s">
        <v>2737</v>
      </c>
      <c r="D26" s="745" t="s">
        <v>2331</v>
      </c>
      <c r="E26" s="745" t="s">
        <v>2738</v>
      </c>
      <c r="F26" s="761">
        <v>1</v>
      </c>
      <c r="G26" s="761">
        <v>0</v>
      </c>
      <c r="H26" s="750"/>
      <c r="I26" s="761"/>
      <c r="J26" s="761"/>
      <c r="K26" s="750"/>
      <c r="L26" s="761">
        <v>1</v>
      </c>
      <c r="M26" s="762">
        <v>0</v>
      </c>
    </row>
    <row r="27" spans="1:13" ht="14.4" customHeight="1" x14ac:dyDescent="0.3">
      <c r="A27" s="743" t="s">
        <v>2243</v>
      </c>
      <c r="B27" s="745" t="s">
        <v>2152</v>
      </c>
      <c r="C27" s="745" t="s">
        <v>2675</v>
      </c>
      <c r="D27" s="745" t="s">
        <v>1869</v>
      </c>
      <c r="E27" s="745" t="s">
        <v>2676</v>
      </c>
      <c r="F27" s="761"/>
      <c r="G27" s="761"/>
      <c r="H27" s="750">
        <v>0</v>
      </c>
      <c r="I27" s="761">
        <v>1</v>
      </c>
      <c r="J27" s="761">
        <v>374.74</v>
      </c>
      <c r="K27" s="750">
        <v>1</v>
      </c>
      <c r="L27" s="761">
        <v>1</v>
      </c>
      <c r="M27" s="762">
        <v>374.74</v>
      </c>
    </row>
    <row r="28" spans="1:13" ht="14.4" customHeight="1" x14ac:dyDescent="0.3">
      <c r="A28" s="743" t="s">
        <v>2243</v>
      </c>
      <c r="B28" s="745" t="s">
        <v>2152</v>
      </c>
      <c r="C28" s="745" t="s">
        <v>1694</v>
      </c>
      <c r="D28" s="745" t="s">
        <v>1789</v>
      </c>
      <c r="E28" s="745" t="s">
        <v>1708</v>
      </c>
      <c r="F28" s="761"/>
      <c r="G28" s="761"/>
      <c r="H28" s="750">
        <v>0</v>
      </c>
      <c r="I28" s="761">
        <v>6</v>
      </c>
      <c r="J28" s="761">
        <v>374.76</v>
      </c>
      <c r="K28" s="750">
        <v>1</v>
      </c>
      <c r="L28" s="761">
        <v>6</v>
      </c>
      <c r="M28" s="762">
        <v>374.76</v>
      </c>
    </row>
    <row r="29" spans="1:13" ht="14.4" customHeight="1" x14ac:dyDescent="0.3">
      <c r="A29" s="743" t="s">
        <v>2243</v>
      </c>
      <c r="B29" s="745" t="s">
        <v>2152</v>
      </c>
      <c r="C29" s="745" t="s">
        <v>2448</v>
      </c>
      <c r="D29" s="745" t="s">
        <v>2449</v>
      </c>
      <c r="E29" s="745" t="s">
        <v>804</v>
      </c>
      <c r="F29" s="761"/>
      <c r="G29" s="761"/>
      <c r="H29" s="750">
        <v>0</v>
      </c>
      <c r="I29" s="761">
        <v>6</v>
      </c>
      <c r="J29" s="761">
        <v>749.46</v>
      </c>
      <c r="K29" s="750">
        <v>1</v>
      </c>
      <c r="L29" s="761">
        <v>6</v>
      </c>
      <c r="M29" s="762">
        <v>749.46</v>
      </c>
    </row>
    <row r="30" spans="1:13" ht="14.4" customHeight="1" x14ac:dyDescent="0.3">
      <c r="A30" s="743" t="s">
        <v>2243</v>
      </c>
      <c r="B30" s="745" t="s">
        <v>2152</v>
      </c>
      <c r="C30" s="745" t="s">
        <v>1771</v>
      </c>
      <c r="D30" s="745" t="s">
        <v>2153</v>
      </c>
      <c r="E30" s="745" t="s">
        <v>2154</v>
      </c>
      <c r="F30" s="761"/>
      <c r="G30" s="761"/>
      <c r="H30" s="750">
        <v>0</v>
      </c>
      <c r="I30" s="761">
        <v>1</v>
      </c>
      <c r="J30" s="761">
        <v>193.1</v>
      </c>
      <c r="K30" s="750">
        <v>1</v>
      </c>
      <c r="L30" s="761">
        <v>1</v>
      </c>
      <c r="M30" s="762">
        <v>193.1</v>
      </c>
    </row>
    <row r="31" spans="1:13" ht="14.4" customHeight="1" x14ac:dyDescent="0.3">
      <c r="A31" s="743" t="s">
        <v>2243</v>
      </c>
      <c r="B31" s="745" t="s">
        <v>2155</v>
      </c>
      <c r="C31" s="745" t="s">
        <v>2774</v>
      </c>
      <c r="D31" s="745" t="s">
        <v>2775</v>
      </c>
      <c r="E31" s="745" t="s">
        <v>2776</v>
      </c>
      <c r="F31" s="761"/>
      <c r="G31" s="761"/>
      <c r="H31" s="750">
        <v>0</v>
      </c>
      <c r="I31" s="761">
        <v>1</v>
      </c>
      <c r="J31" s="761">
        <v>374.74</v>
      </c>
      <c r="K31" s="750">
        <v>1</v>
      </c>
      <c r="L31" s="761">
        <v>1</v>
      </c>
      <c r="M31" s="762">
        <v>374.74</v>
      </c>
    </row>
    <row r="32" spans="1:13" ht="14.4" customHeight="1" x14ac:dyDescent="0.3">
      <c r="A32" s="743" t="s">
        <v>2243</v>
      </c>
      <c r="B32" s="745" t="s">
        <v>2163</v>
      </c>
      <c r="C32" s="745" t="s">
        <v>1767</v>
      </c>
      <c r="D32" s="745" t="s">
        <v>2166</v>
      </c>
      <c r="E32" s="745" t="s">
        <v>2167</v>
      </c>
      <c r="F32" s="761"/>
      <c r="G32" s="761"/>
      <c r="H32" s="750">
        <v>0</v>
      </c>
      <c r="I32" s="761">
        <v>1</v>
      </c>
      <c r="J32" s="761">
        <v>48.37</v>
      </c>
      <c r="K32" s="750">
        <v>1</v>
      </c>
      <c r="L32" s="761">
        <v>1</v>
      </c>
      <c r="M32" s="762">
        <v>48.37</v>
      </c>
    </row>
    <row r="33" spans="1:13" ht="14.4" customHeight="1" x14ac:dyDescent="0.3">
      <c r="A33" s="743" t="s">
        <v>2243</v>
      </c>
      <c r="B33" s="745" t="s">
        <v>2163</v>
      </c>
      <c r="C33" s="745" t="s">
        <v>2572</v>
      </c>
      <c r="D33" s="745" t="s">
        <v>2573</v>
      </c>
      <c r="E33" s="745" t="s">
        <v>2321</v>
      </c>
      <c r="F33" s="761"/>
      <c r="G33" s="761"/>
      <c r="H33" s="750">
        <v>0</v>
      </c>
      <c r="I33" s="761">
        <v>2</v>
      </c>
      <c r="J33" s="761">
        <v>248.98</v>
      </c>
      <c r="K33" s="750">
        <v>1</v>
      </c>
      <c r="L33" s="761">
        <v>2</v>
      </c>
      <c r="M33" s="762">
        <v>248.98</v>
      </c>
    </row>
    <row r="34" spans="1:13" ht="14.4" customHeight="1" x14ac:dyDescent="0.3">
      <c r="A34" s="743" t="s">
        <v>2243</v>
      </c>
      <c r="B34" s="745" t="s">
        <v>2163</v>
      </c>
      <c r="C34" s="745" t="s">
        <v>2732</v>
      </c>
      <c r="D34" s="745" t="s">
        <v>2733</v>
      </c>
      <c r="E34" s="745" t="s">
        <v>2571</v>
      </c>
      <c r="F34" s="761">
        <v>1</v>
      </c>
      <c r="G34" s="761">
        <v>82.99</v>
      </c>
      <c r="H34" s="750">
        <v>1</v>
      </c>
      <c r="I34" s="761"/>
      <c r="J34" s="761"/>
      <c r="K34" s="750">
        <v>0</v>
      </c>
      <c r="L34" s="761">
        <v>1</v>
      </c>
      <c r="M34" s="762">
        <v>82.99</v>
      </c>
    </row>
    <row r="35" spans="1:13" ht="14.4" customHeight="1" x14ac:dyDescent="0.3">
      <c r="A35" s="743" t="s">
        <v>2243</v>
      </c>
      <c r="B35" s="745" t="s">
        <v>2898</v>
      </c>
      <c r="C35" s="745" t="s">
        <v>2704</v>
      </c>
      <c r="D35" s="745" t="s">
        <v>2705</v>
      </c>
      <c r="E35" s="745" t="s">
        <v>2706</v>
      </c>
      <c r="F35" s="761">
        <v>2</v>
      </c>
      <c r="G35" s="761">
        <v>79.48</v>
      </c>
      <c r="H35" s="750">
        <v>1</v>
      </c>
      <c r="I35" s="761"/>
      <c r="J35" s="761"/>
      <c r="K35" s="750">
        <v>0</v>
      </c>
      <c r="L35" s="761">
        <v>2</v>
      </c>
      <c r="M35" s="762">
        <v>79.48</v>
      </c>
    </row>
    <row r="36" spans="1:13" ht="14.4" customHeight="1" x14ac:dyDescent="0.3">
      <c r="A36" s="743" t="s">
        <v>2243</v>
      </c>
      <c r="B36" s="745" t="s">
        <v>2178</v>
      </c>
      <c r="C36" s="745" t="s">
        <v>1930</v>
      </c>
      <c r="D36" s="745" t="s">
        <v>1931</v>
      </c>
      <c r="E36" s="745" t="s">
        <v>2179</v>
      </c>
      <c r="F36" s="761"/>
      <c r="G36" s="761"/>
      <c r="H36" s="750">
        <v>0</v>
      </c>
      <c r="I36" s="761">
        <v>2</v>
      </c>
      <c r="J36" s="761">
        <v>223.44</v>
      </c>
      <c r="K36" s="750">
        <v>1</v>
      </c>
      <c r="L36" s="761">
        <v>2</v>
      </c>
      <c r="M36" s="762">
        <v>223.44</v>
      </c>
    </row>
    <row r="37" spans="1:13" ht="14.4" customHeight="1" x14ac:dyDescent="0.3">
      <c r="A37" s="743" t="s">
        <v>2243</v>
      </c>
      <c r="B37" s="745" t="s">
        <v>2196</v>
      </c>
      <c r="C37" s="745" t="s">
        <v>2749</v>
      </c>
      <c r="D37" s="745" t="s">
        <v>1400</v>
      </c>
      <c r="E37" s="745" t="s">
        <v>2750</v>
      </c>
      <c r="F37" s="761"/>
      <c r="G37" s="761"/>
      <c r="H37" s="750"/>
      <c r="I37" s="761">
        <v>1</v>
      </c>
      <c r="J37" s="761">
        <v>0</v>
      </c>
      <c r="K37" s="750"/>
      <c r="L37" s="761">
        <v>1</v>
      </c>
      <c r="M37" s="762">
        <v>0</v>
      </c>
    </row>
    <row r="38" spans="1:13" ht="14.4" customHeight="1" x14ac:dyDescent="0.3">
      <c r="A38" s="743" t="s">
        <v>2243</v>
      </c>
      <c r="B38" s="745" t="s">
        <v>2196</v>
      </c>
      <c r="C38" s="745" t="s">
        <v>2751</v>
      </c>
      <c r="D38" s="745" t="s">
        <v>2752</v>
      </c>
      <c r="E38" s="745" t="s">
        <v>2753</v>
      </c>
      <c r="F38" s="761">
        <v>1</v>
      </c>
      <c r="G38" s="761">
        <v>48.42</v>
      </c>
      <c r="H38" s="750">
        <v>1</v>
      </c>
      <c r="I38" s="761"/>
      <c r="J38" s="761"/>
      <c r="K38" s="750">
        <v>0</v>
      </c>
      <c r="L38" s="761">
        <v>1</v>
      </c>
      <c r="M38" s="762">
        <v>48.42</v>
      </c>
    </row>
    <row r="39" spans="1:13" ht="14.4" customHeight="1" x14ac:dyDescent="0.3">
      <c r="A39" s="743" t="s">
        <v>2243</v>
      </c>
      <c r="B39" s="745" t="s">
        <v>2198</v>
      </c>
      <c r="C39" s="745" t="s">
        <v>2792</v>
      </c>
      <c r="D39" s="745" t="s">
        <v>2793</v>
      </c>
      <c r="E39" s="745" t="s">
        <v>2794</v>
      </c>
      <c r="F39" s="761">
        <v>1</v>
      </c>
      <c r="G39" s="761">
        <v>300.68</v>
      </c>
      <c r="H39" s="750">
        <v>1</v>
      </c>
      <c r="I39" s="761"/>
      <c r="J39" s="761"/>
      <c r="K39" s="750">
        <v>0</v>
      </c>
      <c r="L39" s="761">
        <v>1</v>
      </c>
      <c r="M39" s="762">
        <v>300.68</v>
      </c>
    </row>
    <row r="40" spans="1:13" ht="14.4" customHeight="1" x14ac:dyDescent="0.3">
      <c r="A40" s="743" t="s">
        <v>2243</v>
      </c>
      <c r="B40" s="745" t="s">
        <v>2201</v>
      </c>
      <c r="C40" s="745" t="s">
        <v>2707</v>
      </c>
      <c r="D40" s="745" t="s">
        <v>2708</v>
      </c>
      <c r="E40" s="745" t="s">
        <v>2709</v>
      </c>
      <c r="F40" s="761"/>
      <c r="G40" s="761"/>
      <c r="H40" s="750">
        <v>0</v>
      </c>
      <c r="I40" s="761">
        <v>2</v>
      </c>
      <c r="J40" s="761">
        <v>1074.24</v>
      </c>
      <c r="K40" s="750">
        <v>1</v>
      </c>
      <c r="L40" s="761">
        <v>2</v>
      </c>
      <c r="M40" s="762">
        <v>1074.24</v>
      </c>
    </row>
    <row r="41" spans="1:13" ht="14.4" customHeight="1" x14ac:dyDescent="0.3">
      <c r="A41" s="743" t="s">
        <v>2243</v>
      </c>
      <c r="B41" s="745" t="s">
        <v>2210</v>
      </c>
      <c r="C41" s="745" t="s">
        <v>2256</v>
      </c>
      <c r="D41" s="745" t="s">
        <v>2257</v>
      </c>
      <c r="E41" s="745" t="s">
        <v>2212</v>
      </c>
      <c r="F41" s="761">
        <v>3</v>
      </c>
      <c r="G41" s="761">
        <v>15.419999999999998</v>
      </c>
      <c r="H41" s="750">
        <v>1</v>
      </c>
      <c r="I41" s="761"/>
      <c r="J41" s="761"/>
      <c r="K41" s="750">
        <v>0</v>
      </c>
      <c r="L41" s="761">
        <v>3</v>
      </c>
      <c r="M41" s="762">
        <v>15.419999999999998</v>
      </c>
    </row>
    <row r="42" spans="1:13" ht="14.4" customHeight="1" x14ac:dyDescent="0.3">
      <c r="A42" s="743" t="s">
        <v>2243</v>
      </c>
      <c r="B42" s="745" t="s">
        <v>2223</v>
      </c>
      <c r="C42" s="745" t="s">
        <v>2801</v>
      </c>
      <c r="D42" s="745" t="s">
        <v>2802</v>
      </c>
      <c r="E42" s="745" t="s">
        <v>2803</v>
      </c>
      <c r="F42" s="761"/>
      <c r="G42" s="761"/>
      <c r="H42" s="750"/>
      <c r="I42" s="761">
        <v>1</v>
      </c>
      <c r="J42" s="761">
        <v>0</v>
      </c>
      <c r="K42" s="750"/>
      <c r="L42" s="761">
        <v>1</v>
      </c>
      <c r="M42" s="762">
        <v>0</v>
      </c>
    </row>
    <row r="43" spans="1:13" ht="14.4" customHeight="1" x14ac:dyDescent="0.3">
      <c r="A43" s="743" t="s">
        <v>2244</v>
      </c>
      <c r="B43" s="745" t="s">
        <v>2102</v>
      </c>
      <c r="C43" s="745" t="s">
        <v>1636</v>
      </c>
      <c r="D43" s="745" t="s">
        <v>1574</v>
      </c>
      <c r="E43" s="745" t="s">
        <v>2103</v>
      </c>
      <c r="F43" s="761"/>
      <c r="G43" s="761"/>
      <c r="H43" s="750">
        <v>0</v>
      </c>
      <c r="I43" s="761">
        <v>6</v>
      </c>
      <c r="J43" s="761">
        <v>281.10000000000002</v>
      </c>
      <c r="K43" s="750">
        <v>1</v>
      </c>
      <c r="L43" s="761">
        <v>6</v>
      </c>
      <c r="M43" s="762">
        <v>281.10000000000002</v>
      </c>
    </row>
    <row r="44" spans="1:13" ht="14.4" customHeight="1" x14ac:dyDescent="0.3">
      <c r="A44" s="743" t="s">
        <v>2244</v>
      </c>
      <c r="B44" s="745" t="s">
        <v>2102</v>
      </c>
      <c r="C44" s="745" t="s">
        <v>2366</v>
      </c>
      <c r="D44" s="745" t="s">
        <v>1640</v>
      </c>
      <c r="E44" s="745" t="s">
        <v>1641</v>
      </c>
      <c r="F44" s="761"/>
      <c r="G44" s="761"/>
      <c r="H44" s="750"/>
      <c r="I44" s="761">
        <v>1</v>
      </c>
      <c r="J44" s="761">
        <v>0</v>
      </c>
      <c r="K44" s="750"/>
      <c r="L44" s="761">
        <v>1</v>
      </c>
      <c r="M44" s="762">
        <v>0</v>
      </c>
    </row>
    <row r="45" spans="1:13" ht="14.4" customHeight="1" x14ac:dyDescent="0.3">
      <c r="A45" s="743" t="s">
        <v>2244</v>
      </c>
      <c r="B45" s="745" t="s">
        <v>2112</v>
      </c>
      <c r="C45" s="745" t="s">
        <v>2339</v>
      </c>
      <c r="D45" s="745" t="s">
        <v>1861</v>
      </c>
      <c r="E45" s="745" t="s">
        <v>555</v>
      </c>
      <c r="F45" s="761"/>
      <c r="G45" s="761"/>
      <c r="H45" s="750">
        <v>0</v>
      </c>
      <c r="I45" s="761">
        <v>1</v>
      </c>
      <c r="J45" s="761">
        <v>101.68</v>
      </c>
      <c r="K45" s="750">
        <v>1</v>
      </c>
      <c r="L45" s="761">
        <v>1</v>
      </c>
      <c r="M45" s="762">
        <v>101.68</v>
      </c>
    </row>
    <row r="46" spans="1:13" ht="14.4" customHeight="1" x14ac:dyDescent="0.3">
      <c r="A46" s="743" t="s">
        <v>2244</v>
      </c>
      <c r="B46" s="745" t="s">
        <v>2120</v>
      </c>
      <c r="C46" s="745" t="s">
        <v>1799</v>
      </c>
      <c r="D46" s="745" t="s">
        <v>1607</v>
      </c>
      <c r="E46" s="745" t="s">
        <v>1800</v>
      </c>
      <c r="F46" s="761"/>
      <c r="G46" s="761"/>
      <c r="H46" s="750">
        <v>0</v>
      </c>
      <c r="I46" s="761">
        <v>3</v>
      </c>
      <c r="J46" s="761">
        <v>1630.17</v>
      </c>
      <c r="K46" s="750">
        <v>1</v>
      </c>
      <c r="L46" s="761">
        <v>3</v>
      </c>
      <c r="M46" s="762">
        <v>1630.17</v>
      </c>
    </row>
    <row r="47" spans="1:13" ht="14.4" customHeight="1" x14ac:dyDescent="0.3">
      <c r="A47" s="743" t="s">
        <v>2244</v>
      </c>
      <c r="B47" s="745" t="s">
        <v>2122</v>
      </c>
      <c r="C47" s="745" t="s">
        <v>1851</v>
      </c>
      <c r="D47" s="745" t="s">
        <v>1852</v>
      </c>
      <c r="E47" s="745" t="s">
        <v>1853</v>
      </c>
      <c r="F47" s="761"/>
      <c r="G47" s="761"/>
      <c r="H47" s="750">
        <v>0</v>
      </c>
      <c r="I47" s="761">
        <v>1</v>
      </c>
      <c r="J47" s="761">
        <v>93.43</v>
      </c>
      <c r="K47" s="750">
        <v>1</v>
      </c>
      <c r="L47" s="761">
        <v>1</v>
      </c>
      <c r="M47" s="762">
        <v>93.43</v>
      </c>
    </row>
    <row r="48" spans="1:13" ht="14.4" customHeight="1" x14ac:dyDescent="0.3">
      <c r="A48" s="743" t="s">
        <v>2244</v>
      </c>
      <c r="B48" s="745" t="s">
        <v>2123</v>
      </c>
      <c r="C48" s="745" t="s">
        <v>1820</v>
      </c>
      <c r="D48" s="745" t="s">
        <v>1821</v>
      </c>
      <c r="E48" s="745" t="s">
        <v>1822</v>
      </c>
      <c r="F48" s="761"/>
      <c r="G48" s="761"/>
      <c r="H48" s="750">
        <v>0</v>
      </c>
      <c r="I48" s="761">
        <v>1</v>
      </c>
      <c r="J48" s="761">
        <v>198.41</v>
      </c>
      <c r="K48" s="750">
        <v>1</v>
      </c>
      <c r="L48" s="761">
        <v>1</v>
      </c>
      <c r="M48" s="762">
        <v>198.41</v>
      </c>
    </row>
    <row r="49" spans="1:13" ht="14.4" customHeight="1" x14ac:dyDescent="0.3">
      <c r="A49" s="743" t="s">
        <v>2244</v>
      </c>
      <c r="B49" s="745" t="s">
        <v>2127</v>
      </c>
      <c r="C49" s="745" t="s">
        <v>1586</v>
      </c>
      <c r="D49" s="745" t="s">
        <v>1587</v>
      </c>
      <c r="E49" s="745" t="s">
        <v>2128</v>
      </c>
      <c r="F49" s="761"/>
      <c r="G49" s="761"/>
      <c r="H49" s="750">
        <v>0</v>
      </c>
      <c r="I49" s="761">
        <v>1</v>
      </c>
      <c r="J49" s="761">
        <v>72</v>
      </c>
      <c r="K49" s="750">
        <v>1</v>
      </c>
      <c r="L49" s="761">
        <v>1</v>
      </c>
      <c r="M49" s="762">
        <v>72</v>
      </c>
    </row>
    <row r="50" spans="1:13" ht="14.4" customHeight="1" x14ac:dyDescent="0.3">
      <c r="A50" s="743" t="s">
        <v>2244</v>
      </c>
      <c r="B50" s="745" t="s">
        <v>2129</v>
      </c>
      <c r="C50" s="745" t="s">
        <v>2353</v>
      </c>
      <c r="D50" s="745" t="s">
        <v>2354</v>
      </c>
      <c r="E50" s="745" t="s">
        <v>2355</v>
      </c>
      <c r="F50" s="761"/>
      <c r="G50" s="761"/>
      <c r="H50" s="750">
        <v>0</v>
      </c>
      <c r="I50" s="761">
        <v>1</v>
      </c>
      <c r="J50" s="761">
        <v>140.6</v>
      </c>
      <c r="K50" s="750">
        <v>1</v>
      </c>
      <c r="L50" s="761">
        <v>1</v>
      </c>
      <c r="M50" s="762">
        <v>140.6</v>
      </c>
    </row>
    <row r="51" spans="1:13" ht="14.4" customHeight="1" x14ac:dyDescent="0.3">
      <c r="A51" s="743" t="s">
        <v>2244</v>
      </c>
      <c r="B51" s="745" t="s">
        <v>2133</v>
      </c>
      <c r="C51" s="745" t="s">
        <v>1633</v>
      </c>
      <c r="D51" s="745" t="s">
        <v>1634</v>
      </c>
      <c r="E51" s="745" t="s">
        <v>1197</v>
      </c>
      <c r="F51" s="761"/>
      <c r="G51" s="761"/>
      <c r="H51" s="750">
        <v>0</v>
      </c>
      <c r="I51" s="761">
        <v>3</v>
      </c>
      <c r="J51" s="761">
        <v>105.33</v>
      </c>
      <c r="K51" s="750">
        <v>1</v>
      </c>
      <c r="L51" s="761">
        <v>3</v>
      </c>
      <c r="M51" s="762">
        <v>105.33</v>
      </c>
    </row>
    <row r="52" spans="1:13" ht="14.4" customHeight="1" x14ac:dyDescent="0.3">
      <c r="A52" s="743" t="s">
        <v>2244</v>
      </c>
      <c r="B52" s="745" t="s">
        <v>2135</v>
      </c>
      <c r="C52" s="745" t="s">
        <v>1784</v>
      </c>
      <c r="D52" s="745" t="s">
        <v>1785</v>
      </c>
      <c r="E52" s="745" t="s">
        <v>1786</v>
      </c>
      <c r="F52" s="761"/>
      <c r="G52" s="761"/>
      <c r="H52" s="750">
        <v>0</v>
      </c>
      <c r="I52" s="761">
        <v>1</v>
      </c>
      <c r="J52" s="761">
        <v>52.97</v>
      </c>
      <c r="K52" s="750">
        <v>1</v>
      </c>
      <c r="L52" s="761">
        <v>1</v>
      </c>
      <c r="M52" s="762">
        <v>52.97</v>
      </c>
    </row>
    <row r="53" spans="1:13" ht="14.4" customHeight="1" x14ac:dyDescent="0.3">
      <c r="A53" s="743" t="s">
        <v>2244</v>
      </c>
      <c r="B53" s="745" t="s">
        <v>2140</v>
      </c>
      <c r="C53" s="745" t="s">
        <v>1703</v>
      </c>
      <c r="D53" s="745" t="s">
        <v>1704</v>
      </c>
      <c r="E53" s="745" t="s">
        <v>1197</v>
      </c>
      <c r="F53" s="761"/>
      <c r="G53" s="761"/>
      <c r="H53" s="750">
        <v>0</v>
      </c>
      <c r="I53" s="761">
        <v>1</v>
      </c>
      <c r="J53" s="761">
        <v>48.27</v>
      </c>
      <c r="K53" s="750">
        <v>1</v>
      </c>
      <c r="L53" s="761">
        <v>1</v>
      </c>
      <c r="M53" s="762">
        <v>48.27</v>
      </c>
    </row>
    <row r="54" spans="1:13" ht="14.4" customHeight="1" x14ac:dyDescent="0.3">
      <c r="A54" s="743" t="s">
        <v>2244</v>
      </c>
      <c r="B54" s="745" t="s">
        <v>2142</v>
      </c>
      <c r="C54" s="745" t="s">
        <v>1594</v>
      </c>
      <c r="D54" s="745" t="s">
        <v>2143</v>
      </c>
      <c r="E54" s="745" t="s">
        <v>1596</v>
      </c>
      <c r="F54" s="761"/>
      <c r="G54" s="761"/>
      <c r="H54" s="750">
        <v>0</v>
      </c>
      <c r="I54" s="761">
        <v>2</v>
      </c>
      <c r="J54" s="761">
        <v>193.06</v>
      </c>
      <c r="K54" s="750">
        <v>1</v>
      </c>
      <c r="L54" s="761">
        <v>2</v>
      </c>
      <c r="M54" s="762">
        <v>193.06</v>
      </c>
    </row>
    <row r="55" spans="1:13" ht="14.4" customHeight="1" x14ac:dyDescent="0.3">
      <c r="A55" s="743" t="s">
        <v>2244</v>
      </c>
      <c r="B55" s="745" t="s">
        <v>2142</v>
      </c>
      <c r="C55" s="745" t="s">
        <v>1576</v>
      </c>
      <c r="D55" s="745" t="s">
        <v>1577</v>
      </c>
      <c r="E55" s="745" t="s">
        <v>1578</v>
      </c>
      <c r="F55" s="761"/>
      <c r="G55" s="761"/>
      <c r="H55" s="750">
        <v>0</v>
      </c>
      <c r="I55" s="761">
        <v>1</v>
      </c>
      <c r="J55" s="761">
        <v>10.41</v>
      </c>
      <c r="K55" s="750">
        <v>1</v>
      </c>
      <c r="L55" s="761">
        <v>1</v>
      </c>
      <c r="M55" s="762">
        <v>10.41</v>
      </c>
    </row>
    <row r="56" spans="1:13" ht="14.4" customHeight="1" x14ac:dyDescent="0.3">
      <c r="A56" s="743" t="s">
        <v>2244</v>
      </c>
      <c r="B56" s="745" t="s">
        <v>2142</v>
      </c>
      <c r="C56" s="745" t="s">
        <v>1661</v>
      </c>
      <c r="D56" s="745" t="s">
        <v>2144</v>
      </c>
      <c r="E56" s="745" t="s">
        <v>2145</v>
      </c>
      <c r="F56" s="761"/>
      <c r="G56" s="761"/>
      <c r="H56" s="750">
        <v>0</v>
      </c>
      <c r="I56" s="761">
        <v>2</v>
      </c>
      <c r="J56" s="761">
        <v>96.54</v>
      </c>
      <c r="K56" s="750">
        <v>1</v>
      </c>
      <c r="L56" s="761">
        <v>2</v>
      </c>
      <c r="M56" s="762">
        <v>96.54</v>
      </c>
    </row>
    <row r="57" spans="1:13" ht="14.4" customHeight="1" x14ac:dyDescent="0.3">
      <c r="A57" s="743" t="s">
        <v>2244</v>
      </c>
      <c r="B57" s="745" t="s">
        <v>2146</v>
      </c>
      <c r="C57" s="745" t="s">
        <v>1713</v>
      </c>
      <c r="D57" s="745" t="s">
        <v>2147</v>
      </c>
      <c r="E57" s="745" t="s">
        <v>1100</v>
      </c>
      <c r="F57" s="761"/>
      <c r="G57" s="761"/>
      <c r="H57" s="750">
        <v>0</v>
      </c>
      <c r="I57" s="761">
        <v>2</v>
      </c>
      <c r="J57" s="761">
        <v>194.52</v>
      </c>
      <c r="K57" s="750">
        <v>1</v>
      </c>
      <c r="L57" s="761">
        <v>2</v>
      </c>
      <c r="M57" s="762">
        <v>194.52</v>
      </c>
    </row>
    <row r="58" spans="1:13" ht="14.4" customHeight="1" x14ac:dyDescent="0.3">
      <c r="A58" s="743" t="s">
        <v>2244</v>
      </c>
      <c r="B58" s="745" t="s">
        <v>2146</v>
      </c>
      <c r="C58" s="745" t="s">
        <v>2370</v>
      </c>
      <c r="D58" s="745" t="s">
        <v>2147</v>
      </c>
      <c r="E58" s="745" t="s">
        <v>2371</v>
      </c>
      <c r="F58" s="761"/>
      <c r="G58" s="761"/>
      <c r="H58" s="750">
        <v>0</v>
      </c>
      <c r="I58" s="761">
        <v>1</v>
      </c>
      <c r="J58" s="761">
        <v>291.82</v>
      </c>
      <c r="K58" s="750">
        <v>1</v>
      </c>
      <c r="L58" s="761">
        <v>1</v>
      </c>
      <c r="M58" s="762">
        <v>291.82</v>
      </c>
    </row>
    <row r="59" spans="1:13" ht="14.4" customHeight="1" x14ac:dyDescent="0.3">
      <c r="A59" s="743" t="s">
        <v>2244</v>
      </c>
      <c r="B59" s="745" t="s">
        <v>2146</v>
      </c>
      <c r="C59" s="745" t="s">
        <v>2372</v>
      </c>
      <c r="D59" s="745" t="s">
        <v>2373</v>
      </c>
      <c r="E59" s="745" t="s">
        <v>1100</v>
      </c>
      <c r="F59" s="761"/>
      <c r="G59" s="761"/>
      <c r="H59" s="750">
        <v>0</v>
      </c>
      <c r="I59" s="761">
        <v>1</v>
      </c>
      <c r="J59" s="761">
        <v>194.54</v>
      </c>
      <c r="K59" s="750">
        <v>1</v>
      </c>
      <c r="L59" s="761">
        <v>1</v>
      </c>
      <c r="M59" s="762">
        <v>194.54</v>
      </c>
    </row>
    <row r="60" spans="1:13" ht="14.4" customHeight="1" x14ac:dyDescent="0.3">
      <c r="A60" s="743" t="s">
        <v>2244</v>
      </c>
      <c r="B60" s="745" t="s">
        <v>2149</v>
      </c>
      <c r="C60" s="745" t="s">
        <v>1778</v>
      </c>
      <c r="D60" s="745" t="s">
        <v>1779</v>
      </c>
      <c r="E60" s="745" t="s">
        <v>886</v>
      </c>
      <c r="F60" s="761"/>
      <c r="G60" s="761"/>
      <c r="H60" s="750">
        <v>0</v>
      </c>
      <c r="I60" s="761">
        <v>1</v>
      </c>
      <c r="J60" s="761">
        <v>153.62</v>
      </c>
      <c r="K60" s="750">
        <v>1</v>
      </c>
      <c r="L60" s="761">
        <v>1</v>
      </c>
      <c r="M60" s="762">
        <v>153.62</v>
      </c>
    </row>
    <row r="61" spans="1:13" ht="14.4" customHeight="1" x14ac:dyDescent="0.3">
      <c r="A61" s="743" t="s">
        <v>2244</v>
      </c>
      <c r="B61" s="745" t="s">
        <v>2899</v>
      </c>
      <c r="C61" s="745" t="s">
        <v>2325</v>
      </c>
      <c r="D61" s="745" t="s">
        <v>2326</v>
      </c>
      <c r="E61" s="745" t="s">
        <v>2220</v>
      </c>
      <c r="F61" s="761">
        <v>1</v>
      </c>
      <c r="G61" s="761">
        <v>51.31</v>
      </c>
      <c r="H61" s="750">
        <v>1</v>
      </c>
      <c r="I61" s="761"/>
      <c r="J61" s="761"/>
      <c r="K61" s="750">
        <v>0</v>
      </c>
      <c r="L61" s="761">
        <v>1</v>
      </c>
      <c r="M61" s="762">
        <v>51.31</v>
      </c>
    </row>
    <row r="62" spans="1:13" ht="14.4" customHeight="1" x14ac:dyDescent="0.3">
      <c r="A62" s="743" t="s">
        <v>2244</v>
      </c>
      <c r="B62" s="745" t="s">
        <v>2899</v>
      </c>
      <c r="C62" s="745" t="s">
        <v>2327</v>
      </c>
      <c r="D62" s="745" t="s">
        <v>2328</v>
      </c>
      <c r="E62" s="745" t="s">
        <v>1544</v>
      </c>
      <c r="F62" s="761"/>
      <c r="G62" s="761"/>
      <c r="H62" s="750">
        <v>0</v>
      </c>
      <c r="I62" s="761">
        <v>1</v>
      </c>
      <c r="J62" s="761">
        <v>54.98</v>
      </c>
      <c r="K62" s="750">
        <v>1</v>
      </c>
      <c r="L62" s="761">
        <v>1</v>
      </c>
      <c r="M62" s="762">
        <v>54.98</v>
      </c>
    </row>
    <row r="63" spans="1:13" ht="14.4" customHeight="1" x14ac:dyDescent="0.3">
      <c r="A63" s="743" t="s">
        <v>2244</v>
      </c>
      <c r="B63" s="745" t="s">
        <v>2897</v>
      </c>
      <c r="C63" s="745" t="s">
        <v>2330</v>
      </c>
      <c r="D63" s="745" t="s">
        <v>2331</v>
      </c>
      <c r="E63" s="745" t="s">
        <v>2332</v>
      </c>
      <c r="F63" s="761">
        <v>1</v>
      </c>
      <c r="G63" s="761">
        <v>0</v>
      </c>
      <c r="H63" s="750"/>
      <c r="I63" s="761"/>
      <c r="J63" s="761"/>
      <c r="K63" s="750"/>
      <c r="L63" s="761">
        <v>1</v>
      </c>
      <c r="M63" s="762">
        <v>0</v>
      </c>
    </row>
    <row r="64" spans="1:13" ht="14.4" customHeight="1" x14ac:dyDescent="0.3">
      <c r="A64" s="743" t="s">
        <v>2244</v>
      </c>
      <c r="B64" s="745" t="s">
        <v>2152</v>
      </c>
      <c r="C64" s="745" t="s">
        <v>1868</v>
      </c>
      <c r="D64" s="745" t="s">
        <v>1869</v>
      </c>
      <c r="E64" s="745" t="s">
        <v>804</v>
      </c>
      <c r="F64" s="761"/>
      <c r="G64" s="761"/>
      <c r="H64" s="750">
        <v>0</v>
      </c>
      <c r="I64" s="761">
        <v>1</v>
      </c>
      <c r="J64" s="761">
        <v>124.91</v>
      </c>
      <c r="K64" s="750">
        <v>1</v>
      </c>
      <c r="L64" s="761">
        <v>1</v>
      </c>
      <c r="M64" s="762">
        <v>124.91</v>
      </c>
    </row>
    <row r="65" spans="1:13" ht="14.4" customHeight="1" x14ac:dyDescent="0.3">
      <c r="A65" s="743" t="s">
        <v>2244</v>
      </c>
      <c r="B65" s="745" t="s">
        <v>2152</v>
      </c>
      <c r="C65" s="745" t="s">
        <v>1694</v>
      </c>
      <c r="D65" s="745" t="s">
        <v>1789</v>
      </c>
      <c r="E65" s="745" t="s">
        <v>1708</v>
      </c>
      <c r="F65" s="761"/>
      <c r="G65" s="761"/>
      <c r="H65" s="750">
        <v>0</v>
      </c>
      <c r="I65" s="761">
        <v>2</v>
      </c>
      <c r="J65" s="761">
        <v>124.92</v>
      </c>
      <c r="K65" s="750">
        <v>1</v>
      </c>
      <c r="L65" s="761">
        <v>2</v>
      </c>
      <c r="M65" s="762">
        <v>124.92</v>
      </c>
    </row>
    <row r="66" spans="1:13" ht="14.4" customHeight="1" x14ac:dyDescent="0.3">
      <c r="A66" s="743" t="s">
        <v>2244</v>
      </c>
      <c r="B66" s="745" t="s">
        <v>2152</v>
      </c>
      <c r="C66" s="745" t="s">
        <v>1771</v>
      </c>
      <c r="D66" s="745" t="s">
        <v>2153</v>
      </c>
      <c r="E66" s="745" t="s">
        <v>2154</v>
      </c>
      <c r="F66" s="761"/>
      <c r="G66" s="761"/>
      <c r="H66" s="750">
        <v>0</v>
      </c>
      <c r="I66" s="761">
        <v>1</v>
      </c>
      <c r="J66" s="761">
        <v>193.1</v>
      </c>
      <c r="K66" s="750">
        <v>1</v>
      </c>
      <c r="L66" s="761">
        <v>1</v>
      </c>
      <c r="M66" s="762">
        <v>193.1</v>
      </c>
    </row>
    <row r="67" spans="1:13" ht="14.4" customHeight="1" x14ac:dyDescent="0.3">
      <c r="A67" s="743" t="s">
        <v>2244</v>
      </c>
      <c r="B67" s="745" t="s">
        <v>2163</v>
      </c>
      <c r="C67" s="745" t="s">
        <v>2319</v>
      </c>
      <c r="D67" s="745" t="s">
        <v>2320</v>
      </c>
      <c r="E67" s="745" t="s">
        <v>2321</v>
      </c>
      <c r="F67" s="761"/>
      <c r="G67" s="761"/>
      <c r="H67" s="750">
        <v>0</v>
      </c>
      <c r="I67" s="761">
        <v>1</v>
      </c>
      <c r="J67" s="761">
        <v>124.49</v>
      </c>
      <c r="K67" s="750">
        <v>1</v>
      </c>
      <c r="L67" s="761">
        <v>1</v>
      </c>
      <c r="M67" s="762">
        <v>124.49</v>
      </c>
    </row>
    <row r="68" spans="1:13" ht="14.4" customHeight="1" x14ac:dyDescent="0.3">
      <c r="A68" s="743" t="s">
        <v>2244</v>
      </c>
      <c r="B68" s="745" t="s">
        <v>2163</v>
      </c>
      <c r="C68" s="745" t="s">
        <v>2322</v>
      </c>
      <c r="D68" s="745" t="s">
        <v>1855</v>
      </c>
      <c r="E68" s="745" t="s">
        <v>2323</v>
      </c>
      <c r="F68" s="761"/>
      <c r="G68" s="761"/>
      <c r="H68" s="750">
        <v>0</v>
      </c>
      <c r="I68" s="761">
        <v>3</v>
      </c>
      <c r="J68" s="761">
        <v>145.10999999999999</v>
      </c>
      <c r="K68" s="750">
        <v>1</v>
      </c>
      <c r="L68" s="761">
        <v>3</v>
      </c>
      <c r="M68" s="762">
        <v>145.10999999999999</v>
      </c>
    </row>
    <row r="69" spans="1:13" ht="14.4" customHeight="1" x14ac:dyDescent="0.3">
      <c r="A69" s="743" t="s">
        <v>2244</v>
      </c>
      <c r="B69" s="745" t="s">
        <v>2168</v>
      </c>
      <c r="C69" s="745" t="s">
        <v>2262</v>
      </c>
      <c r="D69" s="745" t="s">
        <v>2169</v>
      </c>
      <c r="E69" s="745" t="s">
        <v>2263</v>
      </c>
      <c r="F69" s="761">
        <v>1</v>
      </c>
      <c r="G69" s="761">
        <v>0</v>
      </c>
      <c r="H69" s="750"/>
      <c r="I69" s="761"/>
      <c r="J69" s="761"/>
      <c r="K69" s="750"/>
      <c r="L69" s="761">
        <v>1</v>
      </c>
      <c r="M69" s="762">
        <v>0</v>
      </c>
    </row>
    <row r="70" spans="1:13" ht="14.4" customHeight="1" x14ac:dyDescent="0.3">
      <c r="A70" s="743" t="s">
        <v>2244</v>
      </c>
      <c r="B70" s="745" t="s">
        <v>2900</v>
      </c>
      <c r="C70" s="745" t="s">
        <v>2313</v>
      </c>
      <c r="D70" s="745" t="s">
        <v>2314</v>
      </c>
      <c r="E70" s="745" t="s">
        <v>2197</v>
      </c>
      <c r="F70" s="761"/>
      <c r="G70" s="761"/>
      <c r="H70" s="750"/>
      <c r="I70" s="761">
        <v>1</v>
      </c>
      <c r="J70" s="761">
        <v>0</v>
      </c>
      <c r="K70" s="750"/>
      <c r="L70" s="761">
        <v>1</v>
      </c>
      <c r="M70" s="762">
        <v>0</v>
      </c>
    </row>
    <row r="71" spans="1:13" ht="14.4" customHeight="1" x14ac:dyDescent="0.3">
      <c r="A71" s="743" t="s">
        <v>2244</v>
      </c>
      <c r="B71" s="745" t="s">
        <v>2210</v>
      </c>
      <c r="C71" s="745" t="s">
        <v>1689</v>
      </c>
      <c r="D71" s="745" t="s">
        <v>2211</v>
      </c>
      <c r="E71" s="745" t="s">
        <v>2212</v>
      </c>
      <c r="F71" s="761"/>
      <c r="G71" s="761"/>
      <c r="H71" s="750">
        <v>0</v>
      </c>
      <c r="I71" s="761">
        <v>2</v>
      </c>
      <c r="J71" s="761">
        <v>13.36</v>
      </c>
      <c r="K71" s="750">
        <v>1</v>
      </c>
      <c r="L71" s="761">
        <v>2</v>
      </c>
      <c r="M71" s="762">
        <v>13.36</v>
      </c>
    </row>
    <row r="72" spans="1:13" ht="14.4" customHeight="1" x14ac:dyDescent="0.3">
      <c r="A72" s="743" t="s">
        <v>2244</v>
      </c>
      <c r="B72" s="745" t="s">
        <v>2210</v>
      </c>
      <c r="C72" s="745" t="s">
        <v>2256</v>
      </c>
      <c r="D72" s="745" t="s">
        <v>2257</v>
      </c>
      <c r="E72" s="745" t="s">
        <v>2212</v>
      </c>
      <c r="F72" s="761">
        <v>1</v>
      </c>
      <c r="G72" s="761">
        <v>5.14</v>
      </c>
      <c r="H72" s="750">
        <v>1</v>
      </c>
      <c r="I72" s="761"/>
      <c r="J72" s="761"/>
      <c r="K72" s="750">
        <v>0</v>
      </c>
      <c r="L72" s="761">
        <v>1</v>
      </c>
      <c r="M72" s="762">
        <v>5.14</v>
      </c>
    </row>
    <row r="73" spans="1:13" ht="14.4" customHeight="1" x14ac:dyDescent="0.3">
      <c r="A73" s="743" t="s">
        <v>2244</v>
      </c>
      <c r="B73" s="745" t="s">
        <v>2218</v>
      </c>
      <c r="C73" s="745" t="s">
        <v>1812</v>
      </c>
      <c r="D73" s="745" t="s">
        <v>2219</v>
      </c>
      <c r="E73" s="745" t="s">
        <v>2220</v>
      </c>
      <c r="F73" s="761"/>
      <c r="G73" s="761"/>
      <c r="H73" s="750">
        <v>0</v>
      </c>
      <c r="I73" s="761">
        <v>1</v>
      </c>
      <c r="J73" s="761">
        <v>123.2</v>
      </c>
      <c r="K73" s="750">
        <v>1</v>
      </c>
      <c r="L73" s="761">
        <v>1</v>
      </c>
      <c r="M73" s="762">
        <v>123.2</v>
      </c>
    </row>
    <row r="74" spans="1:13" ht="14.4" customHeight="1" x14ac:dyDescent="0.3">
      <c r="A74" s="743" t="s">
        <v>2244</v>
      </c>
      <c r="B74" s="745" t="s">
        <v>2221</v>
      </c>
      <c r="C74" s="745" t="s">
        <v>1781</v>
      </c>
      <c r="D74" s="745" t="s">
        <v>1782</v>
      </c>
      <c r="E74" s="745" t="s">
        <v>1708</v>
      </c>
      <c r="F74" s="761"/>
      <c r="G74" s="761"/>
      <c r="H74" s="750">
        <v>0</v>
      </c>
      <c r="I74" s="761">
        <v>1</v>
      </c>
      <c r="J74" s="761">
        <v>132</v>
      </c>
      <c r="K74" s="750">
        <v>1</v>
      </c>
      <c r="L74" s="761">
        <v>1</v>
      </c>
      <c r="M74" s="762">
        <v>132</v>
      </c>
    </row>
    <row r="75" spans="1:13" ht="14.4" customHeight="1" x14ac:dyDescent="0.3">
      <c r="A75" s="743" t="s">
        <v>2244</v>
      </c>
      <c r="B75" s="745" t="s">
        <v>2901</v>
      </c>
      <c r="C75" s="745" t="s">
        <v>2266</v>
      </c>
      <c r="D75" s="745" t="s">
        <v>2267</v>
      </c>
      <c r="E75" s="745" t="s">
        <v>2268</v>
      </c>
      <c r="F75" s="761"/>
      <c r="G75" s="761"/>
      <c r="H75" s="750">
        <v>0</v>
      </c>
      <c r="I75" s="761">
        <v>1</v>
      </c>
      <c r="J75" s="761">
        <v>86.5</v>
      </c>
      <c r="K75" s="750">
        <v>1</v>
      </c>
      <c r="L75" s="761">
        <v>1</v>
      </c>
      <c r="M75" s="762">
        <v>86.5</v>
      </c>
    </row>
    <row r="76" spans="1:13" ht="14.4" customHeight="1" x14ac:dyDescent="0.3">
      <c r="A76" s="743" t="s">
        <v>2245</v>
      </c>
      <c r="B76" s="745" t="s">
        <v>2102</v>
      </c>
      <c r="C76" s="745" t="s">
        <v>1636</v>
      </c>
      <c r="D76" s="745" t="s">
        <v>1574</v>
      </c>
      <c r="E76" s="745" t="s">
        <v>2103</v>
      </c>
      <c r="F76" s="761"/>
      <c r="G76" s="761"/>
      <c r="H76" s="750">
        <v>0</v>
      </c>
      <c r="I76" s="761">
        <v>2</v>
      </c>
      <c r="J76" s="761">
        <v>93.7</v>
      </c>
      <c r="K76" s="750">
        <v>1</v>
      </c>
      <c r="L76" s="761">
        <v>2</v>
      </c>
      <c r="M76" s="762">
        <v>93.7</v>
      </c>
    </row>
    <row r="77" spans="1:13" ht="14.4" customHeight="1" x14ac:dyDescent="0.3">
      <c r="A77" s="743" t="s">
        <v>2245</v>
      </c>
      <c r="B77" s="745" t="s">
        <v>2116</v>
      </c>
      <c r="C77" s="745" t="s">
        <v>1775</v>
      </c>
      <c r="D77" s="745" t="s">
        <v>2117</v>
      </c>
      <c r="E77" s="745" t="s">
        <v>2118</v>
      </c>
      <c r="F77" s="761"/>
      <c r="G77" s="761"/>
      <c r="H77" s="750">
        <v>0</v>
      </c>
      <c r="I77" s="761">
        <v>2</v>
      </c>
      <c r="J77" s="761">
        <v>241.22</v>
      </c>
      <c r="K77" s="750">
        <v>1</v>
      </c>
      <c r="L77" s="761">
        <v>2</v>
      </c>
      <c r="M77" s="762">
        <v>241.22</v>
      </c>
    </row>
    <row r="78" spans="1:13" ht="14.4" customHeight="1" x14ac:dyDescent="0.3">
      <c r="A78" s="743" t="s">
        <v>2245</v>
      </c>
      <c r="B78" s="745" t="s">
        <v>2116</v>
      </c>
      <c r="C78" s="745" t="s">
        <v>1697</v>
      </c>
      <c r="D78" s="745" t="s">
        <v>2119</v>
      </c>
      <c r="E78" s="745" t="s">
        <v>980</v>
      </c>
      <c r="F78" s="761"/>
      <c r="G78" s="761"/>
      <c r="H78" s="750">
        <v>0</v>
      </c>
      <c r="I78" s="761">
        <v>1</v>
      </c>
      <c r="J78" s="761">
        <v>184.74</v>
      </c>
      <c r="K78" s="750">
        <v>1</v>
      </c>
      <c r="L78" s="761">
        <v>1</v>
      </c>
      <c r="M78" s="762">
        <v>184.74</v>
      </c>
    </row>
    <row r="79" spans="1:13" ht="14.4" customHeight="1" x14ac:dyDescent="0.3">
      <c r="A79" s="743" t="s">
        <v>2245</v>
      </c>
      <c r="B79" s="745" t="s">
        <v>2120</v>
      </c>
      <c r="C79" s="745" t="s">
        <v>1796</v>
      </c>
      <c r="D79" s="745" t="s">
        <v>1607</v>
      </c>
      <c r="E79" s="745" t="s">
        <v>1797</v>
      </c>
      <c r="F79" s="761"/>
      <c r="G79" s="761"/>
      <c r="H79" s="750">
        <v>0</v>
      </c>
      <c r="I79" s="761">
        <v>1</v>
      </c>
      <c r="J79" s="761">
        <v>407.55</v>
      </c>
      <c r="K79" s="750">
        <v>1</v>
      </c>
      <c r="L79" s="761">
        <v>1</v>
      </c>
      <c r="M79" s="762">
        <v>407.55</v>
      </c>
    </row>
    <row r="80" spans="1:13" ht="14.4" customHeight="1" x14ac:dyDescent="0.3">
      <c r="A80" s="743" t="s">
        <v>2245</v>
      </c>
      <c r="B80" s="745" t="s">
        <v>2120</v>
      </c>
      <c r="C80" s="745" t="s">
        <v>1675</v>
      </c>
      <c r="D80" s="745" t="s">
        <v>1676</v>
      </c>
      <c r="E80" s="745" t="s">
        <v>1611</v>
      </c>
      <c r="F80" s="761"/>
      <c r="G80" s="761"/>
      <c r="H80" s="750">
        <v>0</v>
      </c>
      <c r="I80" s="761">
        <v>1</v>
      </c>
      <c r="J80" s="761">
        <v>1847.49</v>
      </c>
      <c r="K80" s="750">
        <v>1</v>
      </c>
      <c r="L80" s="761">
        <v>1</v>
      </c>
      <c r="M80" s="762">
        <v>1847.49</v>
      </c>
    </row>
    <row r="81" spans="1:13" ht="14.4" customHeight="1" x14ac:dyDescent="0.3">
      <c r="A81" s="743" t="s">
        <v>2245</v>
      </c>
      <c r="B81" s="745" t="s">
        <v>2127</v>
      </c>
      <c r="C81" s="745" t="s">
        <v>1586</v>
      </c>
      <c r="D81" s="745" t="s">
        <v>1587</v>
      </c>
      <c r="E81" s="745" t="s">
        <v>2128</v>
      </c>
      <c r="F81" s="761"/>
      <c r="G81" s="761"/>
      <c r="H81" s="750">
        <v>0</v>
      </c>
      <c r="I81" s="761">
        <v>1</v>
      </c>
      <c r="J81" s="761">
        <v>72</v>
      </c>
      <c r="K81" s="750">
        <v>1</v>
      </c>
      <c r="L81" s="761">
        <v>1</v>
      </c>
      <c r="M81" s="762">
        <v>72</v>
      </c>
    </row>
    <row r="82" spans="1:13" ht="14.4" customHeight="1" x14ac:dyDescent="0.3">
      <c r="A82" s="743" t="s">
        <v>2245</v>
      </c>
      <c r="B82" s="745" t="s">
        <v>2133</v>
      </c>
      <c r="C82" s="745" t="s">
        <v>1633</v>
      </c>
      <c r="D82" s="745" t="s">
        <v>1634</v>
      </c>
      <c r="E82" s="745" t="s">
        <v>1197</v>
      </c>
      <c r="F82" s="761"/>
      <c r="G82" s="761"/>
      <c r="H82" s="750">
        <v>0</v>
      </c>
      <c r="I82" s="761">
        <v>1</v>
      </c>
      <c r="J82" s="761">
        <v>35.11</v>
      </c>
      <c r="K82" s="750">
        <v>1</v>
      </c>
      <c r="L82" s="761">
        <v>1</v>
      </c>
      <c r="M82" s="762">
        <v>35.11</v>
      </c>
    </row>
    <row r="83" spans="1:13" ht="14.4" customHeight="1" x14ac:dyDescent="0.3">
      <c r="A83" s="743" t="s">
        <v>2245</v>
      </c>
      <c r="B83" s="745" t="s">
        <v>2149</v>
      </c>
      <c r="C83" s="745" t="s">
        <v>1778</v>
      </c>
      <c r="D83" s="745" t="s">
        <v>1779</v>
      </c>
      <c r="E83" s="745" t="s">
        <v>886</v>
      </c>
      <c r="F83" s="761"/>
      <c r="G83" s="761"/>
      <c r="H83" s="750">
        <v>0</v>
      </c>
      <c r="I83" s="761">
        <v>2</v>
      </c>
      <c r="J83" s="761">
        <v>307.24</v>
      </c>
      <c r="K83" s="750">
        <v>1</v>
      </c>
      <c r="L83" s="761">
        <v>2</v>
      </c>
      <c r="M83" s="762">
        <v>307.24</v>
      </c>
    </row>
    <row r="84" spans="1:13" ht="14.4" customHeight="1" x14ac:dyDescent="0.3">
      <c r="A84" s="743" t="s">
        <v>2245</v>
      </c>
      <c r="B84" s="745" t="s">
        <v>2897</v>
      </c>
      <c r="C84" s="745" t="s">
        <v>2427</v>
      </c>
      <c r="D84" s="745" t="s">
        <v>2428</v>
      </c>
      <c r="E84" s="745" t="s">
        <v>1100</v>
      </c>
      <c r="F84" s="761"/>
      <c r="G84" s="761"/>
      <c r="H84" s="750">
        <v>0</v>
      </c>
      <c r="I84" s="761">
        <v>1</v>
      </c>
      <c r="J84" s="761">
        <v>25.94</v>
      </c>
      <c r="K84" s="750">
        <v>1</v>
      </c>
      <c r="L84" s="761">
        <v>1</v>
      </c>
      <c r="M84" s="762">
        <v>25.94</v>
      </c>
    </row>
    <row r="85" spans="1:13" ht="14.4" customHeight="1" x14ac:dyDescent="0.3">
      <c r="A85" s="743" t="s">
        <v>2245</v>
      </c>
      <c r="B85" s="745" t="s">
        <v>2152</v>
      </c>
      <c r="C85" s="745" t="s">
        <v>2412</v>
      </c>
      <c r="D85" s="745" t="s">
        <v>2413</v>
      </c>
      <c r="E85" s="745" t="s">
        <v>1708</v>
      </c>
      <c r="F85" s="761"/>
      <c r="G85" s="761"/>
      <c r="H85" s="750">
        <v>0</v>
      </c>
      <c r="I85" s="761">
        <v>1</v>
      </c>
      <c r="J85" s="761">
        <v>62.46</v>
      </c>
      <c r="K85" s="750">
        <v>1</v>
      </c>
      <c r="L85" s="761">
        <v>1</v>
      </c>
      <c r="M85" s="762">
        <v>62.46</v>
      </c>
    </row>
    <row r="86" spans="1:13" ht="14.4" customHeight="1" x14ac:dyDescent="0.3">
      <c r="A86" s="743" t="s">
        <v>2245</v>
      </c>
      <c r="B86" s="745" t="s">
        <v>2198</v>
      </c>
      <c r="C86" s="745" t="s">
        <v>2436</v>
      </c>
      <c r="D86" s="745" t="s">
        <v>1669</v>
      </c>
      <c r="E86" s="745" t="s">
        <v>2437</v>
      </c>
      <c r="F86" s="761"/>
      <c r="G86" s="761"/>
      <c r="H86" s="750">
        <v>0</v>
      </c>
      <c r="I86" s="761">
        <v>1</v>
      </c>
      <c r="J86" s="761">
        <v>31.32</v>
      </c>
      <c r="K86" s="750">
        <v>1</v>
      </c>
      <c r="L86" s="761">
        <v>1</v>
      </c>
      <c r="M86" s="762">
        <v>31.32</v>
      </c>
    </row>
    <row r="87" spans="1:13" ht="14.4" customHeight="1" x14ac:dyDescent="0.3">
      <c r="A87" s="743" t="s">
        <v>2245</v>
      </c>
      <c r="B87" s="745" t="s">
        <v>2902</v>
      </c>
      <c r="C87" s="745" t="s">
        <v>2423</v>
      </c>
      <c r="D87" s="745" t="s">
        <v>2424</v>
      </c>
      <c r="E87" s="745" t="s">
        <v>2425</v>
      </c>
      <c r="F87" s="761"/>
      <c r="G87" s="761"/>
      <c r="H87" s="750">
        <v>0</v>
      </c>
      <c r="I87" s="761">
        <v>1</v>
      </c>
      <c r="J87" s="761">
        <v>133.63999999999999</v>
      </c>
      <c r="K87" s="750">
        <v>1</v>
      </c>
      <c r="L87" s="761">
        <v>1</v>
      </c>
      <c r="M87" s="762">
        <v>133.63999999999999</v>
      </c>
    </row>
    <row r="88" spans="1:13" ht="14.4" customHeight="1" x14ac:dyDescent="0.3">
      <c r="A88" s="743" t="s">
        <v>2245</v>
      </c>
      <c r="B88" s="745" t="s">
        <v>2210</v>
      </c>
      <c r="C88" s="745" t="s">
        <v>1809</v>
      </c>
      <c r="D88" s="745" t="s">
        <v>2213</v>
      </c>
      <c r="E88" s="745" t="s">
        <v>2214</v>
      </c>
      <c r="F88" s="761"/>
      <c r="G88" s="761"/>
      <c r="H88" s="750">
        <v>0</v>
      </c>
      <c r="I88" s="761">
        <v>1</v>
      </c>
      <c r="J88" s="761">
        <v>10.26</v>
      </c>
      <c r="K88" s="750">
        <v>1</v>
      </c>
      <c r="L88" s="761">
        <v>1</v>
      </c>
      <c r="M88" s="762">
        <v>10.26</v>
      </c>
    </row>
    <row r="89" spans="1:13" ht="14.4" customHeight="1" x14ac:dyDescent="0.3">
      <c r="A89" s="743" t="s">
        <v>2245</v>
      </c>
      <c r="B89" s="745" t="s">
        <v>2221</v>
      </c>
      <c r="C89" s="745" t="s">
        <v>1781</v>
      </c>
      <c r="D89" s="745" t="s">
        <v>1782</v>
      </c>
      <c r="E89" s="745" t="s">
        <v>1708</v>
      </c>
      <c r="F89" s="761"/>
      <c r="G89" s="761"/>
      <c r="H89" s="750">
        <v>0</v>
      </c>
      <c r="I89" s="761">
        <v>1</v>
      </c>
      <c r="J89" s="761">
        <v>132</v>
      </c>
      <c r="K89" s="750">
        <v>1</v>
      </c>
      <c r="L89" s="761">
        <v>1</v>
      </c>
      <c r="M89" s="762">
        <v>132</v>
      </c>
    </row>
    <row r="90" spans="1:13" ht="14.4" customHeight="1" x14ac:dyDescent="0.3">
      <c r="A90" s="743" t="s">
        <v>2245</v>
      </c>
      <c r="B90" s="745" t="s">
        <v>2901</v>
      </c>
      <c r="C90" s="745" t="s">
        <v>1120</v>
      </c>
      <c r="D90" s="745" t="s">
        <v>2414</v>
      </c>
      <c r="E90" s="745" t="s">
        <v>2415</v>
      </c>
      <c r="F90" s="761"/>
      <c r="G90" s="761"/>
      <c r="H90" s="750">
        <v>0</v>
      </c>
      <c r="I90" s="761">
        <v>1</v>
      </c>
      <c r="J90" s="761">
        <v>103.8</v>
      </c>
      <c r="K90" s="750">
        <v>1</v>
      </c>
      <c r="L90" s="761">
        <v>1</v>
      </c>
      <c r="M90" s="762">
        <v>103.8</v>
      </c>
    </row>
    <row r="91" spans="1:13" ht="14.4" customHeight="1" x14ac:dyDescent="0.3">
      <c r="A91" s="743" t="s">
        <v>2246</v>
      </c>
      <c r="B91" s="745" t="s">
        <v>2102</v>
      </c>
      <c r="C91" s="745" t="s">
        <v>1636</v>
      </c>
      <c r="D91" s="745" t="s">
        <v>1574</v>
      </c>
      <c r="E91" s="745" t="s">
        <v>2103</v>
      </c>
      <c r="F91" s="761"/>
      <c r="G91" s="761"/>
      <c r="H91" s="750">
        <v>0</v>
      </c>
      <c r="I91" s="761">
        <v>4</v>
      </c>
      <c r="J91" s="761">
        <v>187.4</v>
      </c>
      <c r="K91" s="750">
        <v>1</v>
      </c>
      <c r="L91" s="761">
        <v>4</v>
      </c>
      <c r="M91" s="762">
        <v>187.4</v>
      </c>
    </row>
    <row r="92" spans="1:13" ht="14.4" customHeight="1" x14ac:dyDescent="0.3">
      <c r="A92" s="743" t="s">
        <v>2246</v>
      </c>
      <c r="B92" s="745" t="s">
        <v>2116</v>
      </c>
      <c r="C92" s="745" t="s">
        <v>2521</v>
      </c>
      <c r="D92" s="745" t="s">
        <v>1692</v>
      </c>
      <c r="E92" s="745" t="s">
        <v>2522</v>
      </c>
      <c r="F92" s="761"/>
      <c r="G92" s="761"/>
      <c r="H92" s="750">
        <v>0</v>
      </c>
      <c r="I92" s="761">
        <v>1</v>
      </c>
      <c r="J92" s="761">
        <v>92.38</v>
      </c>
      <c r="K92" s="750">
        <v>1</v>
      </c>
      <c r="L92" s="761">
        <v>1</v>
      </c>
      <c r="M92" s="762">
        <v>92.38</v>
      </c>
    </row>
    <row r="93" spans="1:13" ht="14.4" customHeight="1" x14ac:dyDescent="0.3">
      <c r="A93" s="743" t="s">
        <v>2246</v>
      </c>
      <c r="B93" s="745" t="s">
        <v>2116</v>
      </c>
      <c r="C93" s="745" t="s">
        <v>1775</v>
      </c>
      <c r="D93" s="745" t="s">
        <v>2117</v>
      </c>
      <c r="E93" s="745" t="s">
        <v>2118</v>
      </c>
      <c r="F93" s="761"/>
      <c r="G93" s="761"/>
      <c r="H93" s="750">
        <v>0</v>
      </c>
      <c r="I93" s="761">
        <v>1</v>
      </c>
      <c r="J93" s="761">
        <v>120.61</v>
      </c>
      <c r="K93" s="750">
        <v>1</v>
      </c>
      <c r="L93" s="761">
        <v>1</v>
      </c>
      <c r="M93" s="762">
        <v>120.61</v>
      </c>
    </row>
    <row r="94" spans="1:13" ht="14.4" customHeight="1" x14ac:dyDescent="0.3">
      <c r="A94" s="743" t="s">
        <v>2246</v>
      </c>
      <c r="B94" s="745" t="s">
        <v>2122</v>
      </c>
      <c r="C94" s="745" t="s">
        <v>1851</v>
      </c>
      <c r="D94" s="745" t="s">
        <v>1852</v>
      </c>
      <c r="E94" s="745" t="s">
        <v>1853</v>
      </c>
      <c r="F94" s="761"/>
      <c r="G94" s="761"/>
      <c r="H94" s="750">
        <v>0</v>
      </c>
      <c r="I94" s="761">
        <v>1</v>
      </c>
      <c r="J94" s="761">
        <v>93.43</v>
      </c>
      <c r="K94" s="750">
        <v>1</v>
      </c>
      <c r="L94" s="761">
        <v>1</v>
      </c>
      <c r="M94" s="762">
        <v>93.43</v>
      </c>
    </row>
    <row r="95" spans="1:13" ht="14.4" customHeight="1" x14ac:dyDescent="0.3">
      <c r="A95" s="743" t="s">
        <v>2246</v>
      </c>
      <c r="B95" s="745" t="s">
        <v>2127</v>
      </c>
      <c r="C95" s="745" t="s">
        <v>1586</v>
      </c>
      <c r="D95" s="745" t="s">
        <v>1587</v>
      </c>
      <c r="E95" s="745" t="s">
        <v>2128</v>
      </c>
      <c r="F95" s="761"/>
      <c r="G95" s="761"/>
      <c r="H95" s="750">
        <v>0</v>
      </c>
      <c r="I95" s="761">
        <v>3</v>
      </c>
      <c r="J95" s="761">
        <v>216</v>
      </c>
      <c r="K95" s="750">
        <v>1</v>
      </c>
      <c r="L95" s="761">
        <v>3</v>
      </c>
      <c r="M95" s="762">
        <v>216</v>
      </c>
    </row>
    <row r="96" spans="1:13" ht="14.4" customHeight="1" x14ac:dyDescent="0.3">
      <c r="A96" s="743" t="s">
        <v>2246</v>
      </c>
      <c r="B96" s="745" t="s">
        <v>2133</v>
      </c>
      <c r="C96" s="745" t="s">
        <v>1633</v>
      </c>
      <c r="D96" s="745" t="s">
        <v>1634</v>
      </c>
      <c r="E96" s="745" t="s">
        <v>1197</v>
      </c>
      <c r="F96" s="761"/>
      <c r="G96" s="761"/>
      <c r="H96" s="750">
        <v>0</v>
      </c>
      <c r="I96" s="761">
        <v>1</v>
      </c>
      <c r="J96" s="761">
        <v>35.11</v>
      </c>
      <c r="K96" s="750">
        <v>1</v>
      </c>
      <c r="L96" s="761">
        <v>1</v>
      </c>
      <c r="M96" s="762">
        <v>35.11</v>
      </c>
    </row>
    <row r="97" spans="1:13" ht="14.4" customHeight="1" x14ac:dyDescent="0.3">
      <c r="A97" s="743" t="s">
        <v>2246</v>
      </c>
      <c r="B97" s="745" t="s">
        <v>2133</v>
      </c>
      <c r="C97" s="745" t="s">
        <v>2450</v>
      </c>
      <c r="D97" s="745" t="s">
        <v>2451</v>
      </c>
      <c r="E97" s="745" t="s">
        <v>1708</v>
      </c>
      <c r="F97" s="761"/>
      <c r="G97" s="761"/>
      <c r="H97" s="750">
        <v>0</v>
      </c>
      <c r="I97" s="761">
        <v>1</v>
      </c>
      <c r="J97" s="761">
        <v>70.23</v>
      </c>
      <c r="K97" s="750">
        <v>1</v>
      </c>
      <c r="L97" s="761">
        <v>1</v>
      </c>
      <c r="M97" s="762">
        <v>70.23</v>
      </c>
    </row>
    <row r="98" spans="1:13" ht="14.4" customHeight="1" x14ac:dyDescent="0.3">
      <c r="A98" s="743" t="s">
        <v>2246</v>
      </c>
      <c r="B98" s="745" t="s">
        <v>2134</v>
      </c>
      <c r="C98" s="745" t="s">
        <v>1730</v>
      </c>
      <c r="D98" s="745" t="s">
        <v>1731</v>
      </c>
      <c r="E98" s="745" t="s">
        <v>1732</v>
      </c>
      <c r="F98" s="761"/>
      <c r="G98" s="761"/>
      <c r="H98" s="750">
        <v>0</v>
      </c>
      <c r="I98" s="761">
        <v>1</v>
      </c>
      <c r="J98" s="761">
        <v>8.7899999999999991</v>
      </c>
      <c r="K98" s="750">
        <v>1</v>
      </c>
      <c r="L98" s="761">
        <v>1</v>
      </c>
      <c r="M98" s="762">
        <v>8.7899999999999991</v>
      </c>
    </row>
    <row r="99" spans="1:13" ht="14.4" customHeight="1" x14ac:dyDescent="0.3">
      <c r="A99" s="743" t="s">
        <v>2246</v>
      </c>
      <c r="B99" s="745" t="s">
        <v>2136</v>
      </c>
      <c r="C99" s="745" t="s">
        <v>1863</v>
      </c>
      <c r="D99" s="745" t="s">
        <v>2138</v>
      </c>
      <c r="E99" s="745" t="s">
        <v>2139</v>
      </c>
      <c r="F99" s="761"/>
      <c r="G99" s="761"/>
      <c r="H99" s="750">
        <v>0</v>
      </c>
      <c r="I99" s="761">
        <v>1</v>
      </c>
      <c r="J99" s="761">
        <v>45.05</v>
      </c>
      <c r="K99" s="750">
        <v>1</v>
      </c>
      <c r="L99" s="761">
        <v>1</v>
      </c>
      <c r="M99" s="762">
        <v>45.05</v>
      </c>
    </row>
    <row r="100" spans="1:13" ht="14.4" customHeight="1" x14ac:dyDescent="0.3">
      <c r="A100" s="743" t="s">
        <v>2246</v>
      </c>
      <c r="B100" s="745" t="s">
        <v>2140</v>
      </c>
      <c r="C100" s="745" t="s">
        <v>1703</v>
      </c>
      <c r="D100" s="745" t="s">
        <v>1704</v>
      </c>
      <c r="E100" s="745" t="s">
        <v>1197</v>
      </c>
      <c r="F100" s="761"/>
      <c r="G100" s="761"/>
      <c r="H100" s="750">
        <v>0</v>
      </c>
      <c r="I100" s="761">
        <v>1</v>
      </c>
      <c r="J100" s="761">
        <v>48.27</v>
      </c>
      <c r="K100" s="750">
        <v>1</v>
      </c>
      <c r="L100" s="761">
        <v>1</v>
      </c>
      <c r="M100" s="762">
        <v>48.27</v>
      </c>
    </row>
    <row r="101" spans="1:13" ht="14.4" customHeight="1" x14ac:dyDescent="0.3">
      <c r="A101" s="743" t="s">
        <v>2246</v>
      </c>
      <c r="B101" s="745" t="s">
        <v>2142</v>
      </c>
      <c r="C101" s="745" t="s">
        <v>2487</v>
      </c>
      <c r="D101" s="745" t="s">
        <v>1577</v>
      </c>
      <c r="E101" s="745" t="s">
        <v>2488</v>
      </c>
      <c r="F101" s="761"/>
      <c r="G101" s="761"/>
      <c r="H101" s="750">
        <v>0</v>
      </c>
      <c r="I101" s="761">
        <v>1</v>
      </c>
      <c r="J101" s="761">
        <v>15.61</v>
      </c>
      <c r="K101" s="750">
        <v>1</v>
      </c>
      <c r="L101" s="761">
        <v>1</v>
      </c>
      <c r="M101" s="762">
        <v>15.61</v>
      </c>
    </row>
    <row r="102" spans="1:13" ht="14.4" customHeight="1" x14ac:dyDescent="0.3">
      <c r="A102" s="743" t="s">
        <v>2246</v>
      </c>
      <c r="B102" s="745" t="s">
        <v>2142</v>
      </c>
      <c r="C102" s="745" t="s">
        <v>1661</v>
      </c>
      <c r="D102" s="745" t="s">
        <v>2144</v>
      </c>
      <c r="E102" s="745" t="s">
        <v>2145</v>
      </c>
      <c r="F102" s="761"/>
      <c r="G102" s="761"/>
      <c r="H102" s="750">
        <v>0</v>
      </c>
      <c r="I102" s="761">
        <v>1</v>
      </c>
      <c r="J102" s="761">
        <v>48.27</v>
      </c>
      <c r="K102" s="750">
        <v>1</v>
      </c>
      <c r="L102" s="761">
        <v>1</v>
      </c>
      <c r="M102" s="762">
        <v>48.27</v>
      </c>
    </row>
    <row r="103" spans="1:13" ht="14.4" customHeight="1" x14ac:dyDescent="0.3">
      <c r="A103" s="743" t="s">
        <v>2246</v>
      </c>
      <c r="B103" s="745" t="s">
        <v>2150</v>
      </c>
      <c r="C103" s="745" t="s">
        <v>1763</v>
      </c>
      <c r="D103" s="745" t="s">
        <v>1764</v>
      </c>
      <c r="E103" s="745" t="s">
        <v>1765</v>
      </c>
      <c r="F103" s="761"/>
      <c r="G103" s="761"/>
      <c r="H103" s="750">
        <v>0</v>
      </c>
      <c r="I103" s="761">
        <v>1</v>
      </c>
      <c r="J103" s="761">
        <v>109.97</v>
      </c>
      <c r="K103" s="750">
        <v>1</v>
      </c>
      <c r="L103" s="761">
        <v>1</v>
      </c>
      <c r="M103" s="762">
        <v>109.97</v>
      </c>
    </row>
    <row r="104" spans="1:13" ht="14.4" customHeight="1" x14ac:dyDescent="0.3">
      <c r="A104" s="743" t="s">
        <v>2246</v>
      </c>
      <c r="B104" s="745" t="s">
        <v>2152</v>
      </c>
      <c r="C104" s="745" t="s">
        <v>2448</v>
      </c>
      <c r="D104" s="745" t="s">
        <v>2449</v>
      </c>
      <c r="E104" s="745" t="s">
        <v>804</v>
      </c>
      <c r="F104" s="761"/>
      <c r="G104" s="761"/>
      <c r="H104" s="750">
        <v>0</v>
      </c>
      <c r="I104" s="761">
        <v>2</v>
      </c>
      <c r="J104" s="761">
        <v>249.82</v>
      </c>
      <c r="K104" s="750">
        <v>1</v>
      </c>
      <c r="L104" s="761">
        <v>2</v>
      </c>
      <c r="M104" s="762">
        <v>249.82</v>
      </c>
    </row>
    <row r="105" spans="1:13" ht="14.4" customHeight="1" x14ac:dyDescent="0.3">
      <c r="A105" s="743" t="s">
        <v>2246</v>
      </c>
      <c r="B105" s="745" t="s">
        <v>2160</v>
      </c>
      <c r="C105" s="745" t="s">
        <v>1621</v>
      </c>
      <c r="D105" s="745" t="s">
        <v>1622</v>
      </c>
      <c r="E105" s="745" t="s">
        <v>2161</v>
      </c>
      <c r="F105" s="761"/>
      <c r="G105" s="761"/>
      <c r="H105" s="750">
        <v>0</v>
      </c>
      <c r="I105" s="761">
        <v>1</v>
      </c>
      <c r="J105" s="761">
        <v>37.159999999999997</v>
      </c>
      <c r="K105" s="750">
        <v>1</v>
      </c>
      <c r="L105" s="761">
        <v>1</v>
      </c>
      <c r="M105" s="762">
        <v>37.159999999999997</v>
      </c>
    </row>
    <row r="106" spans="1:13" ht="14.4" customHeight="1" x14ac:dyDescent="0.3">
      <c r="A106" s="743" t="s">
        <v>2246</v>
      </c>
      <c r="B106" s="745" t="s">
        <v>2160</v>
      </c>
      <c r="C106" s="745" t="s">
        <v>1625</v>
      </c>
      <c r="D106" s="745" t="s">
        <v>1626</v>
      </c>
      <c r="E106" s="745" t="s">
        <v>2162</v>
      </c>
      <c r="F106" s="761"/>
      <c r="G106" s="761"/>
      <c r="H106" s="750">
        <v>0</v>
      </c>
      <c r="I106" s="761">
        <v>1</v>
      </c>
      <c r="J106" s="761">
        <v>247.78</v>
      </c>
      <c r="K106" s="750">
        <v>1</v>
      </c>
      <c r="L106" s="761">
        <v>1</v>
      </c>
      <c r="M106" s="762">
        <v>247.78</v>
      </c>
    </row>
    <row r="107" spans="1:13" ht="14.4" customHeight="1" x14ac:dyDescent="0.3">
      <c r="A107" s="743" t="s">
        <v>2246</v>
      </c>
      <c r="B107" s="745" t="s">
        <v>2163</v>
      </c>
      <c r="C107" s="745" t="s">
        <v>2470</v>
      </c>
      <c r="D107" s="745" t="s">
        <v>2471</v>
      </c>
      <c r="E107" s="745" t="s">
        <v>2472</v>
      </c>
      <c r="F107" s="761"/>
      <c r="G107" s="761"/>
      <c r="H107" s="750">
        <v>0</v>
      </c>
      <c r="I107" s="761">
        <v>1</v>
      </c>
      <c r="J107" s="761">
        <v>62.24</v>
      </c>
      <c r="K107" s="750">
        <v>1</v>
      </c>
      <c r="L107" s="761">
        <v>1</v>
      </c>
      <c r="M107" s="762">
        <v>62.24</v>
      </c>
    </row>
    <row r="108" spans="1:13" ht="14.4" customHeight="1" x14ac:dyDescent="0.3">
      <c r="A108" s="743" t="s">
        <v>2246</v>
      </c>
      <c r="B108" s="745" t="s">
        <v>2163</v>
      </c>
      <c r="C108" s="745" t="s">
        <v>2473</v>
      </c>
      <c r="D108" s="745" t="s">
        <v>2474</v>
      </c>
      <c r="E108" s="745" t="s">
        <v>2475</v>
      </c>
      <c r="F108" s="761"/>
      <c r="G108" s="761"/>
      <c r="H108" s="750">
        <v>0</v>
      </c>
      <c r="I108" s="761">
        <v>1</v>
      </c>
      <c r="J108" s="761">
        <v>82.99</v>
      </c>
      <c r="K108" s="750">
        <v>1</v>
      </c>
      <c r="L108" s="761">
        <v>1</v>
      </c>
      <c r="M108" s="762">
        <v>82.99</v>
      </c>
    </row>
    <row r="109" spans="1:13" ht="14.4" customHeight="1" x14ac:dyDescent="0.3">
      <c r="A109" s="743" t="s">
        <v>2246</v>
      </c>
      <c r="B109" s="745" t="s">
        <v>2216</v>
      </c>
      <c r="C109" s="745" t="s">
        <v>1745</v>
      </c>
      <c r="D109" s="745" t="s">
        <v>1746</v>
      </c>
      <c r="E109" s="745" t="s">
        <v>2141</v>
      </c>
      <c r="F109" s="761"/>
      <c r="G109" s="761"/>
      <c r="H109" s="750">
        <v>0</v>
      </c>
      <c r="I109" s="761">
        <v>3</v>
      </c>
      <c r="J109" s="761">
        <v>197.96999999999997</v>
      </c>
      <c r="K109" s="750">
        <v>1</v>
      </c>
      <c r="L109" s="761">
        <v>3</v>
      </c>
      <c r="M109" s="762">
        <v>197.96999999999997</v>
      </c>
    </row>
    <row r="110" spans="1:13" ht="14.4" customHeight="1" x14ac:dyDescent="0.3">
      <c r="A110" s="743" t="s">
        <v>2246</v>
      </c>
      <c r="B110" s="745" t="s">
        <v>2221</v>
      </c>
      <c r="C110" s="745" t="s">
        <v>1781</v>
      </c>
      <c r="D110" s="745" t="s">
        <v>1782</v>
      </c>
      <c r="E110" s="745" t="s">
        <v>1708</v>
      </c>
      <c r="F110" s="761"/>
      <c r="G110" s="761"/>
      <c r="H110" s="750">
        <v>0</v>
      </c>
      <c r="I110" s="761">
        <v>1</v>
      </c>
      <c r="J110" s="761">
        <v>132</v>
      </c>
      <c r="K110" s="750">
        <v>1</v>
      </c>
      <c r="L110" s="761">
        <v>1</v>
      </c>
      <c r="M110" s="762">
        <v>132</v>
      </c>
    </row>
    <row r="111" spans="1:13" ht="14.4" customHeight="1" x14ac:dyDescent="0.3">
      <c r="A111" s="743" t="s">
        <v>2246</v>
      </c>
      <c r="B111" s="745" t="s">
        <v>2222</v>
      </c>
      <c r="C111" s="745" t="s">
        <v>2484</v>
      </c>
      <c r="D111" s="745" t="s">
        <v>2485</v>
      </c>
      <c r="E111" s="745" t="s">
        <v>2486</v>
      </c>
      <c r="F111" s="761"/>
      <c r="G111" s="761"/>
      <c r="H111" s="750">
        <v>0</v>
      </c>
      <c r="I111" s="761">
        <v>1</v>
      </c>
      <c r="J111" s="761">
        <v>177.82</v>
      </c>
      <c r="K111" s="750">
        <v>1</v>
      </c>
      <c r="L111" s="761">
        <v>1</v>
      </c>
      <c r="M111" s="762">
        <v>177.82</v>
      </c>
    </row>
    <row r="112" spans="1:13" ht="14.4" customHeight="1" x14ac:dyDescent="0.3">
      <c r="A112" s="743" t="s">
        <v>2247</v>
      </c>
      <c r="B112" s="745" t="s">
        <v>2102</v>
      </c>
      <c r="C112" s="745" t="s">
        <v>1636</v>
      </c>
      <c r="D112" s="745" t="s">
        <v>1574</v>
      </c>
      <c r="E112" s="745" t="s">
        <v>2103</v>
      </c>
      <c r="F112" s="761"/>
      <c r="G112" s="761"/>
      <c r="H112" s="750">
        <v>0</v>
      </c>
      <c r="I112" s="761">
        <v>5</v>
      </c>
      <c r="J112" s="761">
        <v>234.25</v>
      </c>
      <c r="K112" s="750">
        <v>1</v>
      </c>
      <c r="L112" s="761">
        <v>5</v>
      </c>
      <c r="M112" s="762">
        <v>234.25</v>
      </c>
    </row>
    <row r="113" spans="1:13" ht="14.4" customHeight="1" x14ac:dyDescent="0.3">
      <c r="A113" s="743" t="s">
        <v>2247</v>
      </c>
      <c r="B113" s="745" t="s">
        <v>2112</v>
      </c>
      <c r="C113" s="745" t="s">
        <v>2339</v>
      </c>
      <c r="D113" s="745" t="s">
        <v>1861</v>
      </c>
      <c r="E113" s="745" t="s">
        <v>555</v>
      </c>
      <c r="F113" s="761"/>
      <c r="G113" s="761"/>
      <c r="H113" s="750">
        <v>0</v>
      </c>
      <c r="I113" s="761">
        <v>1</v>
      </c>
      <c r="J113" s="761">
        <v>101.68</v>
      </c>
      <c r="K113" s="750">
        <v>1</v>
      </c>
      <c r="L113" s="761">
        <v>1</v>
      </c>
      <c r="M113" s="762">
        <v>101.68</v>
      </c>
    </row>
    <row r="114" spans="1:13" ht="14.4" customHeight="1" x14ac:dyDescent="0.3">
      <c r="A114" s="743" t="s">
        <v>2247</v>
      </c>
      <c r="B114" s="745" t="s">
        <v>2112</v>
      </c>
      <c r="C114" s="745" t="s">
        <v>1657</v>
      </c>
      <c r="D114" s="745" t="s">
        <v>1658</v>
      </c>
      <c r="E114" s="745" t="s">
        <v>2114</v>
      </c>
      <c r="F114" s="761"/>
      <c r="G114" s="761"/>
      <c r="H114" s="750">
        <v>0</v>
      </c>
      <c r="I114" s="761">
        <v>1</v>
      </c>
      <c r="J114" s="761">
        <v>86.43</v>
      </c>
      <c r="K114" s="750">
        <v>1</v>
      </c>
      <c r="L114" s="761">
        <v>1</v>
      </c>
      <c r="M114" s="762">
        <v>86.43</v>
      </c>
    </row>
    <row r="115" spans="1:13" ht="14.4" customHeight="1" x14ac:dyDescent="0.3">
      <c r="A115" s="743" t="s">
        <v>2247</v>
      </c>
      <c r="B115" s="745" t="s">
        <v>2116</v>
      </c>
      <c r="C115" s="745" t="s">
        <v>2521</v>
      </c>
      <c r="D115" s="745" t="s">
        <v>1692</v>
      </c>
      <c r="E115" s="745" t="s">
        <v>2522</v>
      </c>
      <c r="F115" s="761"/>
      <c r="G115" s="761"/>
      <c r="H115" s="750">
        <v>0</v>
      </c>
      <c r="I115" s="761">
        <v>1</v>
      </c>
      <c r="J115" s="761">
        <v>92.38</v>
      </c>
      <c r="K115" s="750">
        <v>1</v>
      </c>
      <c r="L115" s="761">
        <v>1</v>
      </c>
      <c r="M115" s="762">
        <v>92.38</v>
      </c>
    </row>
    <row r="116" spans="1:13" ht="14.4" customHeight="1" x14ac:dyDescent="0.3">
      <c r="A116" s="743" t="s">
        <v>2247</v>
      </c>
      <c r="B116" s="745" t="s">
        <v>2120</v>
      </c>
      <c r="C116" s="745" t="s">
        <v>1796</v>
      </c>
      <c r="D116" s="745" t="s">
        <v>1607</v>
      </c>
      <c r="E116" s="745" t="s">
        <v>1797</v>
      </c>
      <c r="F116" s="761"/>
      <c r="G116" s="761"/>
      <c r="H116" s="750">
        <v>0</v>
      </c>
      <c r="I116" s="761">
        <v>1</v>
      </c>
      <c r="J116" s="761">
        <v>407.55</v>
      </c>
      <c r="K116" s="750">
        <v>1</v>
      </c>
      <c r="L116" s="761">
        <v>1</v>
      </c>
      <c r="M116" s="762">
        <v>407.55</v>
      </c>
    </row>
    <row r="117" spans="1:13" ht="14.4" customHeight="1" x14ac:dyDescent="0.3">
      <c r="A117" s="743" t="s">
        <v>2247</v>
      </c>
      <c r="B117" s="745" t="s">
        <v>2120</v>
      </c>
      <c r="C117" s="745" t="s">
        <v>1799</v>
      </c>
      <c r="D117" s="745" t="s">
        <v>1607</v>
      </c>
      <c r="E117" s="745" t="s">
        <v>1800</v>
      </c>
      <c r="F117" s="761"/>
      <c r="G117" s="761"/>
      <c r="H117" s="750">
        <v>0</v>
      </c>
      <c r="I117" s="761">
        <v>1</v>
      </c>
      <c r="J117" s="761">
        <v>543.39</v>
      </c>
      <c r="K117" s="750">
        <v>1</v>
      </c>
      <c r="L117" s="761">
        <v>1</v>
      </c>
      <c r="M117" s="762">
        <v>543.39</v>
      </c>
    </row>
    <row r="118" spans="1:13" ht="14.4" customHeight="1" x14ac:dyDescent="0.3">
      <c r="A118" s="743" t="s">
        <v>2247</v>
      </c>
      <c r="B118" s="745" t="s">
        <v>2120</v>
      </c>
      <c r="C118" s="745" t="s">
        <v>1610</v>
      </c>
      <c r="D118" s="745" t="s">
        <v>1607</v>
      </c>
      <c r="E118" s="745" t="s">
        <v>1611</v>
      </c>
      <c r="F118" s="761"/>
      <c r="G118" s="761"/>
      <c r="H118" s="750">
        <v>0</v>
      </c>
      <c r="I118" s="761">
        <v>1</v>
      </c>
      <c r="J118" s="761">
        <v>923.74</v>
      </c>
      <c r="K118" s="750">
        <v>1</v>
      </c>
      <c r="L118" s="761">
        <v>1</v>
      </c>
      <c r="M118" s="762">
        <v>923.74</v>
      </c>
    </row>
    <row r="119" spans="1:13" ht="14.4" customHeight="1" x14ac:dyDescent="0.3">
      <c r="A119" s="743" t="s">
        <v>2247</v>
      </c>
      <c r="B119" s="745" t="s">
        <v>2122</v>
      </c>
      <c r="C119" s="745" t="s">
        <v>1851</v>
      </c>
      <c r="D119" s="745" t="s">
        <v>1852</v>
      </c>
      <c r="E119" s="745" t="s">
        <v>1853</v>
      </c>
      <c r="F119" s="761"/>
      <c r="G119" s="761"/>
      <c r="H119" s="750">
        <v>0</v>
      </c>
      <c r="I119" s="761">
        <v>1</v>
      </c>
      <c r="J119" s="761">
        <v>93.43</v>
      </c>
      <c r="K119" s="750">
        <v>1</v>
      </c>
      <c r="L119" s="761">
        <v>1</v>
      </c>
      <c r="M119" s="762">
        <v>93.43</v>
      </c>
    </row>
    <row r="120" spans="1:13" ht="14.4" customHeight="1" x14ac:dyDescent="0.3">
      <c r="A120" s="743" t="s">
        <v>2247</v>
      </c>
      <c r="B120" s="745" t="s">
        <v>2124</v>
      </c>
      <c r="C120" s="745" t="s">
        <v>2591</v>
      </c>
      <c r="D120" s="745" t="s">
        <v>2592</v>
      </c>
      <c r="E120" s="745" t="s">
        <v>2126</v>
      </c>
      <c r="F120" s="761"/>
      <c r="G120" s="761"/>
      <c r="H120" s="750">
        <v>0</v>
      </c>
      <c r="I120" s="761">
        <v>1</v>
      </c>
      <c r="J120" s="761">
        <v>160.1</v>
      </c>
      <c r="K120" s="750">
        <v>1</v>
      </c>
      <c r="L120" s="761">
        <v>1</v>
      </c>
      <c r="M120" s="762">
        <v>160.1</v>
      </c>
    </row>
    <row r="121" spans="1:13" ht="14.4" customHeight="1" x14ac:dyDescent="0.3">
      <c r="A121" s="743" t="s">
        <v>2247</v>
      </c>
      <c r="B121" s="745" t="s">
        <v>2129</v>
      </c>
      <c r="C121" s="745" t="s">
        <v>2353</v>
      </c>
      <c r="D121" s="745" t="s">
        <v>2354</v>
      </c>
      <c r="E121" s="745" t="s">
        <v>2355</v>
      </c>
      <c r="F121" s="761"/>
      <c r="G121" s="761"/>
      <c r="H121" s="750">
        <v>0</v>
      </c>
      <c r="I121" s="761">
        <v>1</v>
      </c>
      <c r="J121" s="761">
        <v>140.6</v>
      </c>
      <c r="K121" s="750">
        <v>1</v>
      </c>
      <c r="L121" s="761">
        <v>1</v>
      </c>
      <c r="M121" s="762">
        <v>140.6</v>
      </c>
    </row>
    <row r="122" spans="1:13" ht="14.4" customHeight="1" x14ac:dyDescent="0.3">
      <c r="A122" s="743" t="s">
        <v>2247</v>
      </c>
      <c r="B122" s="745" t="s">
        <v>2135</v>
      </c>
      <c r="C122" s="745" t="s">
        <v>1784</v>
      </c>
      <c r="D122" s="745" t="s">
        <v>1785</v>
      </c>
      <c r="E122" s="745" t="s">
        <v>1786</v>
      </c>
      <c r="F122" s="761"/>
      <c r="G122" s="761"/>
      <c r="H122" s="750">
        <v>0</v>
      </c>
      <c r="I122" s="761">
        <v>1</v>
      </c>
      <c r="J122" s="761">
        <v>52.97</v>
      </c>
      <c r="K122" s="750">
        <v>1</v>
      </c>
      <c r="L122" s="761">
        <v>1</v>
      </c>
      <c r="M122" s="762">
        <v>52.97</v>
      </c>
    </row>
    <row r="123" spans="1:13" ht="14.4" customHeight="1" x14ac:dyDescent="0.3">
      <c r="A123" s="743" t="s">
        <v>2247</v>
      </c>
      <c r="B123" s="745" t="s">
        <v>2140</v>
      </c>
      <c r="C123" s="745" t="s">
        <v>1703</v>
      </c>
      <c r="D123" s="745" t="s">
        <v>1704</v>
      </c>
      <c r="E123" s="745" t="s">
        <v>1197</v>
      </c>
      <c r="F123" s="761"/>
      <c r="G123" s="761"/>
      <c r="H123" s="750">
        <v>0</v>
      </c>
      <c r="I123" s="761">
        <v>4</v>
      </c>
      <c r="J123" s="761">
        <v>193.08</v>
      </c>
      <c r="K123" s="750">
        <v>1</v>
      </c>
      <c r="L123" s="761">
        <v>4</v>
      </c>
      <c r="M123" s="762">
        <v>193.08</v>
      </c>
    </row>
    <row r="124" spans="1:13" ht="14.4" customHeight="1" x14ac:dyDescent="0.3">
      <c r="A124" s="743" t="s">
        <v>2247</v>
      </c>
      <c r="B124" s="745" t="s">
        <v>2140</v>
      </c>
      <c r="C124" s="745" t="s">
        <v>1706</v>
      </c>
      <c r="D124" s="745" t="s">
        <v>1707</v>
      </c>
      <c r="E124" s="745" t="s">
        <v>2141</v>
      </c>
      <c r="F124" s="761"/>
      <c r="G124" s="761"/>
      <c r="H124" s="750">
        <v>0</v>
      </c>
      <c r="I124" s="761">
        <v>1</v>
      </c>
      <c r="J124" s="761">
        <v>96.53</v>
      </c>
      <c r="K124" s="750">
        <v>1</v>
      </c>
      <c r="L124" s="761">
        <v>1</v>
      </c>
      <c r="M124" s="762">
        <v>96.53</v>
      </c>
    </row>
    <row r="125" spans="1:13" ht="14.4" customHeight="1" x14ac:dyDescent="0.3">
      <c r="A125" s="743" t="s">
        <v>2247</v>
      </c>
      <c r="B125" s="745" t="s">
        <v>2140</v>
      </c>
      <c r="C125" s="745" t="s">
        <v>2852</v>
      </c>
      <c r="D125" s="745" t="s">
        <v>2853</v>
      </c>
      <c r="E125" s="745" t="s">
        <v>2161</v>
      </c>
      <c r="F125" s="761"/>
      <c r="G125" s="761"/>
      <c r="H125" s="750">
        <v>0</v>
      </c>
      <c r="I125" s="761">
        <v>3</v>
      </c>
      <c r="J125" s="761">
        <v>144.81</v>
      </c>
      <c r="K125" s="750">
        <v>1</v>
      </c>
      <c r="L125" s="761">
        <v>3</v>
      </c>
      <c r="M125" s="762">
        <v>144.81</v>
      </c>
    </row>
    <row r="126" spans="1:13" ht="14.4" customHeight="1" x14ac:dyDescent="0.3">
      <c r="A126" s="743" t="s">
        <v>2247</v>
      </c>
      <c r="B126" s="745" t="s">
        <v>2146</v>
      </c>
      <c r="C126" s="745" t="s">
        <v>2372</v>
      </c>
      <c r="D126" s="745" t="s">
        <v>2373</v>
      </c>
      <c r="E126" s="745" t="s">
        <v>1100</v>
      </c>
      <c r="F126" s="761"/>
      <c r="G126" s="761"/>
      <c r="H126" s="750">
        <v>0</v>
      </c>
      <c r="I126" s="761">
        <v>3</v>
      </c>
      <c r="J126" s="761">
        <v>583.62</v>
      </c>
      <c r="K126" s="750">
        <v>1</v>
      </c>
      <c r="L126" s="761">
        <v>3</v>
      </c>
      <c r="M126" s="762">
        <v>583.62</v>
      </c>
    </row>
    <row r="127" spans="1:13" ht="14.4" customHeight="1" x14ac:dyDescent="0.3">
      <c r="A127" s="743" t="s">
        <v>2247</v>
      </c>
      <c r="B127" s="745" t="s">
        <v>2149</v>
      </c>
      <c r="C127" s="745" t="s">
        <v>2584</v>
      </c>
      <c r="D127" s="745" t="s">
        <v>2585</v>
      </c>
      <c r="E127" s="745" t="s">
        <v>886</v>
      </c>
      <c r="F127" s="761"/>
      <c r="G127" s="761"/>
      <c r="H127" s="750">
        <v>0</v>
      </c>
      <c r="I127" s="761">
        <v>1</v>
      </c>
      <c r="J127" s="761">
        <v>172.84</v>
      </c>
      <c r="K127" s="750">
        <v>1</v>
      </c>
      <c r="L127" s="761">
        <v>1</v>
      </c>
      <c r="M127" s="762">
        <v>172.84</v>
      </c>
    </row>
    <row r="128" spans="1:13" ht="14.4" customHeight="1" x14ac:dyDescent="0.3">
      <c r="A128" s="743" t="s">
        <v>2247</v>
      </c>
      <c r="B128" s="745" t="s">
        <v>2152</v>
      </c>
      <c r="C128" s="745" t="s">
        <v>2824</v>
      </c>
      <c r="D128" s="745" t="s">
        <v>2825</v>
      </c>
      <c r="E128" s="745" t="s">
        <v>804</v>
      </c>
      <c r="F128" s="761">
        <v>3</v>
      </c>
      <c r="G128" s="761">
        <v>374.73</v>
      </c>
      <c r="H128" s="750">
        <v>1</v>
      </c>
      <c r="I128" s="761"/>
      <c r="J128" s="761"/>
      <c r="K128" s="750">
        <v>0</v>
      </c>
      <c r="L128" s="761">
        <v>3</v>
      </c>
      <c r="M128" s="762">
        <v>374.73</v>
      </c>
    </row>
    <row r="129" spans="1:13" ht="14.4" customHeight="1" x14ac:dyDescent="0.3">
      <c r="A129" s="743" t="s">
        <v>2247</v>
      </c>
      <c r="B129" s="745" t="s">
        <v>2152</v>
      </c>
      <c r="C129" s="745" t="s">
        <v>1694</v>
      </c>
      <c r="D129" s="745" t="s">
        <v>1789</v>
      </c>
      <c r="E129" s="745" t="s">
        <v>1708</v>
      </c>
      <c r="F129" s="761"/>
      <c r="G129" s="761"/>
      <c r="H129" s="750">
        <v>0</v>
      </c>
      <c r="I129" s="761">
        <v>2</v>
      </c>
      <c r="J129" s="761">
        <v>124.92</v>
      </c>
      <c r="K129" s="750">
        <v>1</v>
      </c>
      <c r="L129" s="761">
        <v>2</v>
      </c>
      <c r="M129" s="762">
        <v>124.92</v>
      </c>
    </row>
    <row r="130" spans="1:13" ht="14.4" customHeight="1" x14ac:dyDescent="0.3">
      <c r="A130" s="743" t="s">
        <v>2247</v>
      </c>
      <c r="B130" s="745" t="s">
        <v>2152</v>
      </c>
      <c r="C130" s="745" t="s">
        <v>2448</v>
      </c>
      <c r="D130" s="745" t="s">
        <v>2449</v>
      </c>
      <c r="E130" s="745" t="s">
        <v>804</v>
      </c>
      <c r="F130" s="761"/>
      <c r="G130" s="761"/>
      <c r="H130" s="750">
        <v>0</v>
      </c>
      <c r="I130" s="761">
        <v>6</v>
      </c>
      <c r="J130" s="761">
        <v>749.45999999999992</v>
      </c>
      <c r="K130" s="750">
        <v>1</v>
      </c>
      <c r="L130" s="761">
        <v>6</v>
      </c>
      <c r="M130" s="762">
        <v>749.45999999999992</v>
      </c>
    </row>
    <row r="131" spans="1:13" ht="14.4" customHeight="1" x14ac:dyDescent="0.3">
      <c r="A131" s="743" t="s">
        <v>2247</v>
      </c>
      <c r="B131" s="745" t="s">
        <v>2155</v>
      </c>
      <c r="C131" s="745" t="s">
        <v>1719</v>
      </c>
      <c r="D131" s="745" t="s">
        <v>1720</v>
      </c>
      <c r="E131" s="745" t="s">
        <v>804</v>
      </c>
      <c r="F131" s="761"/>
      <c r="G131" s="761"/>
      <c r="H131" s="750">
        <v>0</v>
      </c>
      <c r="I131" s="761">
        <v>1</v>
      </c>
      <c r="J131" s="761">
        <v>193.1</v>
      </c>
      <c r="K131" s="750">
        <v>1</v>
      </c>
      <c r="L131" s="761">
        <v>1</v>
      </c>
      <c r="M131" s="762">
        <v>193.1</v>
      </c>
    </row>
    <row r="132" spans="1:13" ht="14.4" customHeight="1" x14ac:dyDescent="0.3">
      <c r="A132" s="743" t="s">
        <v>2247</v>
      </c>
      <c r="B132" s="745" t="s">
        <v>2163</v>
      </c>
      <c r="C132" s="745" t="s">
        <v>2569</v>
      </c>
      <c r="D132" s="745" t="s">
        <v>2570</v>
      </c>
      <c r="E132" s="745" t="s">
        <v>2571</v>
      </c>
      <c r="F132" s="761">
        <v>1</v>
      </c>
      <c r="G132" s="761">
        <v>82.99</v>
      </c>
      <c r="H132" s="750">
        <v>1</v>
      </c>
      <c r="I132" s="761"/>
      <c r="J132" s="761"/>
      <c r="K132" s="750">
        <v>0</v>
      </c>
      <c r="L132" s="761">
        <v>1</v>
      </c>
      <c r="M132" s="762">
        <v>82.99</v>
      </c>
    </row>
    <row r="133" spans="1:13" ht="14.4" customHeight="1" x14ac:dyDescent="0.3">
      <c r="A133" s="743" t="s">
        <v>2247</v>
      </c>
      <c r="B133" s="745" t="s">
        <v>2163</v>
      </c>
      <c r="C133" s="745" t="s">
        <v>1805</v>
      </c>
      <c r="D133" s="745" t="s">
        <v>2164</v>
      </c>
      <c r="E133" s="745" t="s">
        <v>2165</v>
      </c>
      <c r="F133" s="761"/>
      <c r="G133" s="761"/>
      <c r="H133" s="750">
        <v>0</v>
      </c>
      <c r="I133" s="761">
        <v>2</v>
      </c>
      <c r="J133" s="761">
        <v>124.48</v>
      </c>
      <c r="K133" s="750">
        <v>1</v>
      </c>
      <c r="L133" s="761">
        <v>2</v>
      </c>
      <c r="M133" s="762">
        <v>124.48</v>
      </c>
    </row>
    <row r="134" spans="1:13" ht="14.4" customHeight="1" x14ac:dyDescent="0.3">
      <c r="A134" s="743" t="s">
        <v>2247</v>
      </c>
      <c r="B134" s="745" t="s">
        <v>2163</v>
      </c>
      <c r="C134" s="745" t="s">
        <v>2322</v>
      </c>
      <c r="D134" s="745" t="s">
        <v>1855</v>
      </c>
      <c r="E134" s="745" t="s">
        <v>2323</v>
      </c>
      <c r="F134" s="761"/>
      <c r="G134" s="761"/>
      <c r="H134" s="750">
        <v>0</v>
      </c>
      <c r="I134" s="761">
        <v>1</v>
      </c>
      <c r="J134" s="761">
        <v>48.37</v>
      </c>
      <c r="K134" s="750">
        <v>1</v>
      </c>
      <c r="L134" s="761">
        <v>1</v>
      </c>
      <c r="M134" s="762">
        <v>48.37</v>
      </c>
    </row>
    <row r="135" spans="1:13" ht="14.4" customHeight="1" x14ac:dyDescent="0.3">
      <c r="A135" s="743" t="s">
        <v>2247</v>
      </c>
      <c r="B135" s="745" t="s">
        <v>2163</v>
      </c>
      <c r="C135" s="745" t="s">
        <v>2473</v>
      </c>
      <c r="D135" s="745" t="s">
        <v>2474</v>
      </c>
      <c r="E135" s="745" t="s">
        <v>2475</v>
      </c>
      <c r="F135" s="761"/>
      <c r="G135" s="761"/>
      <c r="H135" s="750">
        <v>0</v>
      </c>
      <c r="I135" s="761">
        <v>1</v>
      </c>
      <c r="J135" s="761">
        <v>82.99</v>
      </c>
      <c r="K135" s="750">
        <v>1</v>
      </c>
      <c r="L135" s="761">
        <v>1</v>
      </c>
      <c r="M135" s="762">
        <v>82.99</v>
      </c>
    </row>
    <row r="136" spans="1:13" ht="14.4" customHeight="1" x14ac:dyDescent="0.3">
      <c r="A136" s="743" t="s">
        <v>2247</v>
      </c>
      <c r="B136" s="745" t="s">
        <v>2163</v>
      </c>
      <c r="C136" s="745" t="s">
        <v>2572</v>
      </c>
      <c r="D136" s="745" t="s">
        <v>2573</v>
      </c>
      <c r="E136" s="745" t="s">
        <v>2321</v>
      </c>
      <c r="F136" s="761"/>
      <c r="G136" s="761"/>
      <c r="H136" s="750">
        <v>0</v>
      </c>
      <c r="I136" s="761">
        <v>1</v>
      </c>
      <c r="J136" s="761">
        <v>124.49</v>
      </c>
      <c r="K136" s="750">
        <v>1</v>
      </c>
      <c r="L136" s="761">
        <v>1</v>
      </c>
      <c r="M136" s="762">
        <v>124.49</v>
      </c>
    </row>
    <row r="137" spans="1:13" ht="14.4" customHeight="1" x14ac:dyDescent="0.3">
      <c r="A137" s="743" t="s">
        <v>2247</v>
      </c>
      <c r="B137" s="745" t="s">
        <v>2178</v>
      </c>
      <c r="C137" s="745" t="s">
        <v>1930</v>
      </c>
      <c r="D137" s="745" t="s">
        <v>1931</v>
      </c>
      <c r="E137" s="745" t="s">
        <v>2179</v>
      </c>
      <c r="F137" s="761"/>
      <c r="G137" s="761"/>
      <c r="H137" s="750">
        <v>0</v>
      </c>
      <c r="I137" s="761">
        <v>1</v>
      </c>
      <c r="J137" s="761">
        <v>111.72</v>
      </c>
      <c r="K137" s="750">
        <v>1</v>
      </c>
      <c r="L137" s="761">
        <v>1</v>
      </c>
      <c r="M137" s="762">
        <v>111.72</v>
      </c>
    </row>
    <row r="138" spans="1:13" ht="14.4" customHeight="1" x14ac:dyDescent="0.3">
      <c r="A138" s="743" t="s">
        <v>2247</v>
      </c>
      <c r="B138" s="745" t="s">
        <v>2198</v>
      </c>
      <c r="C138" s="745" t="s">
        <v>1668</v>
      </c>
      <c r="D138" s="745" t="s">
        <v>1669</v>
      </c>
      <c r="E138" s="745" t="s">
        <v>2199</v>
      </c>
      <c r="F138" s="761"/>
      <c r="G138" s="761"/>
      <c r="H138" s="750">
        <v>0</v>
      </c>
      <c r="I138" s="761">
        <v>2</v>
      </c>
      <c r="J138" s="761">
        <v>187.92</v>
      </c>
      <c r="K138" s="750">
        <v>1</v>
      </c>
      <c r="L138" s="761">
        <v>2</v>
      </c>
      <c r="M138" s="762">
        <v>187.92</v>
      </c>
    </row>
    <row r="139" spans="1:13" ht="14.4" customHeight="1" x14ac:dyDescent="0.3">
      <c r="A139" s="743" t="s">
        <v>2247</v>
      </c>
      <c r="B139" s="745" t="s">
        <v>2210</v>
      </c>
      <c r="C139" s="745" t="s">
        <v>1809</v>
      </c>
      <c r="D139" s="745" t="s">
        <v>2213</v>
      </c>
      <c r="E139" s="745" t="s">
        <v>2214</v>
      </c>
      <c r="F139" s="761"/>
      <c r="G139" s="761"/>
      <c r="H139" s="750">
        <v>0</v>
      </c>
      <c r="I139" s="761">
        <v>3</v>
      </c>
      <c r="J139" s="761">
        <v>30.78</v>
      </c>
      <c r="K139" s="750">
        <v>1</v>
      </c>
      <c r="L139" s="761">
        <v>3</v>
      </c>
      <c r="M139" s="762">
        <v>30.78</v>
      </c>
    </row>
    <row r="140" spans="1:13" ht="14.4" customHeight="1" x14ac:dyDescent="0.3">
      <c r="A140" s="743" t="s">
        <v>2247</v>
      </c>
      <c r="B140" s="745" t="s">
        <v>2216</v>
      </c>
      <c r="C140" s="745" t="s">
        <v>2535</v>
      </c>
      <c r="D140" s="745" t="s">
        <v>1603</v>
      </c>
      <c r="E140" s="745" t="s">
        <v>2536</v>
      </c>
      <c r="F140" s="761"/>
      <c r="G140" s="761"/>
      <c r="H140" s="750">
        <v>0</v>
      </c>
      <c r="I140" s="761">
        <v>4</v>
      </c>
      <c r="J140" s="761">
        <v>528</v>
      </c>
      <c r="K140" s="750">
        <v>1</v>
      </c>
      <c r="L140" s="761">
        <v>4</v>
      </c>
      <c r="M140" s="762">
        <v>528</v>
      </c>
    </row>
    <row r="141" spans="1:13" ht="14.4" customHeight="1" x14ac:dyDescent="0.3">
      <c r="A141" s="743" t="s">
        <v>2247</v>
      </c>
      <c r="B141" s="745" t="s">
        <v>2903</v>
      </c>
      <c r="C141" s="745" t="s">
        <v>2850</v>
      </c>
      <c r="D141" s="745" t="s">
        <v>2851</v>
      </c>
      <c r="E141" s="745" t="s">
        <v>804</v>
      </c>
      <c r="F141" s="761">
        <v>3</v>
      </c>
      <c r="G141" s="761">
        <v>396</v>
      </c>
      <c r="H141" s="750">
        <v>1</v>
      </c>
      <c r="I141" s="761"/>
      <c r="J141" s="761"/>
      <c r="K141" s="750">
        <v>0</v>
      </c>
      <c r="L141" s="761">
        <v>3</v>
      </c>
      <c r="M141" s="762">
        <v>396</v>
      </c>
    </row>
    <row r="142" spans="1:13" ht="14.4" customHeight="1" x14ac:dyDescent="0.3">
      <c r="A142" s="743" t="s">
        <v>2247</v>
      </c>
      <c r="B142" s="745" t="s">
        <v>2218</v>
      </c>
      <c r="C142" s="745" t="s">
        <v>1812</v>
      </c>
      <c r="D142" s="745" t="s">
        <v>2219</v>
      </c>
      <c r="E142" s="745" t="s">
        <v>2220</v>
      </c>
      <c r="F142" s="761"/>
      <c r="G142" s="761"/>
      <c r="H142" s="750">
        <v>0</v>
      </c>
      <c r="I142" s="761">
        <v>1</v>
      </c>
      <c r="J142" s="761">
        <v>123.2</v>
      </c>
      <c r="K142" s="750">
        <v>1</v>
      </c>
      <c r="L142" s="761">
        <v>1</v>
      </c>
      <c r="M142" s="762">
        <v>123.2</v>
      </c>
    </row>
    <row r="143" spans="1:13" ht="14.4" customHeight="1" x14ac:dyDescent="0.3">
      <c r="A143" s="743" t="s">
        <v>2247</v>
      </c>
      <c r="B143" s="745" t="s">
        <v>2221</v>
      </c>
      <c r="C143" s="745" t="s">
        <v>1781</v>
      </c>
      <c r="D143" s="745" t="s">
        <v>1782</v>
      </c>
      <c r="E143" s="745" t="s">
        <v>1708</v>
      </c>
      <c r="F143" s="761"/>
      <c r="G143" s="761"/>
      <c r="H143" s="750">
        <v>0</v>
      </c>
      <c r="I143" s="761">
        <v>1</v>
      </c>
      <c r="J143" s="761">
        <v>132</v>
      </c>
      <c r="K143" s="750">
        <v>1</v>
      </c>
      <c r="L143" s="761">
        <v>1</v>
      </c>
      <c r="M143" s="762">
        <v>132</v>
      </c>
    </row>
    <row r="144" spans="1:13" ht="14.4" customHeight="1" x14ac:dyDescent="0.3">
      <c r="A144" s="743" t="s">
        <v>2247</v>
      </c>
      <c r="B144" s="745" t="s">
        <v>2222</v>
      </c>
      <c r="C144" s="745" t="s">
        <v>1816</v>
      </c>
      <c r="D144" s="745" t="s">
        <v>1817</v>
      </c>
      <c r="E144" s="745" t="s">
        <v>1818</v>
      </c>
      <c r="F144" s="761"/>
      <c r="G144" s="761"/>
      <c r="H144" s="750">
        <v>0</v>
      </c>
      <c r="I144" s="761">
        <v>1</v>
      </c>
      <c r="J144" s="761">
        <v>400.18</v>
      </c>
      <c r="K144" s="750">
        <v>1</v>
      </c>
      <c r="L144" s="761">
        <v>1</v>
      </c>
      <c r="M144" s="762">
        <v>400.18</v>
      </c>
    </row>
    <row r="145" spans="1:13" ht="14.4" customHeight="1" x14ac:dyDescent="0.3">
      <c r="A145" s="743" t="s">
        <v>2247</v>
      </c>
      <c r="B145" s="745" t="s">
        <v>2901</v>
      </c>
      <c r="C145" s="745" t="s">
        <v>1120</v>
      </c>
      <c r="D145" s="745" t="s">
        <v>2414</v>
      </c>
      <c r="E145" s="745" t="s">
        <v>2415</v>
      </c>
      <c r="F145" s="761"/>
      <c r="G145" s="761"/>
      <c r="H145" s="750">
        <v>0</v>
      </c>
      <c r="I145" s="761">
        <v>1</v>
      </c>
      <c r="J145" s="761">
        <v>103.8</v>
      </c>
      <c r="K145" s="750">
        <v>1</v>
      </c>
      <c r="L145" s="761">
        <v>1</v>
      </c>
      <c r="M145" s="762">
        <v>103.8</v>
      </c>
    </row>
    <row r="146" spans="1:13" ht="14.4" customHeight="1" x14ac:dyDescent="0.3">
      <c r="A146" s="743" t="s">
        <v>2247</v>
      </c>
      <c r="B146" s="745" t="s">
        <v>2108</v>
      </c>
      <c r="C146" s="745" t="s">
        <v>1681</v>
      </c>
      <c r="D146" s="745" t="s">
        <v>1682</v>
      </c>
      <c r="E146" s="745" t="s">
        <v>1683</v>
      </c>
      <c r="F146" s="761"/>
      <c r="G146" s="761"/>
      <c r="H146" s="750">
        <v>0</v>
      </c>
      <c r="I146" s="761">
        <v>1</v>
      </c>
      <c r="J146" s="761">
        <v>53.57</v>
      </c>
      <c r="K146" s="750">
        <v>1</v>
      </c>
      <c r="L146" s="761">
        <v>1</v>
      </c>
      <c r="M146" s="762">
        <v>53.57</v>
      </c>
    </row>
    <row r="147" spans="1:13" ht="14.4" customHeight="1" x14ac:dyDescent="0.3">
      <c r="A147" s="743" t="s">
        <v>2248</v>
      </c>
      <c r="B147" s="745" t="s">
        <v>2102</v>
      </c>
      <c r="C147" s="745" t="s">
        <v>1636</v>
      </c>
      <c r="D147" s="745" t="s">
        <v>1574</v>
      </c>
      <c r="E147" s="745" t="s">
        <v>2103</v>
      </c>
      <c r="F147" s="761"/>
      <c r="G147" s="761"/>
      <c r="H147" s="750">
        <v>0</v>
      </c>
      <c r="I147" s="761">
        <v>7</v>
      </c>
      <c r="J147" s="761">
        <v>327.95000000000005</v>
      </c>
      <c r="K147" s="750">
        <v>1</v>
      </c>
      <c r="L147" s="761">
        <v>7</v>
      </c>
      <c r="M147" s="762">
        <v>327.95000000000005</v>
      </c>
    </row>
    <row r="148" spans="1:13" ht="14.4" customHeight="1" x14ac:dyDescent="0.3">
      <c r="A148" s="743" t="s">
        <v>2248</v>
      </c>
      <c r="B148" s="745" t="s">
        <v>2102</v>
      </c>
      <c r="C148" s="745" t="s">
        <v>1639</v>
      </c>
      <c r="D148" s="745" t="s">
        <v>1640</v>
      </c>
      <c r="E148" s="745" t="s">
        <v>2104</v>
      </c>
      <c r="F148" s="761"/>
      <c r="G148" s="761"/>
      <c r="H148" s="750">
        <v>0</v>
      </c>
      <c r="I148" s="761">
        <v>1</v>
      </c>
      <c r="J148" s="761">
        <v>93.71</v>
      </c>
      <c r="K148" s="750">
        <v>1</v>
      </c>
      <c r="L148" s="761">
        <v>1</v>
      </c>
      <c r="M148" s="762">
        <v>93.71</v>
      </c>
    </row>
    <row r="149" spans="1:13" ht="14.4" customHeight="1" x14ac:dyDescent="0.3">
      <c r="A149" s="743" t="s">
        <v>2248</v>
      </c>
      <c r="B149" s="745" t="s">
        <v>2112</v>
      </c>
      <c r="C149" s="745" t="s">
        <v>2339</v>
      </c>
      <c r="D149" s="745" t="s">
        <v>1861</v>
      </c>
      <c r="E149" s="745" t="s">
        <v>555</v>
      </c>
      <c r="F149" s="761"/>
      <c r="G149" s="761"/>
      <c r="H149" s="750">
        <v>0</v>
      </c>
      <c r="I149" s="761">
        <v>1</v>
      </c>
      <c r="J149" s="761">
        <v>101.68</v>
      </c>
      <c r="K149" s="750">
        <v>1</v>
      </c>
      <c r="L149" s="761">
        <v>1</v>
      </c>
      <c r="M149" s="762">
        <v>101.68</v>
      </c>
    </row>
    <row r="150" spans="1:13" ht="14.4" customHeight="1" x14ac:dyDescent="0.3">
      <c r="A150" s="743" t="s">
        <v>2248</v>
      </c>
      <c r="B150" s="745" t="s">
        <v>2116</v>
      </c>
      <c r="C150" s="745" t="s">
        <v>1775</v>
      </c>
      <c r="D150" s="745" t="s">
        <v>2117</v>
      </c>
      <c r="E150" s="745" t="s">
        <v>2118</v>
      </c>
      <c r="F150" s="761"/>
      <c r="G150" s="761"/>
      <c r="H150" s="750">
        <v>0</v>
      </c>
      <c r="I150" s="761">
        <v>1</v>
      </c>
      <c r="J150" s="761">
        <v>120.61</v>
      </c>
      <c r="K150" s="750">
        <v>1</v>
      </c>
      <c r="L150" s="761">
        <v>1</v>
      </c>
      <c r="M150" s="762">
        <v>120.61</v>
      </c>
    </row>
    <row r="151" spans="1:13" ht="14.4" customHeight="1" x14ac:dyDescent="0.3">
      <c r="A151" s="743" t="s">
        <v>2248</v>
      </c>
      <c r="B151" s="745" t="s">
        <v>2116</v>
      </c>
      <c r="C151" s="745" t="s">
        <v>1697</v>
      </c>
      <c r="D151" s="745" t="s">
        <v>2119</v>
      </c>
      <c r="E151" s="745" t="s">
        <v>980</v>
      </c>
      <c r="F151" s="761"/>
      <c r="G151" s="761"/>
      <c r="H151" s="750">
        <v>0</v>
      </c>
      <c r="I151" s="761">
        <v>1</v>
      </c>
      <c r="J151" s="761">
        <v>184.74</v>
      </c>
      <c r="K151" s="750">
        <v>1</v>
      </c>
      <c r="L151" s="761">
        <v>1</v>
      </c>
      <c r="M151" s="762">
        <v>184.74</v>
      </c>
    </row>
    <row r="152" spans="1:13" ht="14.4" customHeight="1" x14ac:dyDescent="0.3">
      <c r="A152" s="743" t="s">
        <v>2248</v>
      </c>
      <c r="B152" s="745" t="s">
        <v>2120</v>
      </c>
      <c r="C152" s="745" t="s">
        <v>1799</v>
      </c>
      <c r="D152" s="745" t="s">
        <v>1607</v>
      </c>
      <c r="E152" s="745" t="s">
        <v>1800</v>
      </c>
      <c r="F152" s="761"/>
      <c r="G152" s="761"/>
      <c r="H152" s="750">
        <v>0</v>
      </c>
      <c r="I152" s="761">
        <v>2</v>
      </c>
      <c r="J152" s="761">
        <v>1086.78</v>
      </c>
      <c r="K152" s="750">
        <v>1</v>
      </c>
      <c r="L152" s="761">
        <v>2</v>
      </c>
      <c r="M152" s="762">
        <v>1086.78</v>
      </c>
    </row>
    <row r="153" spans="1:13" ht="14.4" customHeight="1" x14ac:dyDescent="0.3">
      <c r="A153" s="743" t="s">
        <v>2248</v>
      </c>
      <c r="B153" s="745" t="s">
        <v>2122</v>
      </c>
      <c r="C153" s="745" t="s">
        <v>1851</v>
      </c>
      <c r="D153" s="745" t="s">
        <v>1852</v>
      </c>
      <c r="E153" s="745" t="s">
        <v>1853</v>
      </c>
      <c r="F153" s="761"/>
      <c r="G153" s="761"/>
      <c r="H153" s="750">
        <v>0</v>
      </c>
      <c r="I153" s="761">
        <v>1</v>
      </c>
      <c r="J153" s="761">
        <v>93.43</v>
      </c>
      <c r="K153" s="750">
        <v>1</v>
      </c>
      <c r="L153" s="761">
        <v>1</v>
      </c>
      <c r="M153" s="762">
        <v>93.43</v>
      </c>
    </row>
    <row r="154" spans="1:13" ht="14.4" customHeight="1" x14ac:dyDescent="0.3">
      <c r="A154" s="743" t="s">
        <v>2248</v>
      </c>
      <c r="B154" s="745" t="s">
        <v>2133</v>
      </c>
      <c r="C154" s="745" t="s">
        <v>1633</v>
      </c>
      <c r="D154" s="745" t="s">
        <v>1634</v>
      </c>
      <c r="E154" s="745" t="s">
        <v>1197</v>
      </c>
      <c r="F154" s="761"/>
      <c r="G154" s="761"/>
      <c r="H154" s="750">
        <v>0</v>
      </c>
      <c r="I154" s="761">
        <v>1</v>
      </c>
      <c r="J154" s="761">
        <v>35.11</v>
      </c>
      <c r="K154" s="750">
        <v>1</v>
      </c>
      <c r="L154" s="761">
        <v>1</v>
      </c>
      <c r="M154" s="762">
        <v>35.11</v>
      </c>
    </row>
    <row r="155" spans="1:13" ht="14.4" customHeight="1" x14ac:dyDescent="0.3">
      <c r="A155" s="743" t="s">
        <v>2248</v>
      </c>
      <c r="B155" s="745" t="s">
        <v>2134</v>
      </c>
      <c r="C155" s="745" t="s">
        <v>1730</v>
      </c>
      <c r="D155" s="745" t="s">
        <v>1731</v>
      </c>
      <c r="E155" s="745" t="s">
        <v>1732</v>
      </c>
      <c r="F155" s="761"/>
      <c r="G155" s="761"/>
      <c r="H155" s="750">
        <v>0</v>
      </c>
      <c r="I155" s="761">
        <v>1</v>
      </c>
      <c r="J155" s="761">
        <v>8.7899999999999991</v>
      </c>
      <c r="K155" s="750">
        <v>1</v>
      </c>
      <c r="L155" s="761">
        <v>1</v>
      </c>
      <c r="M155" s="762">
        <v>8.7899999999999991</v>
      </c>
    </row>
    <row r="156" spans="1:13" ht="14.4" customHeight="1" x14ac:dyDescent="0.3">
      <c r="A156" s="743" t="s">
        <v>2248</v>
      </c>
      <c r="B156" s="745" t="s">
        <v>2904</v>
      </c>
      <c r="C156" s="745" t="s">
        <v>2661</v>
      </c>
      <c r="D156" s="745" t="s">
        <v>2662</v>
      </c>
      <c r="E156" s="745" t="s">
        <v>2663</v>
      </c>
      <c r="F156" s="761"/>
      <c r="G156" s="761"/>
      <c r="H156" s="750">
        <v>0</v>
      </c>
      <c r="I156" s="761">
        <v>1</v>
      </c>
      <c r="J156" s="761">
        <v>251.52</v>
      </c>
      <c r="K156" s="750">
        <v>1</v>
      </c>
      <c r="L156" s="761">
        <v>1</v>
      </c>
      <c r="M156" s="762">
        <v>251.52</v>
      </c>
    </row>
    <row r="157" spans="1:13" ht="14.4" customHeight="1" x14ac:dyDescent="0.3">
      <c r="A157" s="743" t="s">
        <v>2248</v>
      </c>
      <c r="B157" s="745" t="s">
        <v>2140</v>
      </c>
      <c r="C157" s="745" t="s">
        <v>1703</v>
      </c>
      <c r="D157" s="745" t="s">
        <v>1704</v>
      </c>
      <c r="E157" s="745" t="s">
        <v>1197</v>
      </c>
      <c r="F157" s="761"/>
      <c r="G157" s="761"/>
      <c r="H157" s="750">
        <v>0</v>
      </c>
      <c r="I157" s="761">
        <v>2</v>
      </c>
      <c r="J157" s="761">
        <v>96.54</v>
      </c>
      <c r="K157" s="750">
        <v>1</v>
      </c>
      <c r="L157" s="761">
        <v>2</v>
      </c>
      <c r="M157" s="762">
        <v>96.54</v>
      </c>
    </row>
    <row r="158" spans="1:13" ht="14.4" customHeight="1" x14ac:dyDescent="0.3">
      <c r="A158" s="743" t="s">
        <v>2248</v>
      </c>
      <c r="B158" s="745" t="s">
        <v>2140</v>
      </c>
      <c r="C158" s="745" t="s">
        <v>1706</v>
      </c>
      <c r="D158" s="745" t="s">
        <v>1707</v>
      </c>
      <c r="E158" s="745" t="s">
        <v>2141</v>
      </c>
      <c r="F158" s="761"/>
      <c r="G158" s="761"/>
      <c r="H158" s="750">
        <v>0</v>
      </c>
      <c r="I158" s="761">
        <v>1</v>
      </c>
      <c r="J158" s="761">
        <v>96.53</v>
      </c>
      <c r="K158" s="750">
        <v>1</v>
      </c>
      <c r="L158" s="761">
        <v>1</v>
      </c>
      <c r="M158" s="762">
        <v>96.53</v>
      </c>
    </row>
    <row r="159" spans="1:13" ht="14.4" customHeight="1" x14ac:dyDescent="0.3">
      <c r="A159" s="743" t="s">
        <v>2248</v>
      </c>
      <c r="B159" s="745" t="s">
        <v>2149</v>
      </c>
      <c r="C159" s="745" t="s">
        <v>2654</v>
      </c>
      <c r="D159" s="745" t="s">
        <v>2655</v>
      </c>
      <c r="E159" s="745" t="s">
        <v>886</v>
      </c>
      <c r="F159" s="761"/>
      <c r="G159" s="761"/>
      <c r="H159" s="750">
        <v>0</v>
      </c>
      <c r="I159" s="761">
        <v>1</v>
      </c>
      <c r="J159" s="761">
        <v>204.76</v>
      </c>
      <c r="K159" s="750">
        <v>1</v>
      </c>
      <c r="L159" s="761">
        <v>1</v>
      </c>
      <c r="M159" s="762">
        <v>204.76</v>
      </c>
    </row>
    <row r="160" spans="1:13" ht="14.4" customHeight="1" x14ac:dyDescent="0.3">
      <c r="A160" s="743" t="s">
        <v>2248</v>
      </c>
      <c r="B160" s="745" t="s">
        <v>2152</v>
      </c>
      <c r="C160" s="745" t="s">
        <v>1868</v>
      </c>
      <c r="D160" s="745" t="s">
        <v>1869</v>
      </c>
      <c r="E160" s="745" t="s">
        <v>804</v>
      </c>
      <c r="F160" s="761"/>
      <c r="G160" s="761"/>
      <c r="H160" s="750">
        <v>0</v>
      </c>
      <c r="I160" s="761">
        <v>1</v>
      </c>
      <c r="J160" s="761">
        <v>124.91</v>
      </c>
      <c r="K160" s="750">
        <v>1</v>
      </c>
      <c r="L160" s="761">
        <v>1</v>
      </c>
      <c r="M160" s="762">
        <v>124.91</v>
      </c>
    </row>
    <row r="161" spans="1:13" ht="14.4" customHeight="1" x14ac:dyDescent="0.3">
      <c r="A161" s="743" t="s">
        <v>2248</v>
      </c>
      <c r="B161" s="745" t="s">
        <v>2152</v>
      </c>
      <c r="C161" s="745" t="s">
        <v>2448</v>
      </c>
      <c r="D161" s="745" t="s">
        <v>2449</v>
      </c>
      <c r="E161" s="745" t="s">
        <v>804</v>
      </c>
      <c r="F161" s="761"/>
      <c r="G161" s="761"/>
      <c r="H161" s="750">
        <v>0</v>
      </c>
      <c r="I161" s="761">
        <v>2</v>
      </c>
      <c r="J161" s="761">
        <v>249.82</v>
      </c>
      <c r="K161" s="750">
        <v>1</v>
      </c>
      <c r="L161" s="761">
        <v>2</v>
      </c>
      <c r="M161" s="762">
        <v>249.82</v>
      </c>
    </row>
    <row r="162" spans="1:13" ht="14.4" customHeight="1" x14ac:dyDescent="0.3">
      <c r="A162" s="743" t="s">
        <v>2248</v>
      </c>
      <c r="B162" s="745" t="s">
        <v>2163</v>
      </c>
      <c r="C162" s="745" t="s">
        <v>2645</v>
      </c>
      <c r="D162" s="745" t="s">
        <v>2646</v>
      </c>
      <c r="E162" s="745" t="s">
        <v>2647</v>
      </c>
      <c r="F162" s="761"/>
      <c r="G162" s="761"/>
      <c r="H162" s="750">
        <v>0</v>
      </c>
      <c r="I162" s="761">
        <v>1</v>
      </c>
      <c r="J162" s="761">
        <v>92.95</v>
      </c>
      <c r="K162" s="750">
        <v>1</v>
      </c>
      <c r="L162" s="761">
        <v>1</v>
      </c>
      <c r="M162" s="762">
        <v>92.95</v>
      </c>
    </row>
    <row r="163" spans="1:13" ht="14.4" customHeight="1" x14ac:dyDescent="0.3">
      <c r="A163" s="743" t="s">
        <v>2248</v>
      </c>
      <c r="B163" s="745" t="s">
        <v>2163</v>
      </c>
      <c r="C163" s="745" t="s">
        <v>2470</v>
      </c>
      <c r="D163" s="745" t="s">
        <v>2471</v>
      </c>
      <c r="E163" s="745" t="s">
        <v>2472</v>
      </c>
      <c r="F163" s="761"/>
      <c r="G163" s="761"/>
      <c r="H163" s="750">
        <v>0</v>
      </c>
      <c r="I163" s="761">
        <v>1</v>
      </c>
      <c r="J163" s="761">
        <v>62.24</v>
      </c>
      <c r="K163" s="750">
        <v>1</v>
      </c>
      <c r="L163" s="761">
        <v>1</v>
      </c>
      <c r="M163" s="762">
        <v>62.24</v>
      </c>
    </row>
    <row r="164" spans="1:13" ht="14.4" customHeight="1" x14ac:dyDescent="0.3">
      <c r="A164" s="743" t="s">
        <v>2248</v>
      </c>
      <c r="B164" s="745" t="s">
        <v>2163</v>
      </c>
      <c r="C164" s="745" t="s">
        <v>2648</v>
      </c>
      <c r="D164" s="745" t="s">
        <v>2166</v>
      </c>
      <c r="E164" s="745" t="s">
        <v>2649</v>
      </c>
      <c r="F164" s="761"/>
      <c r="G164" s="761"/>
      <c r="H164" s="750"/>
      <c r="I164" s="761">
        <v>1</v>
      </c>
      <c r="J164" s="761">
        <v>0</v>
      </c>
      <c r="K164" s="750"/>
      <c r="L164" s="761">
        <v>1</v>
      </c>
      <c r="M164" s="762">
        <v>0</v>
      </c>
    </row>
    <row r="165" spans="1:13" ht="14.4" customHeight="1" x14ac:dyDescent="0.3">
      <c r="A165" s="743" t="s">
        <v>2248</v>
      </c>
      <c r="B165" s="745" t="s">
        <v>2198</v>
      </c>
      <c r="C165" s="745" t="s">
        <v>1613</v>
      </c>
      <c r="D165" s="745" t="s">
        <v>1614</v>
      </c>
      <c r="E165" s="745" t="s">
        <v>1615</v>
      </c>
      <c r="F165" s="761"/>
      <c r="G165" s="761"/>
      <c r="H165" s="750">
        <v>0</v>
      </c>
      <c r="I165" s="761">
        <v>1</v>
      </c>
      <c r="J165" s="761">
        <v>31.32</v>
      </c>
      <c r="K165" s="750">
        <v>1</v>
      </c>
      <c r="L165" s="761">
        <v>1</v>
      </c>
      <c r="M165" s="762">
        <v>31.32</v>
      </c>
    </row>
    <row r="166" spans="1:13" ht="14.4" customHeight="1" x14ac:dyDescent="0.3">
      <c r="A166" s="743" t="s">
        <v>2248</v>
      </c>
      <c r="B166" s="745" t="s">
        <v>2201</v>
      </c>
      <c r="C166" s="745" t="s">
        <v>1685</v>
      </c>
      <c r="D166" s="745" t="s">
        <v>2202</v>
      </c>
      <c r="E166" s="745" t="s">
        <v>2203</v>
      </c>
      <c r="F166" s="761"/>
      <c r="G166" s="761"/>
      <c r="H166" s="750">
        <v>0</v>
      </c>
      <c r="I166" s="761">
        <v>4</v>
      </c>
      <c r="J166" s="761">
        <v>1696.96</v>
      </c>
      <c r="K166" s="750">
        <v>1</v>
      </c>
      <c r="L166" s="761">
        <v>4</v>
      </c>
      <c r="M166" s="762">
        <v>1696.96</v>
      </c>
    </row>
    <row r="167" spans="1:13" ht="14.4" customHeight="1" x14ac:dyDescent="0.3">
      <c r="A167" s="743" t="s">
        <v>2248</v>
      </c>
      <c r="B167" s="745" t="s">
        <v>2201</v>
      </c>
      <c r="C167" s="745" t="s">
        <v>1838</v>
      </c>
      <c r="D167" s="745" t="s">
        <v>2204</v>
      </c>
      <c r="E167" s="745" t="s">
        <v>2205</v>
      </c>
      <c r="F167" s="761"/>
      <c r="G167" s="761"/>
      <c r="H167" s="750">
        <v>0</v>
      </c>
      <c r="I167" s="761">
        <v>1</v>
      </c>
      <c r="J167" s="761">
        <v>478.07</v>
      </c>
      <c r="K167" s="750">
        <v>1</v>
      </c>
      <c r="L167" s="761">
        <v>1</v>
      </c>
      <c r="M167" s="762">
        <v>478.07</v>
      </c>
    </row>
    <row r="168" spans="1:13" ht="14.4" customHeight="1" x14ac:dyDescent="0.3">
      <c r="A168" s="743" t="s">
        <v>2248</v>
      </c>
      <c r="B168" s="745" t="s">
        <v>2210</v>
      </c>
      <c r="C168" s="745" t="s">
        <v>1689</v>
      </c>
      <c r="D168" s="745" t="s">
        <v>2211</v>
      </c>
      <c r="E168" s="745" t="s">
        <v>2212</v>
      </c>
      <c r="F168" s="761"/>
      <c r="G168" s="761"/>
      <c r="H168" s="750">
        <v>0</v>
      </c>
      <c r="I168" s="761">
        <v>1</v>
      </c>
      <c r="J168" s="761">
        <v>6.68</v>
      </c>
      <c r="K168" s="750">
        <v>1</v>
      </c>
      <c r="L168" s="761">
        <v>1</v>
      </c>
      <c r="M168" s="762">
        <v>6.68</v>
      </c>
    </row>
    <row r="169" spans="1:13" ht="14.4" customHeight="1" x14ac:dyDescent="0.3">
      <c r="A169" s="743" t="s">
        <v>2248</v>
      </c>
      <c r="B169" s="745" t="s">
        <v>2216</v>
      </c>
      <c r="C169" s="745" t="s">
        <v>2535</v>
      </c>
      <c r="D169" s="745" t="s">
        <v>1603</v>
      </c>
      <c r="E169" s="745" t="s">
        <v>2536</v>
      </c>
      <c r="F169" s="761"/>
      <c r="G169" s="761"/>
      <c r="H169" s="750">
        <v>0</v>
      </c>
      <c r="I169" s="761">
        <v>2</v>
      </c>
      <c r="J169" s="761">
        <v>264</v>
      </c>
      <c r="K169" s="750">
        <v>1</v>
      </c>
      <c r="L169" s="761">
        <v>2</v>
      </c>
      <c r="M169" s="762">
        <v>264</v>
      </c>
    </row>
    <row r="170" spans="1:13" ht="14.4" customHeight="1" x14ac:dyDescent="0.3">
      <c r="A170" s="743" t="s">
        <v>2248</v>
      </c>
      <c r="B170" s="745" t="s">
        <v>2221</v>
      </c>
      <c r="C170" s="745" t="s">
        <v>1781</v>
      </c>
      <c r="D170" s="745" t="s">
        <v>1782</v>
      </c>
      <c r="E170" s="745" t="s">
        <v>1708</v>
      </c>
      <c r="F170" s="761"/>
      <c r="G170" s="761"/>
      <c r="H170" s="750">
        <v>0</v>
      </c>
      <c r="I170" s="761">
        <v>1</v>
      </c>
      <c r="J170" s="761">
        <v>132</v>
      </c>
      <c r="K170" s="750">
        <v>1</v>
      </c>
      <c r="L170" s="761">
        <v>1</v>
      </c>
      <c r="M170" s="762">
        <v>132</v>
      </c>
    </row>
    <row r="171" spans="1:13" ht="14.4" customHeight="1" x14ac:dyDescent="0.3">
      <c r="A171" s="743" t="s">
        <v>2248</v>
      </c>
      <c r="B171" s="745" t="s">
        <v>2228</v>
      </c>
      <c r="C171" s="745" t="s">
        <v>1716</v>
      </c>
      <c r="D171" s="745" t="s">
        <v>1717</v>
      </c>
      <c r="E171" s="745" t="s">
        <v>1197</v>
      </c>
      <c r="F171" s="761"/>
      <c r="G171" s="761"/>
      <c r="H171" s="750">
        <v>0</v>
      </c>
      <c r="I171" s="761">
        <v>1</v>
      </c>
      <c r="J171" s="761">
        <v>113.66</v>
      </c>
      <c r="K171" s="750">
        <v>1</v>
      </c>
      <c r="L171" s="761">
        <v>1</v>
      </c>
      <c r="M171" s="762">
        <v>113.66</v>
      </c>
    </row>
    <row r="172" spans="1:13" ht="14.4" customHeight="1" x14ac:dyDescent="0.3">
      <c r="A172" s="743" t="s">
        <v>2248</v>
      </c>
      <c r="B172" s="745" t="s">
        <v>2108</v>
      </c>
      <c r="C172" s="745" t="s">
        <v>1681</v>
      </c>
      <c r="D172" s="745" t="s">
        <v>1682</v>
      </c>
      <c r="E172" s="745" t="s">
        <v>1683</v>
      </c>
      <c r="F172" s="761"/>
      <c r="G172" s="761"/>
      <c r="H172" s="750">
        <v>0</v>
      </c>
      <c r="I172" s="761">
        <v>1</v>
      </c>
      <c r="J172" s="761">
        <v>53.57</v>
      </c>
      <c r="K172" s="750">
        <v>1</v>
      </c>
      <c r="L172" s="761">
        <v>1</v>
      </c>
      <c r="M172" s="762">
        <v>53.57</v>
      </c>
    </row>
    <row r="173" spans="1:13" ht="14.4" customHeight="1" x14ac:dyDescent="0.3">
      <c r="A173" s="743" t="s">
        <v>2249</v>
      </c>
      <c r="B173" s="745" t="s">
        <v>2897</v>
      </c>
      <c r="C173" s="745" t="s">
        <v>2881</v>
      </c>
      <c r="D173" s="745" t="s">
        <v>2428</v>
      </c>
      <c r="E173" s="745" t="s">
        <v>2371</v>
      </c>
      <c r="F173" s="761"/>
      <c r="G173" s="761"/>
      <c r="H173" s="750">
        <v>0</v>
      </c>
      <c r="I173" s="761">
        <v>1</v>
      </c>
      <c r="J173" s="761">
        <v>77.790000000000006</v>
      </c>
      <c r="K173" s="750">
        <v>1</v>
      </c>
      <c r="L173" s="761">
        <v>1</v>
      </c>
      <c r="M173" s="762">
        <v>77.790000000000006</v>
      </c>
    </row>
    <row r="174" spans="1:13" ht="14.4" customHeight="1" x14ac:dyDescent="0.3">
      <c r="A174" s="743" t="s">
        <v>2249</v>
      </c>
      <c r="B174" s="745" t="s">
        <v>2152</v>
      </c>
      <c r="C174" s="745" t="s">
        <v>2877</v>
      </c>
      <c r="D174" s="745" t="s">
        <v>2449</v>
      </c>
      <c r="E174" s="745" t="s">
        <v>2676</v>
      </c>
      <c r="F174" s="761">
        <v>2</v>
      </c>
      <c r="G174" s="761">
        <v>0</v>
      </c>
      <c r="H174" s="750"/>
      <c r="I174" s="761"/>
      <c r="J174" s="761"/>
      <c r="K174" s="750"/>
      <c r="L174" s="761">
        <v>2</v>
      </c>
      <c r="M174" s="762">
        <v>0</v>
      </c>
    </row>
    <row r="175" spans="1:13" ht="14.4" customHeight="1" x14ac:dyDescent="0.3">
      <c r="A175" s="743" t="s">
        <v>2249</v>
      </c>
      <c r="B175" s="745" t="s">
        <v>2152</v>
      </c>
      <c r="C175" s="745" t="s">
        <v>2448</v>
      </c>
      <c r="D175" s="745" t="s">
        <v>2449</v>
      </c>
      <c r="E175" s="745" t="s">
        <v>804</v>
      </c>
      <c r="F175" s="761"/>
      <c r="G175" s="761"/>
      <c r="H175" s="750">
        <v>0</v>
      </c>
      <c r="I175" s="761">
        <v>3</v>
      </c>
      <c r="J175" s="761">
        <v>374.73</v>
      </c>
      <c r="K175" s="750">
        <v>1</v>
      </c>
      <c r="L175" s="761">
        <v>3</v>
      </c>
      <c r="M175" s="762">
        <v>374.73</v>
      </c>
    </row>
    <row r="176" spans="1:13" ht="14.4" customHeight="1" thickBot="1" x14ac:dyDescent="0.35">
      <c r="A176" s="751" t="s">
        <v>2249</v>
      </c>
      <c r="B176" s="752" t="s">
        <v>2163</v>
      </c>
      <c r="C176" s="752" t="s">
        <v>1805</v>
      </c>
      <c r="D176" s="752" t="s">
        <v>2164</v>
      </c>
      <c r="E176" s="752" t="s">
        <v>2165</v>
      </c>
      <c r="F176" s="763"/>
      <c r="G176" s="763"/>
      <c r="H176" s="757">
        <v>0</v>
      </c>
      <c r="I176" s="763">
        <v>1</v>
      </c>
      <c r="J176" s="763">
        <v>62.24</v>
      </c>
      <c r="K176" s="757">
        <v>1</v>
      </c>
      <c r="L176" s="763">
        <v>1</v>
      </c>
      <c r="M176" s="764">
        <v>62.24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524</v>
      </c>
      <c r="B5" s="644" t="s">
        <v>525</v>
      </c>
      <c r="C5" s="645" t="s">
        <v>526</v>
      </c>
      <c r="D5" s="645" t="s">
        <v>526</v>
      </c>
      <c r="E5" s="645"/>
      <c r="F5" s="645" t="s">
        <v>526</v>
      </c>
      <c r="G5" s="645" t="s">
        <v>526</v>
      </c>
      <c r="H5" s="645" t="s">
        <v>526</v>
      </c>
      <c r="I5" s="646" t="s">
        <v>526</v>
      </c>
      <c r="J5" s="647" t="s">
        <v>74</v>
      </c>
    </row>
    <row r="6" spans="1:10" ht="14.4" customHeight="1" x14ac:dyDescent="0.3">
      <c r="A6" s="643" t="s">
        <v>524</v>
      </c>
      <c r="B6" s="644" t="s">
        <v>354</v>
      </c>
      <c r="C6" s="645">
        <v>0</v>
      </c>
      <c r="D6" s="645">
        <v>0.15246000000000001</v>
      </c>
      <c r="E6" s="645"/>
      <c r="F6" s="645">
        <v>2.5461</v>
      </c>
      <c r="G6" s="645">
        <v>1.3333332913365001</v>
      </c>
      <c r="H6" s="645">
        <v>1.2127667086634999</v>
      </c>
      <c r="I6" s="646">
        <v>1.9095750601470789</v>
      </c>
      <c r="J6" s="647" t="s">
        <v>1</v>
      </c>
    </row>
    <row r="7" spans="1:10" ht="14.4" customHeight="1" x14ac:dyDescent="0.3">
      <c r="A7" s="643" t="s">
        <v>524</v>
      </c>
      <c r="B7" s="644" t="s">
        <v>355</v>
      </c>
      <c r="C7" s="645">
        <v>0</v>
      </c>
      <c r="D7" s="645">
        <v>0</v>
      </c>
      <c r="E7" s="645"/>
      <c r="F7" s="645">
        <v>0</v>
      </c>
      <c r="G7" s="645">
        <v>0.16666666141700001</v>
      </c>
      <c r="H7" s="645">
        <v>-0.16666666141700001</v>
      </c>
      <c r="I7" s="646">
        <v>0</v>
      </c>
      <c r="J7" s="647" t="s">
        <v>1</v>
      </c>
    </row>
    <row r="8" spans="1:10" ht="14.4" customHeight="1" x14ac:dyDescent="0.3">
      <c r="A8" s="643" t="s">
        <v>524</v>
      </c>
      <c r="B8" s="644" t="s">
        <v>356</v>
      </c>
      <c r="C8" s="645">
        <v>43.007739999999998</v>
      </c>
      <c r="D8" s="645">
        <v>45.951390000000004</v>
      </c>
      <c r="E8" s="645"/>
      <c r="F8" s="645">
        <v>38.878430000000002</v>
      </c>
      <c r="G8" s="645">
        <v>42.520341994045502</v>
      </c>
      <c r="H8" s="645">
        <v>-3.6419119940455005</v>
      </c>
      <c r="I8" s="646">
        <v>0.9143489486854196</v>
      </c>
      <c r="J8" s="647" t="s">
        <v>1</v>
      </c>
    </row>
    <row r="9" spans="1:10" ht="14.4" customHeight="1" x14ac:dyDescent="0.3">
      <c r="A9" s="643" t="s">
        <v>524</v>
      </c>
      <c r="B9" s="644" t="s">
        <v>357</v>
      </c>
      <c r="C9" s="645">
        <v>28.34357</v>
      </c>
      <c r="D9" s="645">
        <v>35.954630000000002</v>
      </c>
      <c r="E9" s="645"/>
      <c r="F9" s="645">
        <v>41.540550000000003</v>
      </c>
      <c r="G9" s="645">
        <v>41.499998692850497</v>
      </c>
      <c r="H9" s="645">
        <v>4.0551307149506499E-2</v>
      </c>
      <c r="I9" s="646">
        <v>1.000977139962091</v>
      </c>
      <c r="J9" s="647" t="s">
        <v>1</v>
      </c>
    </row>
    <row r="10" spans="1:10" ht="14.4" customHeight="1" x14ac:dyDescent="0.3">
      <c r="A10" s="643" t="s">
        <v>524</v>
      </c>
      <c r="B10" s="644" t="s">
        <v>358</v>
      </c>
      <c r="C10" s="645">
        <v>8.5709999999999997</v>
      </c>
      <c r="D10" s="645">
        <v>6.7462999999999997</v>
      </c>
      <c r="E10" s="645"/>
      <c r="F10" s="645">
        <v>6.6059999999999999</v>
      </c>
      <c r="G10" s="645">
        <v>8.3333330708533317</v>
      </c>
      <c r="H10" s="645">
        <v>-1.7273330708533319</v>
      </c>
      <c r="I10" s="646">
        <v>0.79272002496877836</v>
      </c>
      <c r="J10" s="647" t="s">
        <v>1</v>
      </c>
    </row>
    <row r="11" spans="1:10" ht="14.4" customHeight="1" x14ac:dyDescent="0.3">
      <c r="A11" s="643" t="s">
        <v>524</v>
      </c>
      <c r="B11" s="644" t="s">
        <v>359</v>
      </c>
      <c r="C11" s="645">
        <v>0</v>
      </c>
      <c r="D11" s="645">
        <v>0</v>
      </c>
      <c r="E11" s="645"/>
      <c r="F11" s="645">
        <v>0</v>
      </c>
      <c r="G11" s="645">
        <v>0.16666666141700001</v>
      </c>
      <c r="H11" s="645">
        <v>-0.16666666141700001</v>
      </c>
      <c r="I11" s="646">
        <v>0</v>
      </c>
      <c r="J11" s="647" t="s">
        <v>1</v>
      </c>
    </row>
    <row r="12" spans="1:10" ht="14.4" customHeight="1" x14ac:dyDescent="0.3">
      <c r="A12" s="643" t="s">
        <v>524</v>
      </c>
      <c r="B12" s="644" t="s">
        <v>360</v>
      </c>
      <c r="C12" s="645">
        <v>0.38300000000000001</v>
      </c>
      <c r="D12" s="645">
        <v>0.57299999999999995</v>
      </c>
      <c r="E12" s="645"/>
      <c r="F12" s="645">
        <v>2.3260000000000001</v>
      </c>
      <c r="G12" s="645">
        <v>0.66666664566799994</v>
      </c>
      <c r="H12" s="645">
        <v>1.6593333543320001</v>
      </c>
      <c r="I12" s="646">
        <v>3.489000109896526</v>
      </c>
      <c r="J12" s="647" t="s">
        <v>1</v>
      </c>
    </row>
    <row r="13" spans="1:10" ht="14.4" customHeight="1" x14ac:dyDescent="0.3">
      <c r="A13" s="643" t="s">
        <v>524</v>
      </c>
      <c r="B13" s="644" t="s">
        <v>361</v>
      </c>
      <c r="C13" s="645">
        <v>14.129999999999999</v>
      </c>
      <c r="D13" s="645">
        <v>18.112500000000001</v>
      </c>
      <c r="E13" s="645"/>
      <c r="F13" s="645">
        <v>18.46</v>
      </c>
      <c r="G13" s="645">
        <v>20.333332692882667</v>
      </c>
      <c r="H13" s="645">
        <v>-1.8733326928826664</v>
      </c>
      <c r="I13" s="646">
        <v>0.90786888105468344</v>
      </c>
      <c r="J13" s="647" t="s">
        <v>1</v>
      </c>
    </row>
    <row r="14" spans="1:10" ht="14.4" customHeight="1" x14ac:dyDescent="0.3">
      <c r="A14" s="643" t="s">
        <v>524</v>
      </c>
      <c r="B14" s="644" t="s">
        <v>362</v>
      </c>
      <c r="C14" s="645">
        <v>0</v>
      </c>
      <c r="D14" s="645">
        <v>0</v>
      </c>
      <c r="E14" s="645"/>
      <c r="F14" s="645">
        <v>0</v>
      </c>
      <c r="G14" s="645">
        <v>1.1666666299193333</v>
      </c>
      <c r="H14" s="645">
        <v>-1.1666666299193333</v>
      </c>
      <c r="I14" s="646">
        <v>0</v>
      </c>
      <c r="J14" s="647" t="s">
        <v>1</v>
      </c>
    </row>
    <row r="15" spans="1:10" ht="14.4" customHeight="1" x14ac:dyDescent="0.3">
      <c r="A15" s="643" t="s">
        <v>524</v>
      </c>
      <c r="B15" s="644" t="s">
        <v>527</v>
      </c>
      <c r="C15" s="645">
        <v>94.435309999999987</v>
      </c>
      <c r="D15" s="645">
        <v>107.49028</v>
      </c>
      <c r="E15" s="645"/>
      <c r="F15" s="645">
        <v>110.35708</v>
      </c>
      <c r="G15" s="645">
        <v>116.18700634038983</v>
      </c>
      <c r="H15" s="645">
        <v>-5.8299263403898323</v>
      </c>
      <c r="I15" s="646">
        <v>0.94982290598563091</v>
      </c>
      <c r="J15" s="647" t="s">
        <v>528</v>
      </c>
    </row>
    <row r="17" spans="1:10" ht="14.4" customHeight="1" x14ac:dyDescent="0.3">
      <c r="A17" s="643" t="s">
        <v>524</v>
      </c>
      <c r="B17" s="644" t="s">
        <v>525</v>
      </c>
      <c r="C17" s="645" t="s">
        <v>526</v>
      </c>
      <c r="D17" s="645" t="s">
        <v>526</v>
      </c>
      <c r="E17" s="645"/>
      <c r="F17" s="645" t="s">
        <v>526</v>
      </c>
      <c r="G17" s="645" t="s">
        <v>526</v>
      </c>
      <c r="H17" s="645" t="s">
        <v>526</v>
      </c>
      <c r="I17" s="646" t="s">
        <v>526</v>
      </c>
      <c r="J17" s="647" t="s">
        <v>74</v>
      </c>
    </row>
    <row r="18" spans="1:10" ht="14.4" customHeight="1" x14ac:dyDescent="0.3">
      <c r="A18" s="643" t="s">
        <v>534</v>
      </c>
      <c r="B18" s="644" t="s">
        <v>535</v>
      </c>
      <c r="C18" s="645" t="s">
        <v>526</v>
      </c>
      <c r="D18" s="645" t="s">
        <v>526</v>
      </c>
      <c r="E18" s="645"/>
      <c r="F18" s="645" t="s">
        <v>526</v>
      </c>
      <c r="G18" s="645" t="s">
        <v>526</v>
      </c>
      <c r="H18" s="645" t="s">
        <v>526</v>
      </c>
      <c r="I18" s="646" t="s">
        <v>526</v>
      </c>
      <c r="J18" s="647" t="s">
        <v>0</v>
      </c>
    </row>
    <row r="19" spans="1:10" ht="14.4" customHeight="1" x14ac:dyDescent="0.3">
      <c r="A19" s="643" t="s">
        <v>534</v>
      </c>
      <c r="B19" s="644" t="s">
        <v>354</v>
      </c>
      <c r="C19" s="645">
        <v>0</v>
      </c>
      <c r="D19" s="645">
        <v>0.15246000000000001</v>
      </c>
      <c r="E19" s="645"/>
      <c r="F19" s="645">
        <v>2.5461</v>
      </c>
      <c r="G19" s="645">
        <v>1.3333332913365001</v>
      </c>
      <c r="H19" s="645">
        <v>1.2127667086634999</v>
      </c>
      <c r="I19" s="646">
        <v>1.9095750601470789</v>
      </c>
      <c r="J19" s="647" t="s">
        <v>1</v>
      </c>
    </row>
    <row r="20" spans="1:10" ht="14.4" customHeight="1" x14ac:dyDescent="0.3">
      <c r="A20" s="643" t="s">
        <v>534</v>
      </c>
      <c r="B20" s="644" t="s">
        <v>355</v>
      </c>
      <c r="C20" s="645">
        <v>0</v>
      </c>
      <c r="D20" s="645">
        <v>0</v>
      </c>
      <c r="E20" s="645"/>
      <c r="F20" s="645">
        <v>0</v>
      </c>
      <c r="G20" s="645">
        <v>0.16666666141700001</v>
      </c>
      <c r="H20" s="645">
        <v>-0.16666666141700001</v>
      </c>
      <c r="I20" s="646">
        <v>0</v>
      </c>
      <c r="J20" s="647" t="s">
        <v>1</v>
      </c>
    </row>
    <row r="21" spans="1:10" ht="14.4" customHeight="1" x14ac:dyDescent="0.3">
      <c r="A21" s="643" t="s">
        <v>534</v>
      </c>
      <c r="B21" s="644" t="s">
        <v>356</v>
      </c>
      <c r="C21" s="645">
        <v>42.903700000000001</v>
      </c>
      <c r="D21" s="645">
        <v>45.951390000000004</v>
      </c>
      <c r="E21" s="645"/>
      <c r="F21" s="645">
        <v>38.878430000000002</v>
      </c>
      <c r="G21" s="645">
        <v>42.484408661844</v>
      </c>
      <c r="H21" s="645">
        <v>-3.6059786618439986</v>
      </c>
      <c r="I21" s="646">
        <v>0.9151223054427825</v>
      </c>
      <c r="J21" s="647" t="s">
        <v>1</v>
      </c>
    </row>
    <row r="22" spans="1:10" ht="14.4" customHeight="1" x14ac:dyDescent="0.3">
      <c r="A22" s="643" t="s">
        <v>534</v>
      </c>
      <c r="B22" s="644" t="s">
        <v>357</v>
      </c>
      <c r="C22" s="645">
        <v>26.740310000000001</v>
      </c>
      <c r="D22" s="645">
        <v>33.955370000000002</v>
      </c>
      <c r="E22" s="645"/>
      <c r="F22" s="645">
        <v>38.940910000000002</v>
      </c>
      <c r="G22" s="645">
        <v>38.572197872554</v>
      </c>
      <c r="H22" s="645">
        <v>0.36871212744600257</v>
      </c>
      <c r="I22" s="646">
        <v>1.0095590126511396</v>
      </c>
      <c r="J22" s="647" t="s">
        <v>1</v>
      </c>
    </row>
    <row r="23" spans="1:10" ht="14.4" customHeight="1" x14ac:dyDescent="0.3">
      <c r="A23" s="643" t="s">
        <v>534</v>
      </c>
      <c r="B23" s="644" t="s">
        <v>358</v>
      </c>
      <c r="C23" s="645">
        <v>8.5709999999999997</v>
      </c>
      <c r="D23" s="645">
        <v>6.7462999999999997</v>
      </c>
      <c r="E23" s="645"/>
      <c r="F23" s="645">
        <v>6.6059999999999999</v>
      </c>
      <c r="G23" s="645">
        <v>7.1782319051016659</v>
      </c>
      <c r="H23" s="645">
        <v>-0.57223190510166599</v>
      </c>
      <c r="I23" s="646">
        <v>0.92028233238118529</v>
      </c>
      <c r="J23" s="647" t="s">
        <v>1</v>
      </c>
    </row>
    <row r="24" spans="1:10" ht="14.4" customHeight="1" x14ac:dyDescent="0.3">
      <c r="A24" s="643" t="s">
        <v>534</v>
      </c>
      <c r="B24" s="644" t="s">
        <v>359</v>
      </c>
      <c r="C24" s="645">
        <v>0</v>
      </c>
      <c r="D24" s="645">
        <v>0</v>
      </c>
      <c r="E24" s="645"/>
      <c r="F24" s="645" t="s">
        <v>526</v>
      </c>
      <c r="G24" s="645" t="s">
        <v>526</v>
      </c>
      <c r="H24" s="645" t="s">
        <v>526</v>
      </c>
      <c r="I24" s="646" t="s">
        <v>526</v>
      </c>
      <c r="J24" s="647" t="s">
        <v>1</v>
      </c>
    </row>
    <row r="25" spans="1:10" ht="14.4" customHeight="1" x14ac:dyDescent="0.3">
      <c r="A25" s="643" t="s">
        <v>534</v>
      </c>
      <c r="B25" s="644" t="s">
        <v>360</v>
      </c>
      <c r="C25" s="645">
        <v>0.38300000000000001</v>
      </c>
      <c r="D25" s="645">
        <v>0.57299999999999995</v>
      </c>
      <c r="E25" s="645"/>
      <c r="F25" s="645">
        <v>2.3260000000000001</v>
      </c>
      <c r="G25" s="645">
        <v>0.62123028200849995</v>
      </c>
      <c r="H25" s="645">
        <v>1.7047697179915002</v>
      </c>
      <c r="I25" s="646">
        <v>3.7441832237794466</v>
      </c>
      <c r="J25" s="647" t="s">
        <v>1</v>
      </c>
    </row>
    <row r="26" spans="1:10" ht="14.4" customHeight="1" x14ac:dyDescent="0.3">
      <c r="A26" s="643" t="s">
        <v>534</v>
      </c>
      <c r="B26" s="644" t="s">
        <v>361</v>
      </c>
      <c r="C26" s="645">
        <v>14.129999999999999</v>
      </c>
      <c r="D26" s="645">
        <v>18.112500000000001</v>
      </c>
      <c r="E26" s="645"/>
      <c r="F26" s="645">
        <v>18.46</v>
      </c>
      <c r="G26" s="645">
        <v>20.333332692882667</v>
      </c>
      <c r="H26" s="645">
        <v>-1.8733326928826664</v>
      </c>
      <c r="I26" s="646">
        <v>0.90786888105468344</v>
      </c>
      <c r="J26" s="647" t="s">
        <v>1</v>
      </c>
    </row>
    <row r="27" spans="1:10" ht="14.4" customHeight="1" x14ac:dyDescent="0.3">
      <c r="A27" s="643" t="s">
        <v>534</v>
      </c>
      <c r="B27" s="644" t="s">
        <v>362</v>
      </c>
      <c r="C27" s="645">
        <v>0</v>
      </c>
      <c r="D27" s="645">
        <v>0</v>
      </c>
      <c r="E27" s="645"/>
      <c r="F27" s="645">
        <v>0</v>
      </c>
      <c r="G27" s="645">
        <v>1.1666666299193333</v>
      </c>
      <c r="H27" s="645">
        <v>-1.1666666299193333</v>
      </c>
      <c r="I27" s="646">
        <v>0</v>
      </c>
      <c r="J27" s="647" t="s">
        <v>1</v>
      </c>
    </row>
    <row r="28" spans="1:10" ht="14.4" customHeight="1" x14ac:dyDescent="0.3">
      <c r="A28" s="643" t="s">
        <v>534</v>
      </c>
      <c r="B28" s="644" t="s">
        <v>536</v>
      </c>
      <c r="C28" s="645">
        <v>92.728009999999998</v>
      </c>
      <c r="D28" s="645">
        <v>105.49102000000001</v>
      </c>
      <c r="E28" s="645"/>
      <c r="F28" s="645">
        <v>107.75744</v>
      </c>
      <c r="G28" s="645">
        <v>111.85606799706366</v>
      </c>
      <c r="H28" s="645">
        <v>-4.0986279970636588</v>
      </c>
      <c r="I28" s="646">
        <v>0.96335801829569723</v>
      </c>
      <c r="J28" s="647" t="s">
        <v>532</v>
      </c>
    </row>
    <row r="29" spans="1:10" ht="14.4" customHeight="1" x14ac:dyDescent="0.3">
      <c r="A29" s="643" t="s">
        <v>526</v>
      </c>
      <c r="B29" s="644" t="s">
        <v>526</v>
      </c>
      <c r="C29" s="645" t="s">
        <v>526</v>
      </c>
      <c r="D29" s="645" t="s">
        <v>526</v>
      </c>
      <c r="E29" s="645"/>
      <c r="F29" s="645" t="s">
        <v>526</v>
      </c>
      <c r="G29" s="645" t="s">
        <v>526</v>
      </c>
      <c r="H29" s="645" t="s">
        <v>526</v>
      </c>
      <c r="I29" s="646" t="s">
        <v>526</v>
      </c>
      <c r="J29" s="647" t="s">
        <v>533</v>
      </c>
    </row>
    <row r="30" spans="1:10" ht="14.4" customHeight="1" x14ac:dyDescent="0.3">
      <c r="A30" s="643" t="s">
        <v>537</v>
      </c>
      <c r="B30" s="644" t="s">
        <v>538</v>
      </c>
      <c r="C30" s="645" t="s">
        <v>526</v>
      </c>
      <c r="D30" s="645" t="s">
        <v>526</v>
      </c>
      <c r="E30" s="645"/>
      <c r="F30" s="645" t="s">
        <v>526</v>
      </c>
      <c r="G30" s="645" t="s">
        <v>526</v>
      </c>
      <c r="H30" s="645" t="s">
        <v>526</v>
      </c>
      <c r="I30" s="646" t="s">
        <v>526</v>
      </c>
      <c r="J30" s="647" t="s">
        <v>0</v>
      </c>
    </row>
    <row r="31" spans="1:10" ht="14.4" customHeight="1" x14ac:dyDescent="0.3">
      <c r="A31" s="643" t="s">
        <v>537</v>
      </c>
      <c r="B31" s="644" t="s">
        <v>356</v>
      </c>
      <c r="C31" s="645">
        <v>0.10403999999999999</v>
      </c>
      <c r="D31" s="645">
        <v>0</v>
      </c>
      <c r="E31" s="645"/>
      <c r="F31" s="645">
        <v>0</v>
      </c>
      <c r="G31" s="645">
        <v>3.5933332201500003E-2</v>
      </c>
      <c r="H31" s="645">
        <v>-3.5933332201500003E-2</v>
      </c>
      <c r="I31" s="646">
        <v>0</v>
      </c>
      <c r="J31" s="647" t="s">
        <v>1</v>
      </c>
    </row>
    <row r="32" spans="1:10" ht="14.4" customHeight="1" x14ac:dyDescent="0.3">
      <c r="A32" s="643" t="s">
        <v>537</v>
      </c>
      <c r="B32" s="644" t="s">
        <v>357</v>
      </c>
      <c r="C32" s="645">
        <v>1.6032600000000001</v>
      </c>
      <c r="D32" s="645">
        <v>1.99926</v>
      </c>
      <c r="E32" s="645"/>
      <c r="F32" s="645">
        <v>2.59964</v>
      </c>
      <c r="G32" s="645">
        <v>2.9278008202965</v>
      </c>
      <c r="H32" s="645">
        <v>-0.32816082029650007</v>
      </c>
      <c r="I32" s="646">
        <v>0.88791559247419471</v>
      </c>
      <c r="J32" s="647" t="s">
        <v>1</v>
      </c>
    </row>
    <row r="33" spans="1:10" ht="14.4" customHeight="1" x14ac:dyDescent="0.3">
      <c r="A33" s="643" t="s">
        <v>537</v>
      </c>
      <c r="B33" s="644" t="s">
        <v>358</v>
      </c>
      <c r="C33" s="645">
        <v>0</v>
      </c>
      <c r="D33" s="645">
        <v>0</v>
      </c>
      <c r="E33" s="645"/>
      <c r="F33" s="645">
        <v>0</v>
      </c>
      <c r="G33" s="645">
        <v>1.1551011657516665</v>
      </c>
      <c r="H33" s="645">
        <v>-1.1551011657516665</v>
      </c>
      <c r="I33" s="646">
        <v>0</v>
      </c>
      <c r="J33" s="647" t="s">
        <v>1</v>
      </c>
    </row>
    <row r="34" spans="1:10" ht="14.4" customHeight="1" x14ac:dyDescent="0.3">
      <c r="A34" s="643" t="s">
        <v>537</v>
      </c>
      <c r="B34" s="644" t="s">
        <v>359</v>
      </c>
      <c r="C34" s="645" t="s">
        <v>526</v>
      </c>
      <c r="D34" s="645" t="s">
        <v>526</v>
      </c>
      <c r="E34" s="645"/>
      <c r="F34" s="645">
        <v>0</v>
      </c>
      <c r="G34" s="645">
        <v>0.16666666141700001</v>
      </c>
      <c r="H34" s="645">
        <v>-0.16666666141700001</v>
      </c>
      <c r="I34" s="646">
        <v>0</v>
      </c>
      <c r="J34" s="647" t="s">
        <v>1</v>
      </c>
    </row>
    <row r="35" spans="1:10" ht="14.4" customHeight="1" x14ac:dyDescent="0.3">
      <c r="A35" s="643" t="s">
        <v>537</v>
      </c>
      <c r="B35" s="644" t="s">
        <v>360</v>
      </c>
      <c r="C35" s="645">
        <v>0</v>
      </c>
      <c r="D35" s="645">
        <v>0</v>
      </c>
      <c r="E35" s="645"/>
      <c r="F35" s="645">
        <v>0</v>
      </c>
      <c r="G35" s="645">
        <v>4.5436363659499997E-2</v>
      </c>
      <c r="H35" s="645">
        <v>-4.5436363659499997E-2</v>
      </c>
      <c r="I35" s="646">
        <v>0</v>
      </c>
      <c r="J35" s="647" t="s">
        <v>1</v>
      </c>
    </row>
    <row r="36" spans="1:10" ht="14.4" customHeight="1" x14ac:dyDescent="0.3">
      <c r="A36" s="643" t="s">
        <v>537</v>
      </c>
      <c r="B36" s="644" t="s">
        <v>361</v>
      </c>
      <c r="C36" s="645">
        <v>0</v>
      </c>
      <c r="D36" s="645">
        <v>0</v>
      </c>
      <c r="E36" s="645"/>
      <c r="F36" s="645" t="s">
        <v>526</v>
      </c>
      <c r="G36" s="645" t="s">
        <v>526</v>
      </c>
      <c r="H36" s="645" t="s">
        <v>526</v>
      </c>
      <c r="I36" s="646" t="s">
        <v>526</v>
      </c>
      <c r="J36" s="647" t="s">
        <v>1</v>
      </c>
    </row>
    <row r="37" spans="1:10" ht="14.4" customHeight="1" x14ac:dyDescent="0.3">
      <c r="A37" s="643" t="s">
        <v>537</v>
      </c>
      <c r="B37" s="644" t="s">
        <v>539</v>
      </c>
      <c r="C37" s="645">
        <v>1.7073</v>
      </c>
      <c r="D37" s="645">
        <v>1.99926</v>
      </c>
      <c r="E37" s="645"/>
      <c r="F37" s="645">
        <v>2.59964</v>
      </c>
      <c r="G37" s="645">
        <v>4.3309383433261663</v>
      </c>
      <c r="H37" s="645">
        <v>-1.7312983433261664</v>
      </c>
      <c r="I37" s="646">
        <v>0.60024867451783515</v>
      </c>
      <c r="J37" s="647" t="s">
        <v>532</v>
      </c>
    </row>
    <row r="38" spans="1:10" ht="14.4" customHeight="1" x14ac:dyDescent="0.3">
      <c r="A38" s="643" t="s">
        <v>526</v>
      </c>
      <c r="B38" s="644" t="s">
        <v>526</v>
      </c>
      <c r="C38" s="645" t="s">
        <v>526</v>
      </c>
      <c r="D38" s="645" t="s">
        <v>526</v>
      </c>
      <c r="E38" s="645"/>
      <c r="F38" s="645" t="s">
        <v>526</v>
      </c>
      <c r="G38" s="645" t="s">
        <v>526</v>
      </c>
      <c r="H38" s="645" t="s">
        <v>526</v>
      </c>
      <c r="I38" s="646" t="s">
        <v>526</v>
      </c>
      <c r="J38" s="647" t="s">
        <v>533</v>
      </c>
    </row>
    <row r="39" spans="1:10" ht="14.4" customHeight="1" x14ac:dyDescent="0.3">
      <c r="A39" s="643" t="s">
        <v>524</v>
      </c>
      <c r="B39" s="644" t="s">
        <v>527</v>
      </c>
      <c r="C39" s="645">
        <v>94.435310000000001</v>
      </c>
      <c r="D39" s="645">
        <v>107.49028000000001</v>
      </c>
      <c r="E39" s="645"/>
      <c r="F39" s="645">
        <v>110.35708</v>
      </c>
      <c r="G39" s="645">
        <v>116.18700634038981</v>
      </c>
      <c r="H39" s="645">
        <v>-5.8299263403898181</v>
      </c>
      <c r="I39" s="646">
        <v>0.94982290598563113</v>
      </c>
      <c r="J39" s="647" t="s">
        <v>528</v>
      </c>
    </row>
  </sheetData>
  <mergeCells count="3">
    <mergeCell ref="A1:I1"/>
    <mergeCell ref="F3:I3"/>
    <mergeCell ref="C4:D4"/>
  </mergeCells>
  <conditionalFormatting sqref="F16 F40:F65537">
    <cfRule type="cellIs" dxfId="38" priority="18" stopIfTrue="1" operator="greaterThan">
      <formula>1</formula>
    </cfRule>
  </conditionalFormatting>
  <conditionalFormatting sqref="H5:H15">
    <cfRule type="expression" dxfId="37" priority="14">
      <formula>$H5&gt;0</formula>
    </cfRule>
  </conditionalFormatting>
  <conditionalFormatting sqref="I5:I15">
    <cfRule type="expression" dxfId="36" priority="15">
      <formula>$I5&gt;1</formula>
    </cfRule>
  </conditionalFormatting>
  <conditionalFormatting sqref="B5:B15">
    <cfRule type="expression" dxfId="35" priority="11">
      <formula>OR($J5="NS",$J5="SumaNS",$J5="Účet")</formula>
    </cfRule>
  </conditionalFormatting>
  <conditionalFormatting sqref="F5:I15 B5:D15">
    <cfRule type="expression" dxfId="34" priority="17">
      <formula>AND($J5&lt;&gt;"",$J5&lt;&gt;"mezeraKL")</formula>
    </cfRule>
  </conditionalFormatting>
  <conditionalFormatting sqref="B5:D15 F5:I15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2" priority="13">
      <formula>OR($J5="SumaNS",$J5="NS")</formula>
    </cfRule>
  </conditionalFormatting>
  <conditionalFormatting sqref="A5:A15">
    <cfRule type="expression" dxfId="31" priority="9">
      <formula>AND($J5&lt;&gt;"mezeraKL",$J5&lt;&gt;"")</formula>
    </cfRule>
  </conditionalFormatting>
  <conditionalFormatting sqref="A5:A15">
    <cfRule type="expression" dxfId="30" priority="10">
      <formula>AND($J5&lt;&gt;"",$J5&lt;&gt;"mezeraKL")</formula>
    </cfRule>
  </conditionalFormatting>
  <conditionalFormatting sqref="H17:H39">
    <cfRule type="expression" dxfId="29" priority="5">
      <formula>$H17&gt;0</formula>
    </cfRule>
  </conditionalFormatting>
  <conditionalFormatting sqref="A17:A39">
    <cfRule type="expression" dxfId="28" priority="2">
      <formula>AND($J17&lt;&gt;"mezeraKL",$J17&lt;&gt;"")</formula>
    </cfRule>
  </conditionalFormatting>
  <conditionalFormatting sqref="I17:I39">
    <cfRule type="expression" dxfId="27" priority="6">
      <formula>$I17&gt;1</formula>
    </cfRule>
  </conditionalFormatting>
  <conditionalFormatting sqref="B17:B39">
    <cfRule type="expression" dxfId="26" priority="1">
      <formula>OR($J17="NS",$J17="SumaNS",$J17="Účet")</formula>
    </cfRule>
  </conditionalFormatting>
  <conditionalFormatting sqref="A17:D39 F17:I39">
    <cfRule type="expression" dxfId="25" priority="8">
      <formula>AND($J17&lt;&gt;"",$J17&lt;&gt;"mezeraKL")</formula>
    </cfRule>
  </conditionalFormatting>
  <conditionalFormatting sqref="B17:D39 F17:I39">
    <cfRule type="expression" dxfId="24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9 F17:I39">
    <cfRule type="expression" dxfId="23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3104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2.4458638954610947</v>
      </c>
      <c r="J3" s="207">
        <f>SUBTOTAL(9,J5:J1048576)</f>
        <v>45131</v>
      </c>
      <c r="K3" s="208">
        <f>SUBTOTAL(9,K5:K1048576)</f>
        <v>110384.28346605467</v>
      </c>
    </row>
    <row r="4" spans="1:11" s="338" customFormat="1" ht="14.4" customHeight="1" thickBot="1" x14ac:dyDescent="0.35">
      <c r="A4" s="772" t="s">
        <v>4</v>
      </c>
      <c r="B4" s="773" t="s">
        <v>5</v>
      </c>
      <c r="C4" s="773" t="s">
        <v>0</v>
      </c>
      <c r="D4" s="773" t="s">
        <v>6</v>
      </c>
      <c r="E4" s="773" t="s">
        <v>7</v>
      </c>
      <c r="F4" s="773" t="s">
        <v>1</v>
      </c>
      <c r="G4" s="773" t="s">
        <v>90</v>
      </c>
      <c r="H4" s="650" t="s">
        <v>11</v>
      </c>
      <c r="I4" s="651" t="s">
        <v>185</v>
      </c>
      <c r="J4" s="651" t="s">
        <v>13</v>
      </c>
      <c r="K4" s="652" t="s">
        <v>202</v>
      </c>
    </row>
    <row r="5" spans="1:11" ht="14.4" customHeight="1" x14ac:dyDescent="0.3">
      <c r="A5" s="736" t="s">
        <v>524</v>
      </c>
      <c r="B5" s="737" t="s">
        <v>525</v>
      </c>
      <c r="C5" s="740" t="s">
        <v>534</v>
      </c>
      <c r="D5" s="774" t="s">
        <v>2037</v>
      </c>
      <c r="E5" s="740" t="s">
        <v>3092</v>
      </c>
      <c r="F5" s="774" t="s">
        <v>3093</v>
      </c>
      <c r="G5" s="740" t="s">
        <v>2906</v>
      </c>
      <c r="H5" s="740" t="s">
        <v>2907</v>
      </c>
      <c r="I5" s="229">
        <v>4.3</v>
      </c>
      <c r="J5" s="229">
        <v>96</v>
      </c>
      <c r="K5" s="760">
        <v>412.8</v>
      </c>
    </row>
    <row r="6" spans="1:11" ht="14.4" customHeight="1" x14ac:dyDescent="0.3">
      <c r="A6" s="743" t="s">
        <v>524</v>
      </c>
      <c r="B6" s="745" t="s">
        <v>525</v>
      </c>
      <c r="C6" s="748" t="s">
        <v>534</v>
      </c>
      <c r="D6" s="775" t="s">
        <v>2037</v>
      </c>
      <c r="E6" s="748" t="s">
        <v>3092</v>
      </c>
      <c r="F6" s="775" t="s">
        <v>3093</v>
      </c>
      <c r="G6" s="748" t="s">
        <v>2908</v>
      </c>
      <c r="H6" s="748" t="s">
        <v>2909</v>
      </c>
      <c r="I6" s="761">
        <v>82.8</v>
      </c>
      <c r="J6" s="761">
        <v>10</v>
      </c>
      <c r="K6" s="762">
        <v>828</v>
      </c>
    </row>
    <row r="7" spans="1:11" ht="14.4" customHeight="1" x14ac:dyDescent="0.3">
      <c r="A7" s="743" t="s">
        <v>524</v>
      </c>
      <c r="B7" s="745" t="s">
        <v>525</v>
      </c>
      <c r="C7" s="748" t="s">
        <v>534</v>
      </c>
      <c r="D7" s="775" t="s">
        <v>2037</v>
      </c>
      <c r="E7" s="748" t="s">
        <v>3092</v>
      </c>
      <c r="F7" s="775" t="s">
        <v>3093</v>
      </c>
      <c r="G7" s="748" t="s">
        <v>2910</v>
      </c>
      <c r="H7" s="748" t="s">
        <v>2911</v>
      </c>
      <c r="I7" s="761">
        <v>73.213333333333324</v>
      </c>
      <c r="J7" s="761">
        <v>30</v>
      </c>
      <c r="K7" s="762">
        <v>2196.4</v>
      </c>
    </row>
    <row r="8" spans="1:11" ht="14.4" customHeight="1" x14ac:dyDescent="0.3">
      <c r="A8" s="743" t="s">
        <v>524</v>
      </c>
      <c r="B8" s="745" t="s">
        <v>525</v>
      </c>
      <c r="C8" s="748" t="s">
        <v>534</v>
      </c>
      <c r="D8" s="775" t="s">
        <v>2037</v>
      </c>
      <c r="E8" s="748" t="s">
        <v>3092</v>
      </c>
      <c r="F8" s="775" t="s">
        <v>3093</v>
      </c>
      <c r="G8" s="748" t="s">
        <v>2912</v>
      </c>
      <c r="H8" s="748" t="s">
        <v>2913</v>
      </c>
      <c r="I8" s="761">
        <v>3.1033333333333335</v>
      </c>
      <c r="J8" s="761">
        <v>140</v>
      </c>
      <c r="K8" s="762">
        <v>434.6</v>
      </c>
    </row>
    <row r="9" spans="1:11" ht="14.4" customHeight="1" x14ac:dyDescent="0.3">
      <c r="A9" s="743" t="s">
        <v>524</v>
      </c>
      <c r="B9" s="745" t="s">
        <v>525</v>
      </c>
      <c r="C9" s="748" t="s">
        <v>534</v>
      </c>
      <c r="D9" s="775" t="s">
        <v>2037</v>
      </c>
      <c r="E9" s="748" t="s">
        <v>3092</v>
      </c>
      <c r="F9" s="775" t="s">
        <v>3093</v>
      </c>
      <c r="G9" s="748" t="s">
        <v>2914</v>
      </c>
      <c r="H9" s="748" t="s">
        <v>2915</v>
      </c>
      <c r="I9" s="761">
        <v>3.7833333333333332</v>
      </c>
      <c r="J9" s="761">
        <v>140</v>
      </c>
      <c r="K9" s="762">
        <v>529.6</v>
      </c>
    </row>
    <row r="10" spans="1:11" ht="14.4" customHeight="1" x14ac:dyDescent="0.3">
      <c r="A10" s="743" t="s">
        <v>524</v>
      </c>
      <c r="B10" s="745" t="s">
        <v>525</v>
      </c>
      <c r="C10" s="748" t="s">
        <v>534</v>
      </c>
      <c r="D10" s="775" t="s">
        <v>2037</v>
      </c>
      <c r="E10" s="748" t="s">
        <v>3092</v>
      </c>
      <c r="F10" s="775" t="s">
        <v>3093</v>
      </c>
      <c r="G10" s="748" t="s">
        <v>2916</v>
      </c>
      <c r="H10" s="748" t="s">
        <v>2917</v>
      </c>
      <c r="I10" s="761">
        <v>12.08</v>
      </c>
      <c r="J10" s="761">
        <v>40</v>
      </c>
      <c r="K10" s="762">
        <v>483.2</v>
      </c>
    </row>
    <row r="11" spans="1:11" ht="14.4" customHeight="1" x14ac:dyDescent="0.3">
      <c r="A11" s="743" t="s">
        <v>524</v>
      </c>
      <c r="B11" s="745" t="s">
        <v>525</v>
      </c>
      <c r="C11" s="748" t="s">
        <v>534</v>
      </c>
      <c r="D11" s="775" t="s">
        <v>2037</v>
      </c>
      <c r="E11" s="748" t="s">
        <v>3092</v>
      </c>
      <c r="F11" s="775" t="s">
        <v>3093</v>
      </c>
      <c r="G11" s="748" t="s">
        <v>2918</v>
      </c>
      <c r="H11" s="748" t="s">
        <v>2919</v>
      </c>
      <c r="I11" s="761">
        <v>27.37</v>
      </c>
      <c r="J11" s="761">
        <v>24</v>
      </c>
      <c r="K11" s="762">
        <v>656.88</v>
      </c>
    </row>
    <row r="12" spans="1:11" ht="14.4" customHeight="1" x14ac:dyDescent="0.3">
      <c r="A12" s="743" t="s">
        <v>524</v>
      </c>
      <c r="B12" s="745" t="s">
        <v>525</v>
      </c>
      <c r="C12" s="748" t="s">
        <v>534</v>
      </c>
      <c r="D12" s="775" t="s">
        <v>2037</v>
      </c>
      <c r="E12" s="748" t="s">
        <v>3092</v>
      </c>
      <c r="F12" s="775" t="s">
        <v>3093</v>
      </c>
      <c r="G12" s="748" t="s">
        <v>2920</v>
      </c>
      <c r="H12" s="748" t="s">
        <v>2921</v>
      </c>
      <c r="I12" s="761">
        <v>3.91</v>
      </c>
      <c r="J12" s="761">
        <v>100</v>
      </c>
      <c r="K12" s="762">
        <v>391</v>
      </c>
    </row>
    <row r="13" spans="1:11" ht="14.4" customHeight="1" x14ac:dyDescent="0.3">
      <c r="A13" s="743" t="s">
        <v>524</v>
      </c>
      <c r="B13" s="745" t="s">
        <v>525</v>
      </c>
      <c r="C13" s="748" t="s">
        <v>534</v>
      </c>
      <c r="D13" s="775" t="s">
        <v>2037</v>
      </c>
      <c r="E13" s="748" t="s">
        <v>3092</v>
      </c>
      <c r="F13" s="775" t="s">
        <v>3093</v>
      </c>
      <c r="G13" s="748" t="s">
        <v>2922</v>
      </c>
      <c r="H13" s="748" t="s">
        <v>2923</v>
      </c>
      <c r="I13" s="761">
        <v>5.94</v>
      </c>
      <c r="J13" s="761">
        <v>100</v>
      </c>
      <c r="K13" s="762">
        <v>594</v>
      </c>
    </row>
    <row r="14" spans="1:11" ht="14.4" customHeight="1" x14ac:dyDescent="0.3">
      <c r="A14" s="743" t="s">
        <v>524</v>
      </c>
      <c r="B14" s="745" t="s">
        <v>525</v>
      </c>
      <c r="C14" s="748" t="s">
        <v>534</v>
      </c>
      <c r="D14" s="775" t="s">
        <v>2037</v>
      </c>
      <c r="E14" s="748" t="s">
        <v>3092</v>
      </c>
      <c r="F14" s="775" t="s">
        <v>3093</v>
      </c>
      <c r="G14" s="748" t="s">
        <v>2924</v>
      </c>
      <c r="H14" s="748" t="s">
        <v>2925</v>
      </c>
      <c r="I14" s="761">
        <v>129.26</v>
      </c>
      <c r="J14" s="761">
        <v>10</v>
      </c>
      <c r="K14" s="762">
        <v>1292.5999999999999</v>
      </c>
    </row>
    <row r="15" spans="1:11" ht="14.4" customHeight="1" x14ac:dyDescent="0.3">
      <c r="A15" s="743" t="s">
        <v>524</v>
      </c>
      <c r="B15" s="745" t="s">
        <v>525</v>
      </c>
      <c r="C15" s="748" t="s">
        <v>534</v>
      </c>
      <c r="D15" s="775" t="s">
        <v>2037</v>
      </c>
      <c r="E15" s="748" t="s">
        <v>3092</v>
      </c>
      <c r="F15" s="775" t="s">
        <v>3093</v>
      </c>
      <c r="G15" s="748" t="s">
        <v>2926</v>
      </c>
      <c r="H15" s="748" t="s">
        <v>2927</v>
      </c>
      <c r="I15" s="761">
        <v>233.79500000000002</v>
      </c>
      <c r="J15" s="761">
        <v>30</v>
      </c>
      <c r="K15" s="762">
        <v>7013.85</v>
      </c>
    </row>
    <row r="16" spans="1:11" ht="14.4" customHeight="1" x14ac:dyDescent="0.3">
      <c r="A16" s="743" t="s">
        <v>524</v>
      </c>
      <c r="B16" s="745" t="s">
        <v>525</v>
      </c>
      <c r="C16" s="748" t="s">
        <v>534</v>
      </c>
      <c r="D16" s="775" t="s">
        <v>2037</v>
      </c>
      <c r="E16" s="748" t="s">
        <v>3092</v>
      </c>
      <c r="F16" s="775" t="s">
        <v>3093</v>
      </c>
      <c r="G16" s="748" t="s">
        <v>2928</v>
      </c>
      <c r="H16" s="748" t="s">
        <v>2929</v>
      </c>
      <c r="I16" s="761">
        <v>0.4325</v>
      </c>
      <c r="J16" s="761">
        <v>1400</v>
      </c>
      <c r="K16" s="762">
        <v>607</v>
      </c>
    </row>
    <row r="17" spans="1:11" ht="14.4" customHeight="1" x14ac:dyDescent="0.3">
      <c r="A17" s="743" t="s">
        <v>524</v>
      </c>
      <c r="B17" s="745" t="s">
        <v>525</v>
      </c>
      <c r="C17" s="748" t="s">
        <v>534</v>
      </c>
      <c r="D17" s="775" t="s">
        <v>2037</v>
      </c>
      <c r="E17" s="748" t="s">
        <v>3092</v>
      </c>
      <c r="F17" s="775" t="s">
        <v>3093</v>
      </c>
      <c r="G17" s="748" t="s">
        <v>2930</v>
      </c>
      <c r="H17" s="748" t="s">
        <v>2931</v>
      </c>
      <c r="I17" s="761">
        <v>30.176666666666666</v>
      </c>
      <c r="J17" s="761">
        <v>125</v>
      </c>
      <c r="K17" s="762">
        <v>3772</v>
      </c>
    </row>
    <row r="18" spans="1:11" ht="14.4" customHeight="1" x14ac:dyDescent="0.3">
      <c r="A18" s="743" t="s">
        <v>524</v>
      </c>
      <c r="B18" s="745" t="s">
        <v>525</v>
      </c>
      <c r="C18" s="748" t="s">
        <v>534</v>
      </c>
      <c r="D18" s="775" t="s">
        <v>2037</v>
      </c>
      <c r="E18" s="748" t="s">
        <v>3092</v>
      </c>
      <c r="F18" s="775" t="s">
        <v>3093</v>
      </c>
      <c r="G18" s="748" t="s">
        <v>2932</v>
      </c>
      <c r="H18" s="748" t="s">
        <v>2933</v>
      </c>
      <c r="I18" s="761">
        <v>16.100000000000001</v>
      </c>
      <c r="J18" s="761">
        <v>10</v>
      </c>
      <c r="K18" s="762">
        <v>161</v>
      </c>
    </row>
    <row r="19" spans="1:11" ht="14.4" customHeight="1" x14ac:dyDescent="0.3">
      <c r="A19" s="743" t="s">
        <v>524</v>
      </c>
      <c r="B19" s="745" t="s">
        <v>525</v>
      </c>
      <c r="C19" s="748" t="s">
        <v>534</v>
      </c>
      <c r="D19" s="775" t="s">
        <v>2037</v>
      </c>
      <c r="E19" s="748" t="s">
        <v>3092</v>
      </c>
      <c r="F19" s="775" t="s">
        <v>3093</v>
      </c>
      <c r="G19" s="748" t="s">
        <v>2934</v>
      </c>
      <c r="H19" s="748" t="s">
        <v>2935</v>
      </c>
      <c r="I19" s="761">
        <v>8.18</v>
      </c>
      <c r="J19" s="761">
        <v>60</v>
      </c>
      <c r="K19" s="762">
        <v>490.8</v>
      </c>
    </row>
    <row r="20" spans="1:11" ht="14.4" customHeight="1" x14ac:dyDescent="0.3">
      <c r="A20" s="743" t="s">
        <v>524</v>
      </c>
      <c r="B20" s="745" t="s">
        <v>525</v>
      </c>
      <c r="C20" s="748" t="s">
        <v>534</v>
      </c>
      <c r="D20" s="775" t="s">
        <v>2037</v>
      </c>
      <c r="E20" s="748" t="s">
        <v>3092</v>
      </c>
      <c r="F20" s="775" t="s">
        <v>3093</v>
      </c>
      <c r="G20" s="748" t="s">
        <v>2936</v>
      </c>
      <c r="H20" s="748" t="s">
        <v>2937</v>
      </c>
      <c r="I20" s="761">
        <v>109.31</v>
      </c>
      <c r="J20" s="761">
        <v>2</v>
      </c>
      <c r="K20" s="762">
        <v>218.61</v>
      </c>
    </row>
    <row r="21" spans="1:11" ht="14.4" customHeight="1" x14ac:dyDescent="0.3">
      <c r="A21" s="743" t="s">
        <v>524</v>
      </c>
      <c r="B21" s="745" t="s">
        <v>525</v>
      </c>
      <c r="C21" s="748" t="s">
        <v>534</v>
      </c>
      <c r="D21" s="775" t="s">
        <v>2037</v>
      </c>
      <c r="E21" s="748" t="s">
        <v>3092</v>
      </c>
      <c r="F21" s="775" t="s">
        <v>3093</v>
      </c>
      <c r="G21" s="748" t="s">
        <v>2938</v>
      </c>
      <c r="H21" s="748" t="s">
        <v>2939</v>
      </c>
      <c r="I21" s="761">
        <v>0.6</v>
      </c>
      <c r="J21" s="761">
        <v>1500</v>
      </c>
      <c r="K21" s="762">
        <v>900</v>
      </c>
    </row>
    <row r="22" spans="1:11" ht="14.4" customHeight="1" x14ac:dyDescent="0.3">
      <c r="A22" s="743" t="s">
        <v>524</v>
      </c>
      <c r="B22" s="745" t="s">
        <v>525</v>
      </c>
      <c r="C22" s="748" t="s">
        <v>534</v>
      </c>
      <c r="D22" s="775" t="s">
        <v>2037</v>
      </c>
      <c r="E22" s="748" t="s">
        <v>3092</v>
      </c>
      <c r="F22" s="775" t="s">
        <v>3093</v>
      </c>
      <c r="G22" s="748" t="s">
        <v>2940</v>
      </c>
      <c r="H22" s="748" t="s">
        <v>2941</v>
      </c>
      <c r="I22" s="761">
        <v>3.27</v>
      </c>
      <c r="J22" s="761">
        <v>200</v>
      </c>
      <c r="K22" s="762">
        <v>654</v>
      </c>
    </row>
    <row r="23" spans="1:11" ht="14.4" customHeight="1" x14ac:dyDescent="0.3">
      <c r="A23" s="743" t="s">
        <v>524</v>
      </c>
      <c r="B23" s="745" t="s">
        <v>525</v>
      </c>
      <c r="C23" s="748" t="s">
        <v>534</v>
      </c>
      <c r="D23" s="775" t="s">
        <v>2037</v>
      </c>
      <c r="E23" s="748" t="s">
        <v>3092</v>
      </c>
      <c r="F23" s="775" t="s">
        <v>3093</v>
      </c>
      <c r="G23" s="748" t="s">
        <v>2942</v>
      </c>
      <c r="H23" s="748" t="s">
        <v>2943</v>
      </c>
      <c r="I23" s="761">
        <v>27.94</v>
      </c>
      <c r="J23" s="761">
        <v>8</v>
      </c>
      <c r="K23" s="762">
        <v>223.52</v>
      </c>
    </row>
    <row r="24" spans="1:11" ht="14.4" customHeight="1" x14ac:dyDescent="0.3">
      <c r="A24" s="743" t="s">
        <v>524</v>
      </c>
      <c r="B24" s="745" t="s">
        <v>525</v>
      </c>
      <c r="C24" s="748" t="s">
        <v>534</v>
      </c>
      <c r="D24" s="775" t="s">
        <v>2037</v>
      </c>
      <c r="E24" s="748" t="s">
        <v>3092</v>
      </c>
      <c r="F24" s="775" t="s">
        <v>3093</v>
      </c>
      <c r="G24" s="748" t="s">
        <v>2944</v>
      </c>
      <c r="H24" s="748" t="s">
        <v>2945</v>
      </c>
      <c r="I24" s="761">
        <v>0.59499999999999997</v>
      </c>
      <c r="J24" s="761">
        <v>1000</v>
      </c>
      <c r="K24" s="762">
        <v>595</v>
      </c>
    </row>
    <row r="25" spans="1:11" ht="14.4" customHeight="1" x14ac:dyDescent="0.3">
      <c r="A25" s="743" t="s">
        <v>524</v>
      </c>
      <c r="B25" s="745" t="s">
        <v>525</v>
      </c>
      <c r="C25" s="748" t="s">
        <v>534</v>
      </c>
      <c r="D25" s="775" t="s">
        <v>2037</v>
      </c>
      <c r="E25" s="748" t="s">
        <v>3092</v>
      </c>
      <c r="F25" s="775" t="s">
        <v>3093</v>
      </c>
      <c r="G25" s="748" t="s">
        <v>2946</v>
      </c>
      <c r="H25" s="748" t="s">
        <v>2947</v>
      </c>
      <c r="I25" s="761">
        <v>159.55000000000001</v>
      </c>
      <c r="J25" s="761">
        <v>30</v>
      </c>
      <c r="K25" s="762">
        <v>4786.5</v>
      </c>
    </row>
    <row r="26" spans="1:11" ht="14.4" customHeight="1" x14ac:dyDescent="0.3">
      <c r="A26" s="743" t="s">
        <v>524</v>
      </c>
      <c r="B26" s="745" t="s">
        <v>525</v>
      </c>
      <c r="C26" s="748" t="s">
        <v>534</v>
      </c>
      <c r="D26" s="775" t="s">
        <v>2037</v>
      </c>
      <c r="E26" s="748" t="s">
        <v>3092</v>
      </c>
      <c r="F26" s="775" t="s">
        <v>3093</v>
      </c>
      <c r="G26" s="748" t="s">
        <v>2948</v>
      </c>
      <c r="H26" s="748" t="s">
        <v>2949</v>
      </c>
      <c r="I26" s="761">
        <v>1.29</v>
      </c>
      <c r="J26" s="761">
        <v>1500</v>
      </c>
      <c r="K26" s="762">
        <v>1935</v>
      </c>
    </row>
    <row r="27" spans="1:11" ht="14.4" customHeight="1" x14ac:dyDescent="0.3">
      <c r="A27" s="743" t="s">
        <v>524</v>
      </c>
      <c r="B27" s="745" t="s">
        <v>525</v>
      </c>
      <c r="C27" s="748" t="s">
        <v>534</v>
      </c>
      <c r="D27" s="775" t="s">
        <v>2037</v>
      </c>
      <c r="E27" s="748" t="s">
        <v>3092</v>
      </c>
      <c r="F27" s="775" t="s">
        <v>3093</v>
      </c>
      <c r="G27" s="748" t="s">
        <v>2950</v>
      </c>
      <c r="H27" s="748" t="s">
        <v>2951</v>
      </c>
      <c r="I27" s="761">
        <v>124.41000000000001</v>
      </c>
      <c r="J27" s="761">
        <v>15</v>
      </c>
      <c r="K27" s="762">
        <v>1866.1499999999999</v>
      </c>
    </row>
    <row r="28" spans="1:11" ht="14.4" customHeight="1" x14ac:dyDescent="0.3">
      <c r="A28" s="743" t="s">
        <v>524</v>
      </c>
      <c r="B28" s="745" t="s">
        <v>525</v>
      </c>
      <c r="C28" s="748" t="s">
        <v>534</v>
      </c>
      <c r="D28" s="775" t="s">
        <v>2037</v>
      </c>
      <c r="E28" s="748" t="s">
        <v>3092</v>
      </c>
      <c r="F28" s="775" t="s">
        <v>3093</v>
      </c>
      <c r="G28" s="748" t="s">
        <v>2952</v>
      </c>
      <c r="H28" s="748" t="s">
        <v>2953</v>
      </c>
      <c r="I28" s="761">
        <v>7.51</v>
      </c>
      <c r="J28" s="761">
        <v>10</v>
      </c>
      <c r="K28" s="762">
        <v>75.099999999999994</v>
      </c>
    </row>
    <row r="29" spans="1:11" ht="14.4" customHeight="1" x14ac:dyDescent="0.3">
      <c r="A29" s="743" t="s">
        <v>524</v>
      </c>
      <c r="B29" s="745" t="s">
        <v>525</v>
      </c>
      <c r="C29" s="748" t="s">
        <v>534</v>
      </c>
      <c r="D29" s="775" t="s">
        <v>2037</v>
      </c>
      <c r="E29" s="748" t="s">
        <v>3092</v>
      </c>
      <c r="F29" s="775" t="s">
        <v>3093</v>
      </c>
      <c r="G29" s="748" t="s">
        <v>2954</v>
      </c>
      <c r="H29" s="748" t="s">
        <v>2955</v>
      </c>
      <c r="I29" s="761">
        <v>1.5166666666666668</v>
      </c>
      <c r="J29" s="761">
        <v>125</v>
      </c>
      <c r="K29" s="762">
        <v>189.5</v>
      </c>
    </row>
    <row r="30" spans="1:11" ht="14.4" customHeight="1" x14ac:dyDescent="0.3">
      <c r="A30" s="743" t="s">
        <v>524</v>
      </c>
      <c r="B30" s="745" t="s">
        <v>525</v>
      </c>
      <c r="C30" s="748" t="s">
        <v>534</v>
      </c>
      <c r="D30" s="775" t="s">
        <v>2037</v>
      </c>
      <c r="E30" s="748" t="s">
        <v>3092</v>
      </c>
      <c r="F30" s="775" t="s">
        <v>3093</v>
      </c>
      <c r="G30" s="748" t="s">
        <v>2956</v>
      </c>
      <c r="H30" s="748" t="s">
        <v>2957</v>
      </c>
      <c r="I30" s="761">
        <v>2.06</v>
      </c>
      <c r="J30" s="761">
        <v>125</v>
      </c>
      <c r="K30" s="762">
        <v>257.5</v>
      </c>
    </row>
    <row r="31" spans="1:11" ht="14.4" customHeight="1" x14ac:dyDescent="0.3">
      <c r="A31" s="743" t="s">
        <v>524</v>
      </c>
      <c r="B31" s="745" t="s">
        <v>525</v>
      </c>
      <c r="C31" s="748" t="s">
        <v>534</v>
      </c>
      <c r="D31" s="775" t="s">
        <v>2037</v>
      </c>
      <c r="E31" s="748" t="s">
        <v>3092</v>
      </c>
      <c r="F31" s="775" t="s">
        <v>3093</v>
      </c>
      <c r="G31" s="748" t="s">
        <v>2958</v>
      </c>
      <c r="H31" s="748" t="s">
        <v>2959</v>
      </c>
      <c r="I31" s="761">
        <v>3.36</v>
      </c>
      <c r="J31" s="761">
        <v>50</v>
      </c>
      <c r="K31" s="762">
        <v>168</v>
      </c>
    </row>
    <row r="32" spans="1:11" ht="14.4" customHeight="1" x14ac:dyDescent="0.3">
      <c r="A32" s="743" t="s">
        <v>524</v>
      </c>
      <c r="B32" s="745" t="s">
        <v>525</v>
      </c>
      <c r="C32" s="748" t="s">
        <v>534</v>
      </c>
      <c r="D32" s="775" t="s">
        <v>2037</v>
      </c>
      <c r="E32" s="748" t="s">
        <v>3092</v>
      </c>
      <c r="F32" s="775" t="s">
        <v>3093</v>
      </c>
      <c r="G32" s="748" t="s">
        <v>2960</v>
      </c>
      <c r="H32" s="748" t="s">
        <v>2961</v>
      </c>
      <c r="I32" s="761">
        <v>28.86</v>
      </c>
      <c r="J32" s="761">
        <v>10</v>
      </c>
      <c r="K32" s="762">
        <v>288.64999999999998</v>
      </c>
    </row>
    <row r="33" spans="1:11" ht="14.4" customHeight="1" x14ac:dyDescent="0.3">
      <c r="A33" s="743" t="s">
        <v>524</v>
      </c>
      <c r="B33" s="745" t="s">
        <v>525</v>
      </c>
      <c r="C33" s="748" t="s">
        <v>534</v>
      </c>
      <c r="D33" s="775" t="s">
        <v>2037</v>
      </c>
      <c r="E33" s="748" t="s">
        <v>3092</v>
      </c>
      <c r="F33" s="775" t="s">
        <v>3093</v>
      </c>
      <c r="G33" s="748" t="s">
        <v>2962</v>
      </c>
      <c r="H33" s="748" t="s">
        <v>2963</v>
      </c>
      <c r="I33" s="761">
        <v>58.53</v>
      </c>
      <c r="J33" s="761">
        <v>20</v>
      </c>
      <c r="K33" s="762">
        <v>1170.67</v>
      </c>
    </row>
    <row r="34" spans="1:11" ht="14.4" customHeight="1" x14ac:dyDescent="0.3">
      <c r="A34" s="743" t="s">
        <v>524</v>
      </c>
      <c r="B34" s="745" t="s">
        <v>525</v>
      </c>
      <c r="C34" s="748" t="s">
        <v>534</v>
      </c>
      <c r="D34" s="775" t="s">
        <v>2037</v>
      </c>
      <c r="E34" s="748" t="s">
        <v>3092</v>
      </c>
      <c r="F34" s="775" t="s">
        <v>3093</v>
      </c>
      <c r="G34" s="748" t="s">
        <v>2964</v>
      </c>
      <c r="H34" s="748" t="s">
        <v>2965</v>
      </c>
      <c r="I34" s="761">
        <v>15.73</v>
      </c>
      <c r="J34" s="761">
        <v>30</v>
      </c>
      <c r="K34" s="762">
        <v>471.9</v>
      </c>
    </row>
    <row r="35" spans="1:11" ht="14.4" customHeight="1" x14ac:dyDescent="0.3">
      <c r="A35" s="743" t="s">
        <v>524</v>
      </c>
      <c r="B35" s="745" t="s">
        <v>525</v>
      </c>
      <c r="C35" s="748" t="s">
        <v>534</v>
      </c>
      <c r="D35" s="775" t="s">
        <v>2037</v>
      </c>
      <c r="E35" s="748" t="s">
        <v>3092</v>
      </c>
      <c r="F35" s="775" t="s">
        <v>3093</v>
      </c>
      <c r="G35" s="748" t="s">
        <v>2966</v>
      </c>
      <c r="H35" s="748" t="s">
        <v>2967</v>
      </c>
      <c r="I35" s="761">
        <v>790.88</v>
      </c>
      <c r="J35" s="761">
        <v>5</v>
      </c>
      <c r="K35" s="762">
        <v>3954.4</v>
      </c>
    </row>
    <row r="36" spans="1:11" ht="14.4" customHeight="1" x14ac:dyDescent="0.3">
      <c r="A36" s="743" t="s">
        <v>524</v>
      </c>
      <c r="B36" s="745" t="s">
        <v>525</v>
      </c>
      <c r="C36" s="748" t="s">
        <v>534</v>
      </c>
      <c r="D36" s="775" t="s">
        <v>2037</v>
      </c>
      <c r="E36" s="748" t="s">
        <v>3092</v>
      </c>
      <c r="F36" s="775" t="s">
        <v>3093</v>
      </c>
      <c r="G36" s="748" t="s">
        <v>2968</v>
      </c>
      <c r="H36" s="748" t="s">
        <v>2969</v>
      </c>
      <c r="I36" s="761">
        <v>4.79</v>
      </c>
      <c r="J36" s="761">
        <v>252</v>
      </c>
      <c r="K36" s="762">
        <v>1207.5</v>
      </c>
    </row>
    <row r="37" spans="1:11" ht="14.4" customHeight="1" x14ac:dyDescent="0.3">
      <c r="A37" s="743" t="s">
        <v>524</v>
      </c>
      <c r="B37" s="745" t="s">
        <v>525</v>
      </c>
      <c r="C37" s="748" t="s">
        <v>534</v>
      </c>
      <c r="D37" s="775" t="s">
        <v>2037</v>
      </c>
      <c r="E37" s="748" t="s">
        <v>3092</v>
      </c>
      <c r="F37" s="775" t="s">
        <v>3093</v>
      </c>
      <c r="G37" s="748" t="s">
        <v>2970</v>
      </c>
      <c r="H37" s="748" t="s">
        <v>2971</v>
      </c>
      <c r="I37" s="761">
        <v>5.27</v>
      </c>
      <c r="J37" s="761">
        <v>10</v>
      </c>
      <c r="K37" s="762">
        <v>52.7</v>
      </c>
    </row>
    <row r="38" spans="1:11" ht="14.4" customHeight="1" x14ac:dyDescent="0.3">
      <c r="A38" s="743" t="s">
        <v>524</v>
      </c>
      <c r="B38" s="745" t="s">
        <v>525</v>
      </c>
      <c r="C38" s="748" t="s">
        <v>534</v>
      </c>
      <c r="D38" s="775" t="s">
        <v>2037</v>
      </c>
      <c r="E38" s="748" t="s">
        <v>3094</v>
      </c>
      <c r="F38" s="775" t="s">
        <v>3095</v>
      </c>
      <c r="G38" s="748" t="s">
        <v>2972</v>
      </c>
      <c r="H38" s="748" t="s">
        <v>2973</v>
      </c>
      <c r="I38" s="761">
        <v>3</v>
      </c>
      <c r="J38" s="761">
        <v>10</v>
      </c>
      <c r="K38" s="762">
        <v>30</v>
      </c>
    </row>
    <row r="39" spans="1:11" ht="14.4" customHeight="1" x14ac:dyDescent="0.3">
      <c r="A39" s="743" t="s">
        <v>524</v>
      </c>
      <c r="B39" s="745" t="s">
        <v>525</v>
      </c>
      <c r="C39" s="748" t="s">
        <v>534</v>
      </c>
      <c r="D39" s="775" t="s">
        <v>2037</v>
      </c>
      <c r="E39" s="748" t="s">
        <v>3094</v>
      </c>
      <c r="F39" s="775" t="s">
        <v>3095</v>
      </c>
      <c r="G39" s="748" t="s">
        <v>2974</v>
      </c>
      <c r="H39" s="748" t="s">
        <v>2975</v>
      </c>
      <c r="I39" s="761">
        <v>0.24</v>
      </c>
      <c r="J39" s="761">
        <v>300</v>
      </c>
      <c r="K39" s="762">
        <v>72</v>
      </c>
    </row>
    <row r="40" spans="1:11" ht="14.4" customHeight="1" x14ac:dyDescent="0.3">
      <c r="A40" s="743" t="s">
        <v>524</v>
      </c>
      <c r="B40" s="745" t="s">
        <v>525</v>
      </c>
      <c r="C40" s="748" t="s">
        <v>534</v>
      </c>
      <c r="D40" s="775" t="s">
        <v>2037</v>
      </c>
      <c r="E40" s="748" t="s">
        <v>3094</v>
      </c>
      <c r="F40" s="775" t="s">
        <v>3095</v>
      </c>
      <c r="G40" s="748" t="s">
        <v>2976</v>
      </c>
      <c r="H40" s="748" t="s">
        <v>2977</v>
      </c>
      <c r="I40" s="761">
        <v>11.1425</v>
      </c>
      <c r="J40" s="761">
        <v>100</v>
      </c>
      <c r="K40" s="762">
        <v>1114.3</v>
      </c>
    </row>
    <row r="41" spans="1:11" ht="14.4" customHeight="1" x14ac:dyDescent="0.3">
      <c r="A41" s="743" t="s">
        <v>524</v>
      </c>
      <c r="B41" s="745" t="s">
        <v>525</v>
      </c>
      <c r="C41" s="748" t="s">
        <v>534</v>
      </c>
      <c r="D41" s="775" t="s">
        <v>2037</v>
      </c>
      <c r="E41" s="748" t="s">
        <v>3094</v>
      </c>
      <c r="F41" s="775" t="s">
        <v>3095</v>
      </c>
      <c r="G41" s="748" t="s">
        <v>2978</v>
      </c>
      <c r="H41" s="748" t="s">
        <v>2979</v>
      </c>
      <c r="I41" s="761">
        <v>15.29</v>
      </c>
      <c r="J41" s="761">
        <v>50</v>
      </c>
      <c r="K41" s="762">
        <v>764.5</v>
      </c>
    </row>
    <row r="42" spans="1:11" ht="14.4" customHeight="1" x14ac:dyDescent="0.3">
      <c r="A42" s="743" t="s">
        <v>524</v>
      </c>
      <c r="B42" s="745" t="s">
        <v>525</v>
      </c>
      <c r="C42" s="748" t="s">
        <v>534</v>
      </c>
      <c r="D42" s="775" t="s">
        <v>2037</v>
      </c>
      <c r="E42" s="748" t="s">
        <v>3094</v>
      </c>
      <c r="F42" s="775" t="s">
        <v>3095</v>
      </c>
      <c r="G42" s="748" t="s">
        <v>2980</v>
      </c>
      <c r="H42" s="748" t="s">
        <v>2981</v>
      </c>
      <c r="I42" s="761">
        <v>1.0900000000000001</v>
      </c>
      <c r="J42" s="761">
        <v>900</v>
      </c>
      <c r="K42" s="762">
        <v>981</v>
      </c>
    </row>
    <row r="43" spans="1:11" ht="14.4" customHeight="1" x14ac:dyDescent="0.3">
      <c r="A43" s="743" t="s">
        <v>524</v>
      </c>
      <c r="B43" s="745" t="s">
        <v>525</v>
      </c>
      <c r="C43" s="748" t="s">
        <v>534</v>
      </c>
      <c r="D43" s="775" t="s">
        <v>2037</v>
      </c>
      <c r="E43" s="748" t="s">
        <v>3094</v>
      </c>
      <c r="F43" s="775" t="s">
        <v>3095</v>
      </c>
      <c r="G43" s="748" t="s">
        <v>2982</v>
      </c>
      <c r="H43" s="748" t="s">
        <v>2983</v>
      </c>
      <c r="I43" s="761">
        <v>1.67</v>
      </c>
      <c r="J43" s="761">
        <v>300</v>
      </c>
      <c r="K43" s="762">
        <v>501</v>
      </c>
    </row>
    <row r="44" spans="1:11" ht="14.4" customHeight="1" x14ac:dyDescent="0.3">
      <c r="A44" s="743" t="s">
        <v>524</v>
      </c>
      <c r="B44" s="745" t="s">
        <v>525</v>
      </c>
      <c r="C44" s="748" t="s">
        <v>534</v>
      </c>
      <c r="D44" s="775" t="s">
        <v>2037</v>
      </c>
      <c r="E44" s="748" t="s">
        <v>3094</v>
      </c>
      <c r="F44" s="775" t="s">
        <v>3095</v>
      </c>
      <c r="G44" s="748" t="s">
        <v>2984</v>
      </c>
      <c r="H44" s="748" t="s">
        <v>2985</v>
      </c>
      <c r="I44" s="761">
        <v>0.47666666666666663</v>
      </c>
      <c r="J44" s="761">
        <v>500</v>
      </c>
      <c r="K44" s="762">
        <v>238</v>
      </c>
    </row>
    <row r="45" spans="1:11" ht="14.4" customHeight="1" x14ac:dyDescent="0.3">
      <c r="A45" s="743" t="s">
        <v>524</v>
      </c>
      <c r="B45" s="745" t="s">
        <v>525</v>
      </c>
      <c r="C45" s="748" t="s">
        <v>534</v>
      </c>
      <c r="D45" s="775" t="s">
        <v>2037</v>
      </c>
      <c r="E45" s="748" t="s">
        <v>3094</v>
      </c>
      <c r="F45" s="775" t="s">
        <v>3095</v>
      </c>
      <c r="G45" s="748" t="s">
        <v>2986</v>
      </c>
      <c r="H45" s="748" t="s">
        <v>2987</v>
      </c>
      <c r="I45" s="761">
        <v>0.67</v>
      </c>
      <c r="J45" s="761">
        <v>900</v>
      </c>
      <c r="K45" s="762">
        <v>603</v>
      </c>
    </row>
    <row r="46" spans="1:11" ht="14.4" customHeight="1" x14ac:dyDescent="0.3">
      <c r="A46" s="743" t="s">
        <v>524</v>
      </c>
      <c r="B46" s="745" t="s">
        <v>525</v>
      </c>
      <c r="C46" s="748" t="s">
        <v>534</v>
      </c>
      <c r="D46" s="775" t="s">
        <v>2037</v>
      </c>
      <c r="E46" s="748" t="s">
        <v>3094</v>
      </c>
      <c r="F46" s="775" t="s">
        <v>3095</v>
      </c>
      <c r="G46" s="748" t="s">
        <v>2988</v>
      </c>
      <c r="H46" s="748" t="s">
        <v>2989</v>
      </c>
      <c r="I46" s="761">
        <v>3.1333333333333329</v>
      </c>
      <c r="J46" s="761">
        <v>150</v>
      </c>
      <c r="K46" s="762">
        <v>470</v>
      </c>
    </row>
    <row r="47" spans="1:11" ht="14.4" customHeight="1" x14ac:dyDescent="0.3">
      <c r="A47" s="743" t="s">
        <v>524</v>
      </c>
      <c r="B47" s="745" t="s">
        <v>525</v>
      </c>
      <c r="C47" s="748" t="s">
        <v>534</v>
      </c>
      <c r="D47" s="775" t="s">
        <v>2037</v>
      </c>
      <c r="E47" s="748" t="s">
        <v>3094</v>
      </c>
      <c r="F47" s="775" t="s">
        <v>3095</v>
      </c>
      <c r="G47" s="748" t="s">
        <v>2990</v>
      </c>
      <c r="H47" s="748" t="s">
        <v>2991</v>
      </c>
      <c r="I47" s="761">
        <v>203.76</v>
      </c>
      <c r="J47" s="761">
        <v>30</v>
      </c>
      <c r="K47" s="762">
        <v>6112.8</v>
      </c>
    </row>
    <row r="48" spans="1:11" ht="14.4" customHeight="1" x14ac:dyDescent="0.3">
      <c r="A48" s="743" t="s">
        <v>524</v>
      </c>
      <c r="B48" s="745" t="s">
        <v>525</v>
      </c>
      <c r="C48" s="748" t="s">
        <v>534</v>
      </c>
      <c r="D48" s="775" t="s">
        <v>2037</v>
      </c>
      <c r="E48" s="748" t="s">
        <v>3094</v>
      </c>
      <c r="F48" s="775" t="s">
        <v>3095</v>
      </c>
      <c r="G48" s="748" t="s">
        <v>2992</v>
      </c>
      <c r="H48" s="748" t="s">
        <v>2993</v>
      </c>
      <c r="I48" s="761">
        <v>5.5674999999999999</v>
      </c>
      <c r="J48" s="761">
        <v>300</v>
      </c>
      <c r="K48" s="762">
        <v>1670.5</v>
      </c>
    </row>
    <row r="49" spans="1:11" ht="14.4" customHeight="1" x14ac:dyDescent="0.3">
      <c r="A49" s="743" t="s">
        <v>524</v>
      </c>
      <c r="B49" s="745" t="s">
        <v>525</v>
      </c>
      <c r="C49" s="748" t="s">
        <v>534</v>
      </c>
      <c r="D49" s="775" t="s">
        <v>2037</v>
      </c>
      <c r="E49" s="748" t="s">
        <v>3094</v>
      </c>
      <c r="F49" s="775" t="s">
        <v>3095</v>
      </c>
      <c r="G49" s="748" t="s">
        <v>2994</v>
      </c>
      <c r="H49" s="748" t="s">
        <v>2995</v>
      </c>
      <c r="I49" s="761">
        <v>102.85</v>
      </c>
      <c r="J49" s="761">
        <v>1</v>
      </c>
      <c r="K49" s="762">
        <v>102.85</v>
      </c>
    </row>
    <row r="50" spans="1:11" ht="14.4" customHeight="1" x14ac:dyDescent="0.3">
      <c r="A50" s="743" t="s">
        <v>524</v>
      </c>
      <c r="B50" s="745" t="s">
        <v>525</v>
      </c>
      <c r="C50" s="748" t="s">
        <v>534</v>
      </c>
      <c r="D50" s="775" t="s">
        <v>2037</v>
      </c>
      <c r="E50" s="748" t="s">
        <v>3094</v>
      </c>
      <c r="F50" s="775" t="s">
        <v>3095</v>
      </c>
      <c r="G50" s="748" t="s">
        <v>2996</v>
      </c>
      <c r="H50" s="748" t="s">
        <v>2997</v>
      </c>
      <c r="I50" s="761">
        <v>17.91</v>
      </c>
      <c r="J50" s="761">
        <v>2</v>
      </c>
      <c r="K50" s="762">
        <v>35.82</v>
      </c>
    </row>
    <row r="51" spans="1:11" ht="14.4" customHeight="1" x14ac:dyDescent="0.3">
      <c r="A51" s="743" t="s">
        <v>524</v>
      </c>
      <c r="B51" s="745" t="s">
        <v>525</v>
      </c>
      <c r="C51" s="748" t="s">
        <v>534</v>
      </c>
      <c r="D51" s="775" t="s">
        <v>2037</v>
      </c>
      <c r="E51" s="748" t="s">
        <v>3094</v>
      </c>
      <c r="F51" s="775" t="s">
        <v>3095</v>
      </c>
      <c r="G51" s="748" t="s">
        <v>2998</v>
      </c>
      <c r="H51" s="748" t="s">
        <v>2999</v>
      </c>
      <c r="I51" s="761">
        <v>175.56</v>
      </c>
      <c r="J51" s="761">
        <v>5</v>
      </c>
      <c r="K51" s="762">
        <v>877.8</v>
      </c>
    </row>
    <row r="52" spans="1:11" ht="14.4" customHeight="1" x14ac:dyDescent="0.3">
      <c r="A52" s="743" t="s">
        <v>524</v>
      </c>
      <c r="B52" s="745" t="s">
        <v>525</v>
      </c>
      <c r="C52" s="748" t="s">
        <v>534</v>
      </c>
      <c r="D52" s="775" t="s">
        <v>2037</v>
      </c>
      <c r="E52" s="748" t="s">
        <v>3094</v>
      </c>
      <c r="F52" s="775" t="s">
        <v>3095</v>
      </c>
      <c r="G52" s="748" t="s">
        <v>3000</v>
      </c>
      <c r="H52" s="748" t="s">
        <v>3001</v>
      </c>
      <c r="I52" s="761">
        <v>59.72</v>
      </c>
      <c r="J52" s="761">
        <v>20</v>
      </c>
      <c r="K52" s="762">
        <v>1194.4000000000001</v>
      </c>
    </row>
    <row r="53" spans="1:11" ht="14.4" customHeight="1" x14ac:dyDescent="0.3">
      <c r="A53" s="743" t="s">
        <v>524</v>
      </c>
      <c r="B53" s="745" t="s">
        <v>525</v>
      </c>
      <c r="C53" s="748" t="s">
        <v>534</v>
      </c>
      <c r="D53" s="775" t="s">
        <v>2037</v>
      </c>
      <c r="E53" s="748" t="s">
        <v>3094</v>
      </c>
      <c r="F53" s="775" t="s">
        <v>3095</v>
      </c>
      <c r="G53" s="748" t="s">
        <v>3002</v>
      </c>
      <c r="H53" s="748" t="s">
        <v>3003</v>
      </c>
      <c r="I53" s="761">
        <v>2.3725000000000001</v>
      </c>
      <c r="J53" s="761">
        <v>300</v>
      </c>
      <c r="K53" s="762">
        <v>712</v>
      </c>
    </row>
    <row r="54" spans="1:11" ht="14.4" customHeight="1" x14ac:dyDescent="0.3">
      <c r="A54" s="743" t="s">
        <v>524</v>
      </c>
      <c r="B54" s="745" t="s">
        <v>525</v>
      </c>
      <c r="C54" s="748" t="s">
        <v>534</v>
      </c>
      <c r="D54" s="775" t="s">
        <v>2037</v>
      </c>
      <c r="E54" s="748" t="s">
        <v>3094</v>
      </c>
      <c r="F54" s="775" t="s">
        <v>3095</v>
      </c>
      <c r="G54" s="748" t="s">
        <v>3004</v>
      </c>
      <c r="H54" s="748" t="s">
        <v>3005</v>
      </c>
      <c r="I54" s="761">
        <v>2.9975000000000001</v>
      </c>
      <c r="J54" s="761">
        <v>200</v>
      </c>
      <c r="K54" s="762">
        <v>599.5</v>
      </c>
    </row>
    <row r="55" spans="1:11" ht="14.4" customHeight="1" x14ac:dyDescent="0.3">
      <c r="A55" s="743" t="s">
        <v>524</v>
      </c>
      <c r="B55" s="745" t="s">
        <v>525</v>
      </c>
      <c r="C55" s="748" t="s">
        <v>534</v>
      </c>
      <c r="D55" s="775" t="s">
        <v>2037</v>
      </c>
      <c r="E55" s="748" t="s">
        <v>3094</v>
      </c>
      <c r="F55" s="775" t="s">
        <v>3095</v>
      </c>
      <c r="G55" s="748" t="s">
        <v>3006</v>
      </c>
      <c r="H55" s="748" t="s">
        <v>3007</v>
      </c>
      <c r="I55" s="761">
        <v>1.76</v>
      </c>
      <c r="J55" s="761">
        <v>50</v>
      </c>
      <c r="K55" s="762">
        <v>88</v>
      </c>
    </row>
    <row r="56" spans="1:11" ht="14.4" customHeight="1" x14ac:dyDescent="0.3">
      <c r="A56" s="743" t="s">
        <v>524</v>
      </c>
      <c r="B56" s="745" t="s">
        <v>525</v>
      </c>
      <c r="C56" s="748" t="s">
        <v>534</v>
      </c>
      <c r="D56" s="775" t="s">
        <v>2037</v>
      </c>
      <c r="E56" s="748" t="s">
        <v>3094</v>
      </c>
      <c r="F56" s="775" t="s">
        <v>3095</v>
      </c>
      <c r="G56" s="748" t="s">
        <v>3008</v>
      </c>
      <c r="H56" s="748" t="s">
        <v>3009</v>
      </c>
      <c r="I56" s="761">
        <v>0.01</v>
      </c>
      <c r="J56" s="761">
        <v>600</v>
      </c>
      <c r="K56" s="762">
        <v>6</v>
      </c>
    </row>
    <row r="57" spans="1:11" ht="14.4" customHeight="1" x14ac:dyDescent="0.3">
      <c r="A57" s="743" t="s">
        <v>524</v>
      </c>
      <c r="B57" s="745" t="s">
        <v>525</v>
      </c>
      <c r="C57" s="748" t="s">
        <v>534</v>
      </c>
      <c r="D57" s="775" t="s">
        <v>2037</v>
      </c>
      <c r="E57" s="748" t="s">
        <v>3094</v>
      </c>
      <c r="F57" s="775" t="s">
        <v>3095</v>
      </c>
      <c r="G57" s="748" t="s">
        <v>3010</v>
      </c>
      <c r="H57" s="748" t="s">
        <v>3011</v>
      </c>
      <c r="I57" s="761">
        <v>2.1466666666666669</v>
      </c>
      <c r="J57" s="761">
        <v>150</v>
      </c>
      <c r="K57" s="762">
        <v>322</v>
      </c>
    </row>
    <row r="58" spans="1:11" ht="14.4" customHeight="1" x14ac:dyDescent="0.3">
      <c r="A58" s="743" t="s">
        <v>524</v>
      </c>
      <c r="B58" s="745" t="s">
        <v>525</v>
      </c>
      <c r="C58" s="748" t="s">
        <v>534</v>
      </c>
      <c r="D58" s="775" t="s">
        <v>2037</v>
      </c>
      <c r="E58" s="748" t="s">
        <v>3094</v>
      </c>
      <c r="F58" s="775" t="s">
        <v>3095</v>
      </c>
      <c r="G58" s="748" t="s">
        <v>3012</v>
      </c>
      <c r="H58" s="748" t="s">
        <v>3013</v>
      </c>
      <c r="I58" s="761">
        <v>2.4624999999999999</v>
      </c>
      <c r="J58" s="761">
        <v>250</v>
      </c>
      <c r="K58" s="762">
        <v>613</v>
      </c>
    </row>
    <row r="59" spans="1:11" ht="14.4" customHeight="1" x14ac:dyDescent="0.3">
      <c r="A59" s="743" t="s">
        <v>524</v>
      </c>
      <c r="B59" s="745" t="s">
        <v>525</v>
      </c>
      <c r="C59" s="748" t="s">
        <v>534</v>
      </c>
      <c r="D59" s="775" t="s">
        <v>2037</v>
      </c>
      <c r="E59" s="748" t="s">
        <v>3094</v>
      </c>
      <c r="F59" s="775" t="s">
        <v>3095</v>
      </c>
      <c r="G59" s="748" t="s">
        <v>3014</v>
      </c>
      <c r="H59" s="748" t="s">
        <v>3015</v>
      </c>
      <c r="I59" s="761">
        <v>2.855</v>
      </c>
      <c r="J59" s="761">
        <v>200</v>
      </c>
      <c r="K59" s="762">
        <v>571</v>
      </c>
    </row>
    <row r="60" spans="1:11" ht="14.4" customHeight="1" x14ac:dyDescent="0.3">
      <c r="A60" s="743" t="s">
        <v>524</v>
      </c>
      <c r="B60" s="745" t="s">
        <v>525</v>
      </c>
      <c r="C60" s="748" t="s">
        <v>534</v>
      </c>
      <c r="D60" s="775" t="s">
        <v>2037</v>
      </c>
      <c r="E60" s="748" t="s">
        <v>3094</v>
      </c>
      <c r="F60" s="775" t="s">
        <v>3095</v>
      </c>
      <c r="G60" s="748" t="s">
        <v>3016</v>
      </c>
      <c r="H60" s="748" t="s">
        <v>3017</v>
      </c>
      <c r="I60" s="761">
        <v>29.9</v>
      </c>
      <c r="J60" s="761">
        <v>10</v>
      </c>
      <c r="K60" s="762">
        <v>299</v>
      </c>
    </row>
    <row r="61" spans="1:11" ht="14.4" customHeight="1" x14ac:dyDescent="0.3">
      <c r="A61" s="743" t="s">
        <v>524</v>
      </c>
      <c r="B61" s="745" t="s">
        <v>525</v>
      </c>
      <c r="C61" s="748" t="s">
        <v>534</v>
      </c>
      <c r="D61" s="775" t="s">
        <v>2037</v>
      </c>
      <c r="E61" s="748" t="s">
        <v>3094</v>
      </c>
      <c r="F61" s="775" t="s">
        <v>3095</v>
      </c>
      <c r="G61" s="748" t="s">
        <v>3018</v>
      </c>
      <c r="H61" s="748" t="s">
        <v>3019</v>
      </c>
      <c r="I61" s="761">
        <v>6.05</v>
      </c>
      <c r="J61" s="761">
        <v>90</v>
      </c>
      <c r="K61" s="762">
        <v>544.5</v>
      </c>
    </row>
    <row r="62" spans="1:11" ht="14.4" customHeight="1" x14ac:dyDescent="0.3">
      <c r="A62" s="743" t="s">
        <v>524</v>
      </c>
      <c r="B62" s="745" t="s">
        <v>525</v>
      </c>
      <c r="C62" s="748" t="s">
        <v>534</v>
      </c>
      <c r="D62" s="775" t="s">
        <v>2037</v>
      </c>
      <c r="E62" s="748" t="s">
        <v>3094</v>
      </c>
      <c r="F62" s="775" t="s">
        <v>3095</v>
      </c>
      <c r="G62" s="748" t="s">
        <v>3020</v>
      </c>
      <c r="H62" s="748" t="s">
        <v>3021</v>
      </c>
      <c r="I62" s="761">
        <v>1.64</v>
      </c>
      <c r="J62" s="761">
        <v>100</v>
      </c>
      <c r="K62" s="762">
        <v>164</v>
      </c>
    </row>
    <row r="63" spans="1:11" ht="14.4" customHeight="1" x14ac:dyDescent="0.3">
      <c r="A63" s="743" t="s">
        <v>524</v>
      </c>
      <c r="B63" s="745" t="s">
        <v>525</v>
      </c>
      <c r="C63" s="748" t="s">
        <v>534</v>
      </c>
      <c r="D63" s="775" t="s">
        <v>2037</v>
      </c>
      <c r="E63" s="748" t="s">
        <v>3094</v>
      </c>
      <c r="F63" s="775" t="s">
        <v>3095</v>
      </c>
      <c r="G63" s="748" t="s">
        <v>3022</v>
      </c>
      <c r="H63" s="748" t="s">
        <v>3023</v>
      </c>
      <c r="I63" s="761">
        <v>5.13</v>
      </c>
      <c r="J63" s="761">
        <v>200</v>
      </c>
      <c r="K63" s="762">
        <v>1026</v>
      </c>
    </row>
    <row r="64" spans="1:11" ht="14.4" customHeight="1" x14ac:dyDescent="0.3">
      <c r="A64" s="743" t="s">
        <v>524</v>
      </c>
      <c r="B64" s="745" t="s">
        <v>525</v>
      </c>
      <c r="C64" s="748" t="s">
        <v>534</v>
      </c>
      <c r="D64" s="775" t="s">
        <v>2037</v>
      </c>
      <c r="E64" s="748" t="s">
        <v>3094</v>
      </c>
      <c r="F64" s="775" t="s">
        <v>3095</v>
      </c>
      <c r="G64" s="748" t="s">
        <v>3024</v>
      </c>
      <c r="H64" s="748" t="s">
        <v>3025</v>
      </c>
      <c r="I64" s="761">
        <v>34.5</v>
      </c>
      <c r="J64" s="761">
        <v>30</v>
      </c>
      <c r="K64" s="762">
        <v>1035.03</v>
      </c>
    </row>
    <row r="65" spans="1:11" ht="14.4" customHeight="1" x14ac:dyDescent="0.3">
      <c r="A65" s="743" t="s">
        <v>524</v>
      </c>
      <c r="B65" s="745" t="s">
        <v>525</v>
      </c>
      <c r="C65" s="748" t="s">
        <v>534</v>
      </c>
      <c r="D65" s="775" t="s">
        <v>2037</v>
      </c>
      <c r="E65" s="748" t="s">
        <v>3094</v>
      </c>
      <c r="F65" s="775" t="s">
        <v>3095</v>
      </c>
      <c r="G65" s="748" t="s">
        <v>3026</v>
      </c>
      <c r="H65" s="748" t="s">
        <v>3027</v>
      </c>
      <c r="I65" s="761">
        <v>17.98</v>
      </c>
      <c r="J65" s="761">
        <v>150</v>
      </c>
      <c r="K65" s="762">
        <v>2697</v>
      </c>
    </row>
    <row r="66" spans="1:11" ht="14.4" customHeight="1" x14ac:dyDescent="0.3">
      <c r="A66" s="743" t="s">
        <v>524</v>
      </c>
      <c r="B66" s="745" t="s">
        <v>525</v>
      </c>
      <c r="C66" s="748" t="s">
        <v>534</v>
      </c>
      <c r="D66" s="775" t="s">
        <v>2037</v>
      </c>
      <c r="E66" s="748" t="s">
        <v>3094</v>
      </c>
      <c r="F66" s="775" t="s">
        <v>3095</v>
      </c>
      <c r="G66" s="748" t="s">
        <v>3028</v>
      </c>
      <c r="H66" s="748" t="s">
        <v>3029</v>
      </c>
      <c r="I66" s="761">
        <v>1.68</v>
      </c>
      <c r="J66" s="761">
        <v>10</v>
      </c>
      <c r="K66" s="762">
        <v>16.8</v>
      </c>
    </row>
    <row r="67" spans="1:11" ht="14.4" customHeight="1" x14ac:dyDescent="0.3">
      <c r="A67" s="743" t="s">
        <v>524</v>
      </c>
      <c r="B67" s="745" t="s">
        <v>525</v>
      </c>
      <c r="C67" s="748" t="s">
        <v>534</v>
      </c>
      <c r="D67" s="775" t="s">
        <v>2037</v>
      </c>
      <c r="E67" s="748" t="s">
        <v>3094</v>
      </c>
      <c r="F67" s="775" t="s">
        <v>3095</v>
      </c>
      <c r="G67" s="748" t="s">
        <v>3030</v>
      </c>
      <c r="H67" s="748" t="s">
        <v>3031</v>
      </c>
      <c r="I67" s="761">
        <v>15.0025</v>
      </c>
      <c r="J67" s="761">
        <v>120</v>
      </c>
      <c r="K67" s="762">
        <v>1800.3</v>
      </c>
    </row>
    <row r="68" spans="1:11" ht="14.4" customHeight="1" x14ac:dyDescent="0.3">
      <c r="A68" s="743" t="s">
        <v>524</v>
      </c>
      <c r="B68" s="745" t="s">
        <v>525</v>
      </c>
      <c r="C68" s="748" t="s">
        <v>534</v>
      </c>
      <c r="D68" s="775" t="s">
        <v>2037</v>
      </c>
      <c r="E68" s="748" t="s">
        <v>3094</v>
      </c>
      <c r="F68" s="775" t="s">
        <v>3095</v>
      </c>
      <c r="G68" s="748" t="s">
        <v>3032</v>
      </c>
      <c r="H68" s="748" t="s">
        <v>3033</v>
      </c>
      <c r="I68" s="761">
        <v>2.5175000000000001</v>
      </c>
      <c r="J68" s="761">
        <v>250</v>
      </c>
      <c r="K68" s="762">
        <v>629</v>
      </c>
    </row>
    <row r="69" spans="1:11" ht="14.4" customHeight="1" x14ac:dyDescent="0.3">
      <c r="A69" s="743" t="s">
        <v>524</v>
      </c>
      <c r="B69" s="745" t="s">
        <v>525</v>
      </c>
      <c r="C69" s="748" t="s">
        <v>534</v>
      </c>
      <c r="D69" s="775" t="s">
        <v>2037</v>
      </c>
      <c r="E69" s="748" t="s">
        <v>3094</v>
      </c>
      <c r="F69" s="775" t="s">
        <v>3095</v>
      </c>
      <c r="G69" s="748" t="s">
        <v>3034</v>
      </c>
      <c r="H69" s="748" t="s">
        <v>3035</v>
      </c>
      <c r="I69" s="761">
        <v>13.2</v>
      </c>
      <c r="J69" s="761">
        <v>30</v>
      </c>
      <c r="K69" s="762">
        <v>396</v>
      </c>
    </row>
    <row r="70" spans="1:11" ht="14.4" customHeight="1" x14ac:dyDescent="0.3">
      <c r="A70" s="743" t="s">
        <v>524</v>
      </c>
      <c r="B70" s="745" t="s">
        <v>525</v>
      </c>
      <c r="C70" s="748" t="s">
        <v>534</v>
      </c>
      <c r="D70" s="775" t="s">
        <v>2037</v>
      </c>
      <c r="E70" s="748" t="s">
        <v>3094</v>
      </c>
      <c r="F70" s="775" t="s">
        <v>3095</v>
      </c>
      <c r="G70" s="748" t="s">
        <v>3036</v>
      </c>
      <c r="H70" s="748" t="s">
        <v>3037</v>
      </c>
      <c r="I70" s="761">
        <v>13.2</v>
      </c>
      <c r="J70" s="761">
        <v>20</v>
      </c>
      <c r="K70" s="762">
        <v>264</v>
      </c>
    </row>
    <row r="71" spans="1:11" ht="14.4" customHeight="1" x14ac:dyDescent="0.3">
      <c r="A71" s="743" t="s">
        <v>524</v>
      </c>
      <c r="B71" s="745" t="s">
        <v>525</v>
      </c>
      <c r="C71" s="748" t="s">
        <v>534</v>
      </c>
      <c r="D71" s="775" t="s">
        <v>2037</v>
      </c>
      <c r="E71" s="748" t="s">
        <v>3094</v>
      </c>
      <c r="F71" s="775" t="s">
        <v>3095</v>
      </c>
      <c r="G71" s="748" t="s">
        <v>3038</v>
      </c>
      <c r="H71" s="748" t="s">
        <v>3039</v>
      </c>
      <c r="I71" s="761">
        <v>13.2</v>
      </c>
      <c r="J71" s="761">
        <v>10</v>
      </c>
      <c r="K71" s="762">
        <v>132</v>
      </c>
    </row>
    <row r="72" spans="1:11" ht="14.4" customHeight="1" x14ac:dyDescent="0.3">
      <c r="A72" s="743" t="s">
        <v>524</v>
      </c>
      <c r="B72" s="745" t="s">
        <v>525</v>
      </c>
      <c r="C72" s="748" t="s">
        <v>534</v>
      </c>
      <c r="D72" s="775" t="s">
        <v>2037</v>
      </c>
      <c r="E72" s="748" t="s">
        <v>3094</v>
      </c>
      <c r="F72" s="775" t="s">
        <v>3095</v>
      </c>
      <c r="G72" s="748" t="s">
        <v>3040</v>
      </c>
      <c r="H72" s="748" t="s">
        <v>3041</v>
      </c>
      <c r="I72" s="761">
        <v>13.2</v>
      </c>
      <c r="J72" s="761">
        <v>10</v>
      </c>
      <c r="K72" s="762">
        <v>132</v>
      </c>
    </row>
    <row r="73" spans="1:11" ht="14.4" customHeight="1" x14ac:dyDescent="0.3">
      <c r="A73" s="743" t="s">
        <v>524</v>
      </c>
      <c r="B73" s="745" t="s">
        <v>525</v>
      </c>
      <c r="C73" s="748" t="s">
        <v>534</v>
      </c>
      <c r="D73" s="775" t="s">
        <v>2037</v>
      </c>
      <c r="E73" s="748" t="s">
        <v>3094</v>
      </c>
      <c r="F73" s="775" t="s">
        <v>3095</v>
      </c>
      <c r="G73" s="748" t="s">
        <v>3042</v>
      </c>
      <c r="H73" s="748" t="s">
        <v>3043</v>
      </c>
      <c r="I73" s="761">
        <v>1.5525</v>
      </c>
      <c r="J73" s="761">
        <v>375</v>
      </c>
      <c r="K73" s="762">
        <v>582</v>
      </c>
    </row>
    <row r="74" spans="1:11" ht="14.4" customHeight="1" x14ac:dyDescent="0.3">
      <c r="A74" s="743" t="s">
        <v>524</v>
      </c>
      <c r="B74" s="745" t="s">
        <v>525</v>
      </c>
      <c r="C74" s="748" t="s">
        <v>534</v>
      </c>
      <c r="D74" s="775" t="s">
        <v>2037</v>
      </c>
      <c r="E74" s="748" t="s">
        <v>3094</v>
      </c>
      <c r="F74" s="775" t="s">
        <v>3095</v>
      </c>
      <c r="G74" s="748" t="s">
        <v>3044</v>
      </c>
      <c r="H74" s="748" t="s">
        <v>3045</v>
      </c>
      <c r="I74" s="761">
        <v>21.24</v>
      </c>
      <c r="J74" s="761">
        <v>10</v>
      </c>
      <c r="K74" s="762">
        <v>212.4</v>
      </c>
    </row>
    <row r="75" spans="1:11" ht="14.4" customHeight="1" x14ac:dyDescent="0.3">
      <c r="A75" s="743" t="s">
        <v>524</v>
      </c>
      <c r="B75" s="745" t="s">
        <v>525</v>
      </c>
      <c r="C75" s="748" t="s">
        <v>534</v>
      </c>
      <c r="D75" s="775" t="s">
        <v>2037</v>
      </c>
      <c r="E75" s="748" t="s">
        <v>3094</v>
      </c>
      <c r="F75" s="775" t="s">
        <v>3095</v>
      </c>
      <c r="G75" s="748" t="s">
        <v>3046</v>
      </c>
      <c r="H75" s="748" t="s">
        <v>3047</v>
      </c>
      <c r="I75" s="761">
        <v>21.234999999999999</v>
      </c>
      <c r="J75" s="761">
        <v>50</v>
      </c>
      <c r="K75" s="762">
        <v>1061.8000000000002</v>
      </c>
    </row>
    <row r="76" spans="1:11" ht="14.4" customHeight="1" x14ac:dyDescent="0.3">
      <c r="A76" s="743" t="s">
        <v>524</v>
      </c>
      <c r="B76" s="745" t="s">
        <v>525</v>
      </c>
      <c r="C76" s="748" t="s">
        <v>534</v>
      </c>
      <c r="D76" s="775" t="s">
        <v>2037</v>
      </c>
      <c r="E76" s="748" t="s">
        <v>3094</v>
      </c>
      <c r="F76" s="775" t="s">
        <v>3095</v>
      </c>
      <c r="G76" s="748" t="s">
        <v>3048</v>
      </c>
      <c r="H76" s="748" t="s">
        <v>3049</v>
      </c>
      <c r="I76" s="761">
        <v>10.53</v>
      </c>
      <c r="J76" s="761">
        <v>40</v>
      </c>
      <c r="K76" s="762">
        <v>421.2</v>
      </c>
    </row>
    <row r="77" spans="1:11" ht="14.4" customHeight="1" x14ac:dyDescent="0.3">
      <c r="A77" s="743" t="s">
        <v>524</v>
      </c>
      <c r="B77" s="745" t="s">
        <v>525</v>
      </c>
      <c r="C77" s="748" t="s">
        <v>534</v>
      </c>
      <c r="D77" s="775" t="s">
        <v>2037</v>
      </c>
      <c r="E77" s="748" t="s">
        <v>3094</v>
      </c>
      <c r="F77" s="775" t="s">
        <v>3095</v>
      </c>
      <c r="G77" s="748" t="s">
        <v>3050</v>
      </c>
      <c r="H77" s="748" t="s">
        <v>3051</v>
      </c>
      <c r="I77" s="761">
        <v>2.61</v>
      </c>
      <c r="J77" s="761">
        <v>10</v>
      </c>
      <c r="K77" s="762">
        <v>26.1</v>
      </c>
    </row>
    <row r="78" spans="1:11" ht="14.4" customHeight="1" x14ac:dyDescent="0.3">
      <c r="A78" s="743" t="s">
        <v>524</v>
      </c>
      <c r="B78" s="745" t="s">
        <v>525</v>
      </c>
      <c r="C78" s="748" t="s">
        <v>534</v>
      </c>
      <c r="D78" s="775" t="s">
        <v>2037</v>
      </c>
      <c r="E78" s="748" t="s">
        <v>3094</v>
      </c>
      <c r="F78" s="775" t="s">
        <v>3095</v>
      </c>
      <c r="G78" s="748" t="s">
        <v>3052</v>
      </c>
      <c r="H78" s="748" t="s">
        <v>3053</v>
      </c>
      <c r="I78" s="761">
        <v>2.605</v>
      </c>
      <c r="J78" s="761">
        <v>40</v>
      </c>
      <c r="K78" s="762">
        <v>104.3</v>
      </c>
    </row>
    <row r="79" spans="1:11" ht="14.4" customHeight="1" x14ac:dyDescent="0.3">
      <c r="A79" s="743" t="s">
        <v>524</v>
      </c>
      <c r="B79" s="745" t="s">
        <v>525</v>
      </c>
      <c r="C79" s="748" t="s">
        <v>534</v>
      </c>
      <c r="D79" s="775" t="s">
        <v>2037</v>
      </c>
      <c r="E79" s="748" t="s">
        <v>3094</v>
      </c>
      <c r="F79" s="775" t="s">
        <v>3095</v>
      </c>
      <c r="G79" s="748" t="s">
        <v>3054</v>
      </c>
      <c r="H79" s="748" t="s">
        <v>3055</v>
      </c>
      <c r="I79" s="761">
        <v>9.6</v>
      </c>
      <c r="J79" s="761">
        <v>300</v>
      </c>
      <c r="K79" s="762">
        <v>2880</v>
      </c>
    </row>
    <row r="80" spans="1:11" ht="14.4" customHeight="1" x14ac:dyDescent="0.3">
      <c r="A80" s="743" t="s">
        <v>524</v>
      </c>
      <c r="B80" s="745" t="s">
        <v>525</v>
      </c>
      <c r="C80" s="748" t="s">
        <v>534</v>
      </c>
      <c r="D80" s="775" t="s">
        <v>2037</v>
      </c>
      <c r="E80" s="748" t="s">
        <v>3094</v>
      </c>
      <c r="F80" s="775" t="s">
        <v>3095</v>
      </c>
      <c r="G80" s="748" t="s">
        <v>3056</v>
      </c>
      <c r="H80" s="748" t="s">
        <v>3057</v>
      </c>
      <c r="I80" s="761">
        <v>9.1999999999999993</v>
      </c>
      <c r="J80" s="761">
        <v>650</v>
      </c>
      <c r="K80" s="762">
        <v>5980</v>
      </c>
    </row>
    <row r="81" spans="1:11" ht="14.4" customHeight="1" x14ac:dyDescent="0.3">
      <c r="A81" s="743" t="s">
        <v>524</v>
      </c>
      <c r="B81" s="745" t="s">
        <v>525</v>
      </c>
      <c r="C81" s="748" t="s">
        <v>534</v>
      </c>
      <c r="D81" s="775" t="s">
        <v>2037</v>
      </c>
      <c r="E81" s="748" t="s">
        <v>3094</v>
      </c>
      <c r="F81" s="775" t="s">
        <v>3095</v>
      </c>
      <c r="G81" s="748" t="s">
        <v>3058</v>
      </c>
      <c r="H81" s="748" t="s">
        <v>3059</v>
      </c>
      <c r="I81" s="761">
        <v>172.5</v>
      </c>
      <c r="J81" s="761">
        <v>2</v>
      </c>
      <c r="K81" s="762">
        <v>345</v>
      </c>
    </row>
    <row r="82" spans="1:11" ht="14.4" customHeight="1" x14ac:dyDescent="0.3">
      <c r="A82" s="743" t="s">
        <v>524</v>
      </c>
      <c r="B82" s="745" t="s">
        <v>525</v>
      </c>
      <c r="C82" s="748" t="s">
        <v>534</v>
      </c>
      <c r="D82" s="775" t="s">
        <v>2037</v>
      </c>
      <c r="E82" s="748" t="s">
        <v>3094</v>
      </c>
      <c r="F82" s="775" t="s">
        <v>3095</v>
      </c>
      <c r="G82" s="748" t="s">
        <v>3060</v>
      </c>
      <c r="H82" s="748" t="s">
        <v>3061</v>
      </c>
      <c r="I82" s="761">
        <v>272.22000000000003</v>
      </c>
      <c r="J82" s="761">
        <v>1</v>
      </c>
      <c r="K82" s="762">
        <v>272.22000000000003</v>
      </c>
    </row>
    <row r="83" spans="1:11" ht="14.4" customHeight="1" x14ac:dyDescent="0.3">
      <c r="A83" s="743" t="s">
        <v>524</v>
      </c>
      <c r="B83" s="745" t="s">
        <v>525</v>
      </c>
      <c r="C83" s="748" t="s">
        <v>534</v>
      </c>
      <c r="D83" s="775" t="s">
        <v>2037</v>
      </c>
      <c r="E83" s="748" t="s">
        <v>3094</v>
      </c>
      <c r="F83" s="775" t="s">
        <v>3095</v>
      </c>
      <c r="G83" s="748" t="s">
        <v>3062</v>
      </c>
      <c r="H83" s="748" t="s">
        <v>3063</v>
      </c>
      <c r="I83" s="761">
        <v>240.79</v>
      </c>
      <c r="J83" s="761">
        <v>1</v>
      </c>
      <c r="K83" s="762">
        <v>240.79</v>
      </c>
    </row>
    <row r="84" spans="1:11" ht="14.4" customHeight="1" x14ac:dyDescent="0.3">
      <c r="A84" s="743" t="s">
        <v>524</v>
      </c>
      <c r="B84" s="745" t="s">
        <v>525</v>
      </c>
      <c r="C84" s="748" t="s">
        <v>534</v>
      </c>
      <c r="D84" s="775" t="s">
        <v>2037</v>
      </c>
      <c r="E84" s="748" t="s">
        <v>3096</v>
      </c>
      <c r="F84" s="775" t="s">
        <v>3097</v>
      </c>
      <c r="G84" s="748" t="s">
        <v>3064</v>
      </c>
      <c r="H84" s="748" t="s">
        <v>3065</v>
      </c>
      <c r="I84" s="761">
        <v>8.17</v>
      </c>
      <c r="J84" s="761">
        <v>800</v>
      </c>
      <c r="K84" s="762">
        <v>6536</v>
      </c>
    </row>
    <row r="85" spans="1:11" ht="14.4" customHeight="1" x14ac:dyDescent="0.3">
      <c r="A85" s="743" t="s">
        <v>524</v>
      </c>
      <c r="B85" s="745" t="s">
        <v>525</v>
      </c>
      <c r="C85" s="748" t="s">
        <v>534</v>
      </c>
      <c r="D85" s="775" t="s">
        <v>2037</v>
      </c>
      <c r="E85" s="748" t="s">
        <v>3096</v>
      </c>
      <c r="F85" s="775" t="s">
        <v>3097</v>
      </c>
      <c r="G85" s="748" t="s">
        <v>3066</v>
      </c>
      <c r="H85" s="748" t="s">
        <v>3067</v>
      </c>
      <c r="I85" s="761">
        <v>7</v>
      </c>
      <c r="J85" s="761">
        <v>10</v>
      </c>
      <c r="K85" s="762">
        <v>70</v>
      </c>
    </row>
    <row r="86" spans="1:11" ht="14.4" customHeight="1" x14ac:dyDescent="0.3">
      <c r="A86" s="743" t="s">
        <v>524</v>
      </c>
      <c r="B86" s="745" t="s">
        <v>525</v>
      </c>
      <c r="C86" s="748" t="s">
        <v>534</v>
      </c>
      <c r="D86" s="775" t="s">
        <v>2037</v>
      </c>
      <c r="E86" s="748" t="s">
        <v>3098</v>
      </c>
      <c r="F86" s="775" t="s">
        <v>3099</v>
      </c>
      <c r="G86" s="748" t="s">
        <v>3068</v>
      </c>
      <c r="H86" s="748" t="s">
        <v>3069</v>
      </c>
      <c r="I86" s="761">
        <v>0.3</v>
      </c>
      <c r="J86" s="761">
        <v>200</v>
      </c>
      <c r="K86" s="762">
        <v>60</v>
      </c>
    </row>
    <row r="87" spans="1:11" ht="14.4" customHeight="1" x14ac:dyDescent="0.3">
      <c r="A87" s="743" t="s">
        <v>524</v>
      </c>
      <c r="B87" s="745" t="s">
        <v>525</v>
      </c>
      <c r="C87" s="748" t="s">
        <v>534</v>
      </c>
      <c r="D87" s="775" t="s">
        <v>2037</v>
      </c>
      <c r="E87" s="748" t="s">
        <v>3098</v>
      </c>
      <c r="F87" s="775" t="s">
        <v>3099</v>
      </c>
      <c r="G87" s="748" t="s">
        <v>3070</v>
      </c>
      <c r="H87" s="748" t="s">
        <v>3071</v>
      </c>
      <c r="I87" s="761">
        <v>0.3</v>
      </c>
      <c r="J87" s="761">
        <v>500</v>
      </c>
      <c r="K87" s="762">
        <v>150</v>
      </c>
    </row>
    <row r="88" spans="1:11" ht="14.4" customHeight="1" x14ac:dyDescent="0.3">
      <c r="A88" s="743" t="s">
        <v>524</v>
      </c>
      <c r="B88" s="745" t="s">
        <v>525</v>
      </c>
      <c r="C88" s="748" t="s">
        <v>534</v>
      </c>
      <c r="D88" s="775" t="s">
        <v>2037</v>
      </c>
      <c r="E88" s="748" t="s">
        <v>3098</v>
      </c>
      <c r="F88" s="775" t="s">
        <v>3099</v>
      </c>
      <c r="G88" s="748" t="s">
        <v>3072</v>
      </c>
      <c r="H88" s="748" t="s">
        <v>3073</v>
      </c>
      <c r="I88" s="761">
        <v>0.3</v>
      </c>
      <c r="J88" s="761">
        <v>400</v>
      </c>
      <c r="K88" s="762">
        <v>120</v>
      </c>
    </row>
    <row r="89" spans="1:11" ht="14.4" customHeight="1" x14ac:dyDescent="0.3">
      <c r="A89" s="743" t="s">
        <v>524</v>
      </c>
      <c r="B89" s="745" t="s">
        <v>525</v>
      </c>
      <c r="C89" s="748" t="s">
        <v>534</v>
      </c>
      <c r="D89" s="775" t="s">
        <v>2037</v>
      </c>
      <c r="E89" s="748" t="s">
        <v>3098</v>
      </c>
      <c r="F89" s="775" t="s">
        <v>3099</v>
      </c>
      <c r="G89" s="748" t="s">
        <v>3074</v>
      </c>
      <c r="H89" s="748" t="s">
        <v>3075</v>
      </c>
      <c r="I89" s="761">
        <v>0.48</v>
      </c>
      <c r="J89" s="761">
        <v>900</v>
      </c>
      <c r="K89" s="762">
        <v>432</v>
      </c>
    </row>
    <row r="90" spans="1:11" ht="14.4" customHeight="1" x14ac:dyDescent="0.3">
      <c r="A90" s="743" t="s">
        <v>524</v>
      </c>
      <c r="B90" s="745" t="s">
        <v>525</v>
      </c>
      <c r="C90" s="748" t="s">
        <v>534</v>
      </c>
      <c r="D90" s="775" t="s">
        <v>2037</v>
      </c>
      <c r="E90" s="748" t="s">
        <v>3098</v>
      </c>
      <c r="F90" s="775" t="s">
        <v>3099</v>
      </c>
      <c r="G90" s="748" t="s">
        <v>3076</v>
      </c>
      <c r="H90" s="748" t="s">
        <v>3077</v>
      </c>
      <c r="I90" s="761">
        <v>1.77</v>
      </c>
      <c r="J90" s="761">
        <v>600</v>
      </c>
      <c r="K90" s="762">
        <v>1058</v>
      </c>
    </row>
    <row r="91" spans="1:11" ht="14.4" customHeight="1" x14ac:dyDescent="0.3">
      <c r="A91" s="743" t="s">
        <v>524</v>
      </c>
      <c r="B91" s="745" t="s">
        <v>525</v>
      </c>
      <c r="C91" s="748" t="s">
        <v>534</v>
      </c>
      <c r="D91" s="775" t="s">
        <v>2037</v>
      </c>
      <c r="E91" s="748" t="s">
        <v>3098</v>
      </c>
      <c r="F91" s="775" t="s">
        <v>3099</v>
      </c>
      <c r="G91" s="748" t="s">
        <v>3078</v>
      </c>
      <c r="H91" s="748" t="s">
        <v>3079</v>
      </c>
      <c r="I91" s="761">
        <v>2.5299999999999998</v>
      </c>
      <c r="J91" s="761">
        <v>200</v>
      </c>
      <c r="K91" s="762">
        <v>506</v>
      </c>
    </row>
    <row r="92" spans="1:11" ht="14.4" customHeight="1" x14ac:dyDescent="0.3">
      <c r="A92" s="743" t="s">
        <v>524</v>
      </c>
      <c r="B92" s="745" t="s">
        <v>525</v>
      </c>
      <c r="C92" s="748" t="s">
        <v>534</v>
      </c>
      <c r="D92" s="775" t="s">
        <v>2037</v>
      </c>
      <c r="E92" s="748" t="s">
        <v>3100</v>
      </c>
      <c r="F92" s="775" t="s">
        <v>3101</v>
      </c>
      <c r="G92" s="748" t="s">
        <v>3080</v>
      </c>
      <c r="H92" s="748" t="s">
        <v>3081</v>
      </c>
      <c r="I92" s="761">
        <v>0.71</v>
      </c>
      <c r="J92" s="761">
        <v>12000</v>
      </c>
      <c r="K92" s="762">
        <v>8520</v>
      </c>
    </row>
    <row r="93" spans="1:11" ht="14.4" customHeight="1" x14ac:dyDescent="0.3">
      <c r="A93" s="743" t="s">
        <v>524</v>
      </c>
      <c r="B93" s="745" t="s">
        <v>525</v>
      </c>
      <c r="C93" s="748" t="s">
        <v>534</v>
      </c>
      <c r="D93" s="775" t="s">
        <v>2037</v>
      </c>
      <c r="E93" s="748" t="s">
        <v>3100</v>
      </c>
      <c r="F93" s="775" t="s">
        <v>3101</v>
      </c>
      <c r="G93" s="748" t="s">
        <v>3082</v>
      </c>
      <c r="H93" s="748" t="s">
        <v>3083</v>
      </c>
      <c r="I93" s="761">
        <v>0.71</v>
      </c>
      <c r="J93" s="761">
        <v>6000</v>
      </c>
      <c r="K93" s="762">
        <v>4260</v>
      </c>
    </row>
    <row r="94" spans="1:11" ht="14.4" customHeight="1" x14ac:dyDescent="0.3">
      <c r="A94" s="743" t="s">
        <v>524</v>
      </c>
      <c r="B94" s="745" t="s">
        <v>525</v>
      </c>
      <c r="C94" s="748" t="s">
        <v>534</v>
      </c>
      <c r="D94" s="775" t="s">
        <v>2037</v>
      </c>
      <c r="E94" s="748" t="s">
        <v>3100</v>
      </c>
      <c r="F94" s="775" t="s">
        <v>3101</v>
      </c>
      <c r="G94" s="748" t="s">
        <v>3084</v>
      </c>
      <c r="H94" s="748" t="s">
        <v>3085</v>
      </c>
      <c r="I94" s="761">
        <v>0.71</v>
      </c>
      <c r="J94" s="761">
        <v>8000</v>
      </c>
      <c r="K94" s="762">
        <v>5680</v>
      </c>
    </row>
    <row r="95" spans="1:11" ht="14.4" customHeight="1" x14ac:dyDescent="0.3">
      <c r="A95" s="743" t="s">
        <v>524</v>
      </c>
      <c r="B95" s="745" t="s">
        <v>525</v>
      </c>
      <c r="C95" s="748" t="s">
        <v>534</v>
      </c>
      <c r="D95" s="775" t="s">
        <v>2037</v>
      </c>
      <c r="E95" s="748" t="s">
        <v>3102</v>
      </c>
      <c r="F95" s="775" t="s">
        <v>3103</v>
      </c>
      <c r="G95" s="748" t="s">
        <v>3086</v>
      </c>
      <c r="H95" s="748" t="s">
        <v>3087</v>
      </c>
      <c r="I95" s="761">
        <v>139.44</v>
      </c>
      <c r="J95" s="761">
        <v>9</v>
      </c>
      <c r="K95" s="762">
        <v>1255</v>
      </c>
    </row>
    <row r="96" spans="1:11" ht="14.4" customHeight="1" x14ac:dyDescent="0.3">
      <c r="A96" s="743" t="s">
        <v>524</v>
      </c>
      <c r="B96" s="745" t="s">
        <v>525</v>
      </c>
      <c r="C96" s="748" t="s">
        <v>534</v>
      </c>
      <c r="D96" s="775" t="s">
        <v>2037</v>
      </c>
      <c r="E96" s="748" t="s">
        <v>3102</v>
      </c>
      <c r="F96" s="775" t="s">
        <v>3103</v>
      </c>
      <c r="G96" s="748" t="s">
        <v>3088</v>
      </c>
      <c r="H96" s="748" t="s">
        <v>3089</v>
      </c>
      <c r="I96" s="761">
        <v>139.43</v>
      </c>
      <c r="J96" s="761">
        <v>9</v>
      </c>
      <c r="K96" s="762">
        <v>1254.8800000000001</v>
      </c>
    </row>
    <row r="97" spans="1:11" ht="14.4" customHeight="1" x14ac:dyDescent="0.3">
      <c r="A97" s="743" t="s">
        <v>524</v>
      </c>
      <c r="B97" s="745" t="s">
        <v>525</v>
      </c>
      <c r="C97" s="748" t="s">
        <v>534</v>
      </c>
      <c r="D97" s="775" t="s">
        <v>2037</v>
      </c>
      <c r="E97" s="748" t="s">
        <v>3102</v>
      </c>
      <c r="F97" s="775" t="s">
        <v>3103</v>
      </c>
      <c r="G97" s="748" t="s">
        <v>3090</v>
      </c>
      <c r="H97" s="748" t="s">
        <v>3091</v>
      </c>
      <c r="I97" s="761">
        <v>63.423466054641324</v>
      </c>
      <c r="J97" s="761">
        <v>1</v>
      </c>
      <c r="K97" s="762">
        <v>63.423466054641324</v>
      </c>
    </row>
    <row r="98" spans="1:11" ht="14.4" customHeight="1" x14ac:dyDescent="0.3">
      <c r="A98" s="743" t="s">
        <v>524</v>
      </c>
      <c r="B98" s="745" t="s">
        <v>525</v>
      </c>
      <c r="C98" s="748" t="s">
        <v>537</v>
      </c>
      <c r="D98" s="775" t="s">
        <v>2038</v>
      </c>
      <c r="E98" s="748" t="s">
        <v>3094</v>
      </c>
      <c r="F98" s="775" t="s">
        <v>3095</v>
      </c>
      <c r="G98" s="748" t="s">
        <v>2978</v>
      </c>
      <c r="H98" s="748" t="s">
        <v>2979</v>
      </c>
      <c r="I98" s="761">
        <v>15.29</v>
      </c>
      <c r="J98" s="761">
        <v>100</v>
      </c>
      <c r="K98" s="762">
        <v>1529.3200000000002</v>
      </c>
    </row>
    <row r="99" spans="1:11" ht="14.4" customHeight="1" x14ac:dyDescent="0.3">
      <c r="A99" s="743" t="s">
        <v>524</v>
      </c>
      <c r="B99" s="745" t="s">
        <v>525</v>
      </c>
      <c r="C99" s="748" t="s">
        <v>537</v>
      </c>
      <c r="D99" s="775" t="s">
        <v>2038</v>
      </c>
      <c r="E99" s="748" t="s">
        <v>3094</v>
      </c>
      <c r="F99" s="775" t="s">
        <v>3095</v>
      </c>
      <c r="G99" s="748" t="s">
        <v>3002</v>
      </c>
      <c r="H99" s="748" t="s">
        <v>3003</v>
      </c>
      <c r="I99" s="761">
        <v>2.37</v>
      </c>
      <c r="J99" s="761">
        <v>100</v>
      </c>
      <c r="K99" s="762">
        <v>237</v>
      </c>
    </row>
    <row r="100" spans="1:11" ht="14.4" customHeight="1" x14ac:dyDescent="0.3">
      <c r="A100" s="743" t="s">
        <v>524</v>
      </c>
      <c r="B100" s="745" t="s">
        <v>525</v>
      </c>
      <c r="C100" s="748" t="s">
        <v>537</v>
      </c>
      <c r="D100" s="775" t="s">
        <v>2038</v>
      </c>
      <c r="E100" s="748" t="s">
        <v>3094</v>
      </c>
      <c r="F100" s="775" t="s">
        <v>3095</v>
      </c>
      <c r="G100" s="748" t="s">
        <v>3004</v>
      </c>
      <c r="H100" s="748" t="s">
        <v>3005</v>
      </c>
      <c r="I100" s="761">
        <v>3</v>
      </c>
      <c r="J100" s="761">
        <v>150</v>
      </c>
      <c r="K100" s="762">
        <v>450</v>
      </c>
    </row>
    <row r="101" spans="1:11" ht="14.4" customHeight="1" x14ac:dyDescent="0.3">
      <c r="A101" s="743" t="s">
        <v>524</v>
      </c>
      <c r="B101" s="745" t="s">
        <v>525</v>
      </c>
      <c r="C101" s="748" t="s">
        <v>537</v>
      </c>
      <c r="D101" s="775" t="s">
        <v>2038</v>
      </c>
      <c r="E101" s="748" t="s">
        <v>3094</v>
      </c>
      <c r="F101" s="775" t="s">
        <v>3095</v>
      </c>
      <c r="G101" s="748" t="s">
        <v>3008</v>
      </c>
      <c r="H101" s="748" t="s">
        <v>3009</v>
      </c>
      <c r="I101" s="761">
        <v>0.01</v>
      </c>
      <c r="J101" s="761">
        <v>100</v>
      </c>
      <c r="K101" s="762">
        <v>1</v>
      </c>
    </row>
    <row r="102" spans="1:11" ht="14.4" customHeight="1" thickBot="1" x14ac:dyDescent="0.35">
      <c r="A102" s="751" t="s">
        <v>524</v>
      </c>
      <c r="B102" s="752" t="s">
        <v>525</v>
      </c>
      <c r="C102" s="755" t="s">
        <v>537</v>
      </c>
      <c r="D102" s="776" t="s">
        <v>2038</v>
      </c>
      <c r="E102" s="755" t="s">
        <v>3094</v>
      </c>
      <c r="F102" s="776" t="s">
        <v>3095</v>
      </c>
      <c r="G102" s="755" t="s">
        <v>3044</v>
      </c>
      <c r="H102" s="755" t="s">
        <v>3045</v>
      </c>
      <c r="I102" s="763">
        <v>21.24</v>
      </c>
      <c r="J102" s="763">
        <v>18</v>
      </c>
      <c r="K102" s="764">
        <v>382.32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252</v>
      </c>
      <c r="B3" s="548" t="s">
        <v>233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86">
        <v>930</v>
      </c>
      <c r="AH3" s="802"/>
    </row>
    <row r="4" spans="1:34" ht="36.6" outlineLevel="1" thickBot="1" x14ac:dyDescent="0.35">
      <c r="A4" s="403">
        <v>2015</v>
      </c>
      <c r="B4" s="549"/>
      <c r="C4" s="387" t="s">
        <v>234</v>
      </c>
      <c r="D4" s="388" t="s">
        <v>235</v>
      </c>
      <c r="E4" s="388" t="s">
        <v>236</v>
      </c>
      <c r="F4" s="406" t="s">
        <v>264</v>
      </c>
      <c r="G4" s="406" t="s">
        <v>265</v>
      </c>
      <c r="H4" s="406" t="s">
        <v>266</v>
      </c>
      <c r="I4" s="406" t="s">
        <v>267</v>
      </c>
      <c r="J4" s="406" t="s">
        <v>268</v>
      </c>
      <c r="K4" s="406" t="s">
        <v>269</v>
      </c>
      <c r="L4" s="406" t="s">
        <v>270</v>
      </c>
      <c r="M4" s="406" t="s">
        <v>271</v>
      </c>
      <c r="N4" s="406" t="s">
        <v>272</v>
      </c>
      <c r="O4" s="406" t="s">
        <v>273</v>
      </c>
      <c r="P4" s="406" t="s">
        <v>274</v>
      </c>
      <c r="Q4" s="406" t="s">
        <v>275</v>
      </c>
      <c r="R4" s="406" t="s">
        <v>276</v>
      </c>
      <c r="S4" s="406" t="s">
        <v>277</v>
      </c>
      <c r="T4" s="406" t="s">
        <v>278</v>
      </c>
      <c r="U4" s="406" t="s">
        <v>279</v>
      </c>
      <c r="V4" s="406" t="s">
        <v>280</v>
      </c>
      <c r="W4" s="406" t="s">
        <v>289</v>
      </c>
      <c r="X4" s="406" t="s">
        <v>281</v>
      </c>
      <c r="Y4" s="406" t="s">
        <v>290</v>
      </c>
      <c r="Z4" s="406" t="s">
        <v>282</v>
      </c>
      <c r="AA4" s="406" t="s">
        <v>283</v>
      </c>
      <c r="AB4" s="406" t="s">
        <v>284</v>
      </c>
      <c r="AC4" s="406" t="s">
        <v>285</v>
      </c>
      <c r="AD4" s="406" t="s">
        <v>286</v>
      </c>
      <c r="AE4" s="388" t="s">
        <v>287</v>
      </c>
      <c r="AF4" s="388" t="s">
        <v>288</v>
      </c>
      <c r="AG4" s="787" t="s">
        <v>254</v>
      </c>
      <c r="AH4" s="802"/>
    </row>
    <row r="5" spans="1:34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88"/>
      <c r="AH5" s="802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44.2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17.2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2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8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8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89">
        <f xml:space="preserve">
TRUNC(IF($A$4&lt;=12,SUMIFS('ON Data'!AM:AM,'ON Data'!$D:$D,$A$4,'ON Data'!$E:$E,1),SUMIFS('ON Data'!AM:AM,'ON Data'!$E:$E,1)/'ON Data'!$D$3),1)</f>
        <v>2</v>
      </c>
      <c r="AH6" s="802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89"/>
      <c r="AH7" s="802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89"/>
      <c r="AH8" s="802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90"/>
      <c r="AH9" s="802"/>
    </row>
    <row r="10" spans="1:34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91"/>
      <c r="AH10" s="802"/>
    </row>
    <row r="11" spans="1:34" x14ac:dyDescent="0.3">
      <c r="A11" s="393" t="s">
        <v>239</v>
      </c>
      <c r="B11" s="410">
        <f xml:space="preserve">
IF($A$4&lt;=12,SUMIFS('ON Data'!F:F,'ON Data'!$D:$D,$A$4,'ON Data'!$E:$E,2),SUMIFS('ON Data'!F:F,'ON Data'!$E:$E,2))</f>
        <v>13004.5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2116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4963.75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597.5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2314.75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2424.5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92">
        <f xml:space="preserve">
IF($A$4&lt;=12,SUMIFS('ON Data'!AM:AM,'ON Data'!$D:$D,$A$4,'ON Data'!$E:$E,2),SUMIFS('ON Data'!AM:AM,'ON Data'!$E:$E,2))</f>
        <v>588</v>
      </c>
      <c r="AH11" s="802"/>
    </row>
    <row r="12" spans="1:34" x14ac:dyDescent="0.3">
      <c r="A12" s="393" t="s">
        <v>240</v>
      </c>
      <c r="B12" s="410">
        <f xml:space="preserve">
IF($A$4&lt;=12,SUMIFS('ON Data'!F:F,'ON Data'!$D:$D,$A$4,'ON Data'!$E:$E,3),SUMIFS('ON Data'!F:F,'ON Data'!$E:$E,3))</f>
        <v>0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92">
        <f xml:space="preserve">
IF($A$4&lt;=12,SUMIFS('ON Data'!AM:AM,'ON Data'!$D:$D,$A$4,'ON Data'!$E:$E,3),SUMIFS('ON Data'!AM:AM,'ON Data'!$E:$E,3))</f>
        <v>0</v>
      </c>
      <c r="AH12" s="802"/>
    </row>
    <row r="13" spans="1:34" x14ac:dyDescent="0.3">
      <c r="A13" s="393" t="s">
        <v>247</v>
      </c>
      <c r="B13" s="410">
        <f xml:space="preserve">
IF($A$4&lt;=12,SUMIFS('ON Data'!F:F,'ON Data'!$D:$D,$A$4,'ON Data'!$E:$E,4),SUMIFS('ON Data'!F:F,'ON Data'!$E:$E,4))</f>
        <v>445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445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0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92">
        <f xml:space="preserve">
IF($A$4&lt;=12,SUMIFS('ON Data'!AM:AM,'ON Data'!$D:$D,$A$4,'ON Data'!$E:$E,4),SUMIFS('ON Data'!AM:AM,'ON Data'!$E:$E,4))</f>
        <v>0</v>
      </c>
      <c r="AH13" s="802"/>
    </row>
    <row r="14" spans="1:34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93">
        <f xml:space="preserve">
IF($A$4&lt;=12,SUMIFS('ON Data'!AM:AM,'ON Data'!$D:$D,$A$4,'ON Data'!$E:$E,5),SUMIFS('ON Data'!AM:AM,'ON Data'!$E:$E,5))</f>
        <v>0</v>
      </c>
      <c r="AH14" s="802"/>
    </row>
    <row r="15" spans="1:34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94"/>
      <c r="AH15" s="802"/>
    </row>
    <row r="16" spans="1:34" x14ac:dyDescent="0.3">
      <c r="A16" s="395" t="s">
        <v>242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92">
        <f xml:space="preserve">
IF($A$4&lt;=12,SUMIFS('ON Data'!AM:AM,'ON Data'!$D:$D,$A$4,'ON Data'!$E:$E,7),SUMIFS('ON Data'!AM:AM,'ON Data'!$E:$E,7))</f>
        <v>0</v>
      </c>
      <c r="AH16" s="802"/>
    </row>
    <row r="17" spans="1:34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92">
        <f xml:space="preserve">
IF($A$4&lt;=12,SUMIFS('ON Data'!AM:AM,'ON Data'!$D:$D,$A$4,'ON Data'!$E:$E,8),SUMIFS('ON Data'!AM:AM,'ON Data'!$E:$E,8))</f>
        <v>0</v>
      </c>
      <c r="AH17" s="802"/>
    </row>
    <row r="18" spans="1:34" x14ac:dyDescent="0.3">
      <c r="A18" s="395" t="s">
        <v>244</v>
      </c>
      <c r="B18" s="410">
        <f xml:space="preserve">
B19-B16-B17</f>
        <v>10843</v>
      </c>
      <c r="C18" s="411">
        <f t="shared" ref="C18" si="0" xml:space="preserve">
C19-C16-C17</f>
        <v>0</v>
      </c>
      <c r="D18" s="412">
        <f t="shared" ref="D18:AG18" si="1" xml:space="preserve">
D19-D16-D17</f>
        <v>5843</v>
      </c>
      <c r="E18" s="412">
        <f t="shared" si="1"/>
        <v>0</v>
      </c>
      <c r="F18" s="412">
        <f t="shared" si="1"/>
        <v>5000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92">
        <f t="shared" si="1"/>
        <v>0</v>
      </c>
      <c r="AH18" s="802"/>
    </row>
    <row r="19" spans="1:34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10843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5843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5000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95">
        <f xml:space="preserve">
IF($A$4&lt;=12,SUMIFS('ON Data'!AM:AM,'ON Data'!$D:$D,$A$4,'ON Data'!$E:$E,9),SUMIFS('ON Data'!AM:AM,'ON Data'!$E:$E,9))</f>
        <v>0</v>
      </c>
      <c r="AH19" s="802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2675586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935595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994763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68817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322496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270761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96">
        <f xml:space="preserve">
IF($A$4&lt;=12,SUMIFS('ON Data'!AM:AM,'ON Data'!$D:$D,$A$4,'ON Data'!$E:$E,6),SUMIFS('ON Data'!AM:AM,'ON Data'!$E:$E,6))</f>
        <v>83154</v>
      </c>
      <c r="AH20" s="802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92">
        <f xml:space="preserve">
IF($A$4&lt;=12,SUMIFS('ON Data'!AM:AM,'ON Data'!$D:$D,$A$4,'ON Data'!$E:$E,12),SUMIFS('ON Data'!AM:AM,'ON Data'!$E:$E,12))</f>
        <v>0</v>
      </c>
      <c r="AH21" s="802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97" t="str">
        <f t="shared" si="2"/>
        <v/>
      </c>
      <c r="AH22" s="802"/>
    </row>
    <row r="23" spans="1:34" ht="15" hidden="1" outlineLevel="1" thickBot="1" x14ac:dyDescent="0.35">
      <c r="A23" s="398" t="s">
        <v>69</v>
      </c>
      <c r="B23" s="413">
        <f xml:space="preserve">
IF(B21="","",B20-B21)</f>
        <v>2675586</v>
      </c>
      <c r="C23" s="414">
        <f t="shared" ref="C23:AG23" si="3" xml:space="preserve">
IF(C21="","",C20-C21)</f>
        <v>0</v>
      </c>
      <c r="D23" s="415">
        <f t="shared" si="3"/>
        <v>935595</v>
      </c>
      <c r="E23" s="415">
        <f t="shared" si="3"/>
        <v>0</v>
      </c>
      <c r="F23" s="415">
        <f t="shared" si="3"/>
        <v>994763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68817</v>
      </c>
      <c r="Y23" s="415">
        <f t="shared" si="3"/>
        <v>0</v>
      </c>
      <c r="Z23" s="415">
        <f t="shared" si="3"/>
        <v>322496</v>
      </c>
      <c r="AA23" s="415">
        <f t="shared" si="3"/>
        <v>0</v>
      </c>
      <c r="AB23" s="415">
        <f t="shared" si="3"/>
        <v>0</v>
      </c>
      <c r="AC23" s="415">
        <f t="shared" si="3"/>
        <v>270761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93">
        <f t="shared" si="3"/>
        <v>83154</v>
      </c>
      <c r="AH23" s="802"/>
    </row>
    <row r="24" spans="1:34" x14ac:dyDescent="0.3">
      <c r="A24" s="392" t="s">
        <v>246</v>
      </c>
      <c r="B24" s="439" t="s">
        <v>3</v>
      </c>
      <c r="C24" s="803" t="s">
        <v>257</v>
      </c>
      <c r="D24" s="777"/>
      <c r="E24" s="778"/>
      <c r="F24" s="778" t="s">
        <v>258</v>
      </c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8"/>
      <c r="U24" s="778"/>
      <c r="V24" s="778"/>
      <c r="W24" s="778"/>
      <c r="X24" s="778"/>
      <c r="Y24" s="778"/>
      <c r="Z24" s="778"/>
      <c r="AA24" s="778"/>
      <c r="AB24" s="778"/>
      <c r="AC24" s="778"/>
      <c r="AD24" s="778"/>
      <c r="AE24" s="778"/>
      <c r="AF24" s="778"/>
      <c r="AG24" s="798" t="s">
        <v>259</v>
      </c>
      <c r="AH24" s="802"/>
    </row>
    <row r="25" spans="1:34" x14ac:dyDescent="0.3">
      <c r="A25" s="393" t="s">
        <v>94</v>
      </c>
      <c r="B25" s="410">
        <f xml:space="preserve">
SUM(C25:AG25)</f>
        <v>3400</v>
      </c>
      <c r="C25" s="804">
        <f xml:space="preserve">
IF($A$4&lt;=12,SUMIFS('ON Data'!H:H,'ON Data'!$D:$D,$A$4,'ON Data'!$E:$E,10),SUMIFS('ON Data'!H:H,'ON Data'!$E:$E,10))</f>
        <v>0</v>
      </c>
      <c r="D25" s="779"/>
      <c r="E25" s="780"/>
      <c r="F25" s="780">
        <f xml:space="preserve">
IF($A$4&lt;=12,SUMIFS('ON Data'!K:K,'ON Data'!$D:$D,$A$4,'ON Data'!$E:$E,10),SUMIFS('ON Data'!K:K,'ON Data'!$E:$E,10))</f>
        <v>3400</v>
      </c>
      <c r="G25" s="780"/>
      <c r="H25" s="780"/>
      <c r="I25" s="780"/>
      <c r="J25" s="780"/>
      <c r="K25" s="780"/>
      <c r="L25" s="780"/>
      <c r="M25" s="780"/>
      <c r="N25" s="780"/>
      <c r="O25" s="780"/>
      <c r="P25" s="780"/>
      <c r="Q25" s="780"/>
      <c r="R25" s="780"/>
      <c r="S25" s="780"/>
      <c r="T25" s="780"/>
      <c r="U25" s="780"/>
      <c r="V25" s="780"/>
      <c r="W25" s="780"/>
      <c r="X25" s="780"/>
      <c r="Y25" s="780"/>
      <c r="Z25" s="780"/>
      <c r="AA25" s="780"/>
      <c r="AB25" s="780"/>
      <c r="AC25" s="780"/>
      <c r="AD25" s="780"/>
      <c r="AE25" s="780"/>
      <c r="AF25" s="780"/>
      <c r="AG25" s="799">
        <f xml:space="preserve">
IF($A$4&lt;=12,SUMIFS('ON Data'!AM:AM,'ON Data'!$D:$D,$A$4,'ON Data'!$E:$E,10),SUMIFS('ON Data'!AM:AM,'ON Data'!$E:$E,10))</f>
        <v>0</v>
      </c>
      <c r="AH25" s="802"/>
    </row>
    <row r="26" spans="1:34" x14ac:dyDescent="0.3">
      <c r="A26" s="399" t="s">
        <v>256</v>
      </c>
      <c r="B26" s="419">
        <f xml:space="preserve">
SUM(C26:AG26)</f>
        <v>8297.6666666666679</v>
      </c>
      <c r="C26" s="804">
        <f xml:space="preserve">
IF($A$4&lt;=12,SUMIFS('ON Data'!H:H,'ON Data'!$D:$D,$A$4,'ON Data'!$E:$E,11),SUMIFS('ON Data'!H:H,'ON Data'!$E:$E,11))</f>
        <v>4131</v>
      </c>
      <c r="D26" s="779"/>
      <c r="E26" s="780"/>
      <c r="F26" s="781">
        <f xml:space="preserve">
IF($A$4&lt;=12,SUMIFS('ON Data'!K:K,'ON Data'!$D:$D,$A$4,'ON Data'!$E:$E,11),SUMIFS('ON Data'!K:K,'ON Data'!$E:$E,11))</f>
        <v>4166.666666666667</v>
      </c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1"/>
      <c r="U26" s="781"/>
      <c r="V26" s="781"/>
      <c r="W26" s="781"/>
      <c r="X26" s="781"/>
      <c r="Y26" s="781"/>
      <c r="Z26" s="781"/>
      <c r="AA26" s="781"/>
      <c r="AB26" s="781"/>
      <c r="AC26" s="781"/>
      <c r="AD26" s="781"/>
      <c r="AE26" s="781"/>
      <c r="AF26" s="781"/>
      <c r="AG26" s="799">
        <f xml:space="preserve">
IF($A$4&lt;=12,SUMIFS('ON Data'!AM:AM,'ON Data'!$D:$D,$A$4,'ON Data'!$E:$E,11),SUMIFS('ON Data'!AM:AM,'ON Data'!$E:$E,11))</f>
        <v>0</v>
      </c>
      <c r="AH26" s="802"/>
    </row>
    <row r="27" spans="1:34" x14ac:dyDescent="0.3">
      <c r="A27" s="399" t="s">
        <v>96</v>
      </c>
      <c r="B27" s="440">
        <f xml:space="preserve">
IF(B26=0,0,B25/B26)</f>
        <v>0.40975374603302128</v>
      </c>
      <c r="C27" s="805">
        <f xml:space="preserve">
IF(C26=0,0,C25/C26)</f>
        <v>0</v>
      </c>
      <c r="D27" s="782"/>
      <c r="E27" s="783"/>
      <c r="F27" s="783">
        <f xml:space="preserve">
IF(F26=0,0,F25/F26)</f>
        <v>0.81599999999999995</v>
      </c>
      <c r="G27" s="783"/>
      <c r="H27" s="783"/>
      <c r="I27" s="783"/>
      <c r="J27" s="783"/>
      <c r="K27" s="783"/>
      <c r="L27" s="783"/>
      <c r="M27" s="783"/>
      <c r="N27" s="783"/>
      <c r="O27" s="783"/>
      <c r="P27" s="783"/>
      <c r="Q27" s="783"/>
      <c r="R27" s="783"/>
      <c r="S27" s="783"/>
      <c r="T27" s="783"/>
      <c r="U27" s="783"/>
      <c r="V27" s="783"/>
      <c r="W27" s="783"/>
      <c r="X27" s="783"/>
      <c r="Y27" s="783"/>
      <c r="Z27" s="783"/>
      <c r="AA27" s="783"/>
      <c r="AB27" s="783"/>
      <c r="AC27" s="783"/>
      <c r="AD27" s="783"/>
      <c r="AE27" s="783"/>
      <c r="AF27" s="783"/>
      <c r="AG27" s="800">
        <f xml:space="preserve">
IF(AG26=0,0,AG25/AG26)</f>
        <v>0</v>
      </c>
      <c r="AH27" s="802"/>
    </row>
    <row r="28" spans="1:34" ht="15" thickBot="1" x14ac:dyDescent="0.35">
      <c r="A28" s="399" t="s">
        <v>255</v>
      </c>
      <c r="B28" s="419">
        <f xml:space="preserve">
SUM(C28:AG28)</f>
        <v>4897.666666666667</v>
      </c>
      <c r="C28" s="806">
        <f xml:space="preserve">
C26-C25</f>
        <v>4131</v>
      </c>
      <c r="D28" s="784"/>
      <c r="E28" s="785"/>
      <c r="F28" s="785">
        <f xml:space="preserve">
F26-F25</f>
        <v>766.66666666666697</v>
      </c>
      <c r="G28" s="785"/>
      <c r="H28" s="785"/>
      <c r="I28" s="785"/>
      <c r="J28" s="785"/>
      <c r="K28" s="785"/>
      <c r="L28" s="785"/>
      <c r="M28" s="785"/>
      <c r="N28" s="785"/>
      <c r="O28" s="785"/>
      <c r="P28" s="785"/>
      <c r="Q28" s="785"/>
      <c r="R28" s="785"/>
      <c r="S28" s="785"/>
      <c r="T28" s="785"/>
      <c r="U28" s="785"/>
      <c r="V28" s="785"/>
      <c r="W28" s="785"/>
      <c r="X28" s="785"/>
      <c r="Y28" s="785"/>
      <c r="Z28" s="785"/>
      <c r="AA28" s="785"/>
      <c r="AB28" s="785"/>
      <c r="AC28" s="785"/>
      <c r="AD28" s="785"/>
      <c r="AE28" s="785"/>
      <c r="AF28" s="785"/>
      <c r="AG28" s="801">
        <f xml:space="preserve">
AG26-AG25</f>
        <v>0</v>
      </c>
      <c r="AH28" s="802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7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3105</v>
      </c>
    </row>
    <row r="2" spans="1:40" x14ac:dyDescent="0.3">
      <c r="A2" s="383" t="s">
        <v>334</v>
      </c>
    </row>
    <row r="3" spans="1:40" x14ac:dyDescent="0.3">
      <c r="A3" s="379" t="s">
        <v>220</v>
      </c>
      <c r="B3" s="404">
        <v>2015</v>
      </c>
      <c r="D3" s="380">
        <f>MAX(D5:D1048576)</f>
        <v>2</v>
      </c>
      <c r="F3" s="380">
        <f>SUMIF($E5:$E1048576,"&lt;10",F5:F1048576)</f>
        <v>2699967</v>
      </c>
      <c r="G3" s="380">
        <f t="shared" ref="G3:AN3" si="0">SUMIF($E5:$E1048576,"&lt;10",G5:G1048576)</f>
        <v>0</v>
      </c>
      <c r="H3" s="380">
        <f t="shared" si="0"/>
        <v>944013</v>
      </c>
      <c r="I3" s="380">
        <f t="shared" si="0"/>
        <v>0</v>
      </c>
      <c r="J3" s="380">
        <f t="shared" si="0"/>
        <v>0</v>
      </c>
      <c r="K3" s="380">
        <f t="shared" si="0"/>
        <v>1004761.25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69418.5</v>
      </c>
      <c r="AD3" s="380">
        <f t="shared" si="0"/>
        <v>0</v>
      </c>
      <c r="AE3" s="380">
        <f t="shared" si="0"/>
        <v>324826.75</v>
      </c>
      <c r="AF3" s="380">
        <f t="shared" si="0"/>
        <v>0</v>
      </c>
      <c r="AG3" s="380">
        <f t="shared" si="0"/>
        <v>0</v>
      </c>
      <c r="AH3" s="380">
        <f t="shared" si="0"/>
        <v>273201.5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83746</v>
      </c>
      <c r="AN3" s="380">
        <f t="shared" si="0"/>
        <v>0</v>
      </c>
    </row>
    <row r="4" spans="1:40" x14ac:dyDescent="0.3">
      <c r="A4" s="379" t="s">
        <v>221</v>
      </c>
      <c r="B4" s="404">
        <v>1</v>
      </c>
      <c r="C4" s="381" t="s">
        <v>5</v>
      </c>
      <c r="D4" s="382" t="s">
        <v>68</v>
      </c>
      <c r="E4" s="382" t="s">
        <v>215</v>
      </c>
      <c r="F4" s="382" t="s">
        <v>3</v>
      </c>
      <c r="G4" s="382" t="s">
        <v>216</v>
      </c>
      <c r="H4" s="382" t="s">
        <v>217</v>
      </c>
      <c r="I4" s="382" t="s">
        <v>218</v>
      </c>
      <c r="J4" s="382" t="s">
        <v>219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222</v>
      </c>
      <c r="B5" s="404">
        <v>2</v>
      </c>
      <c r="C5" s="379">
        <v>30</v>
      </c>
      <c r="D5" s="379">
        <v>1</v>
      </c>
      <c r="E5" s="379">
        <v>1</v>
      </c>
      <c r="F5" s="379">
        <v>44.5</v>
      </c>
      <c r="G5" s="379">
        <v>0</v>
      </c>
      <c r="H5" s="379">
        <v>7</v>
      </c>
      <c r="I5" s="379">
        <v>0</v>
      </c>
      <c r="J5" s="379">
        <v>0</v>
      </c>
      <c r="K5" s="379">
        <v>17.5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2</v>
      </c>
      <c r="AD5" s="379">
        <v>0</v>
      </c>
      <c r="AE5" s="379">
        <v>8</v>
      </c>
      <c r="AF5" s="379">
        <v>0</v>
      </c>
      <c r="AG5" s="379">
        <v>0</v>
      </c>
      <c r="AH5" s="379">
        <v>8</v>
      </c>
      <c r="AI5" s="379">
        <v>0</v>
      </c>
      <c r="AJ5" s="379">
        <v>0</v>
      </c>
      <c r="AK5" s="379">
        <v>0</v>
      </c>
      <c r="AL5" s="379">
        <v>0</v>
      </c>
      <c r="AM5" s="379">
        <v>2</v>
      </c>
      <c r="AN5" s="379">
        <v>0</v>
      </c>
    </row>
    <row r="6" spans="1:40" x14ac:dyDescent="0.3">
      <c r="A6" s="379" t="s">
        <v>223</v>
      </c>
      <c r="B6" s="404">
        <v>3</v>
      </c>
      <c r="C6" s="379">
        <v>30</v>
      </c>
      <c r="D6" s="379">
        <v>1</v>
      </c>
      <c r="E6" s="379">
        <v>2</v>
      </c>
      <c r="F6" s="379">
        <v>6904.75</v>
      </c>
      <c r="G6" s="379">
        <v>0</v>
      </c>
      <c r="H6" s="379">
        <v>1108</v>
      </c>
      <c r="I6" s="379">
        <v>0</v>
      </c>
      <c r="J6" s="379">
        <v>0</v>
      </c>
      <c r="K6" s="379">
        <v>2585.25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309.5</v>
      </c>
      <c r="AD6" s="379">
        <v>0</v>
      </c>
      <c r="AE6" s="379">
        <v>1301.5</v>
      </c>
      <c r="AF6" s="379">
        <v>0</v>
      </c>
      <c r="AG6" s="379">
        <v>0</v>
      </c>
      <c r="AH6" s="379">
        <v>1292.5</v>
      </c>
      <c r="AI6" s="379">
        <v>0</v>
      </c>
      <c r="AJ6" s="379">
        <v>0</v>
      </c>
      <c r="AK6" s="379">
        <v>0</v>
      </c>
      <c r="AL6" s="379">
        <v>0</v>
      </c>
      <c r="AM6" s="379">
        <v>308</v>
      </c>
      <c r="AN6" s="379">
        <v>0</v>
      </c>
    </row>
    <row r="7" spans="1:40" x14ac:dyDescent="0.3">
      <c r="A7" s="379" t="s">
        <v>224</v>
      </c>
      <c r="B7" s="404">
        <v>4</v>
      </c>
      <c r="C7" s="379">
        <v>30</v>
      </c>
      <c r="D7" s="379">
        <v>1</v>
      </c>
      <c r="E7" s="379">
        <v>4</v>
      </c>
      <c r="F7" s="379">
        <v>223</v>
      </c>
      <c r="G7" s="379">
        <v>0</v>
      </c>
      <c r="H7" s="379">
        <v>223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225</v>
      </c>
      <c r="B8" s="404">
        <v>5</v>
      </c>
      <c r="C8" s="379">
        <v>30</v>
      </c>
      <c r="D8" s="379">
        <v>1</v>
      </c>
      <c r="E8" s="379">
        <v>6</v>
      </c>
      <c r="F8" s="379">
        <v>1352875</v>
      </c>
      <c r="G8" s="379">
        <v>0</v>
      </c>
      <c r="H8" s="379">
        <v>459956</v>
      </c>
      <c r="I8" s="379">
        <v>0</v>
      </c>
      <c r="J8" s="379">
        <v>0</v>
      </c>
      <c r="K8" s="379">
        <v>508672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34397</v>
      </c>
      <c r="AD8" s="379">
        <v>0</v>
      </c>
      <c r="AE8" s="379">
        <v>170390</v>
      </c>
      <c r="AF8" s="379">
        <v>0</v>
      </c>
      <c r="AG8" s="379">
        <v>0</v>
      </c>
      <c r="AH8" s="379">
        <v>137676</v>
      </c>
      <c r="AI8" s="379">
        <v>0</v>
      </c>
      <c r="AJ8" s="379">
        <v>0</v>
      </c>
      <c r="AK8" s="379">
        <v>0</v>
      </c>
      <c r="AL8" s="379">
        <v>0</v>
      </c>
      <c r="AM8" s="379">
        <v>41784</v>
      </c>
      <c r="AN8" s="379">
        <v>0</v>
      </c>
    </row>
    <row r="9" spans="1:40" x14ac:dyDescent="0.3">
      <c r="A9" s="379" t="s">
        <v>226</v>
      </c>
      <c r="B9" s="404">
        <v>6</v>
      </c>
      <c r="C9" s="379">
        <v>30</v>
      </c>
      <c r="D9" s="379">
        <v>1</v>
      </c>
      <c r="E9" s="379">
        <v>9</v>
      </c>
      <c r="F9" s="379">
        <v>5843</v>
      </c>
      <c r="G9" s="379">
        <v>0</v>
      </c>
      <c r="H9" s="379">
        <v>5843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227</v>
      </c>
      <c r="B10" s="404">
        <v>7</v>
      </c>
      <c r="C10" s="379">
        <v>30</v>
      </c>
      <c r="D10" s="379">
        <v>1</v>
      </c>
      <c r="E10" s="379">
        <v>11</v>
      </c>
      <c r="F10" s="379">
        <v>4148.8333333333339</v>
      </c>
      <c r="G10" s="379">
        <v>0</v>
      </c>
      <c r="H10" s="379">
        <v>2065.5</v>
      </c>
      <c r="I10" s="379">
        <v>0</v>
      </c>
      <c r="J10" s="379">
        <v>0</v>
      </c>
      <c r="K10" s="379">
        <v>2083.3333333333335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</row>
    <row r="11" spans="1:40" x14ac:dyDescent="0.3">
      <c r="A11" s="379" t="s">
        <v>228</v>
      </c>
      <c r="B11" s="404">
        <v>8</v>
      </c>
      <c r="C11" s="379">
        <v>30</v>
      </c>
      <c r="D11" s="379">
        <v>2</v>
      </c>
      <c r="E11" s="379">
        <v>1</v>
      </c>
      <c r="F11" s="379">
        <v>44</v>
      </c>
      <c r="G11" s="379">
        <v>0</v>
      </c>
      <c r="H11" s="379">
        <v>7</v>
      </c>
      <c r="I11" s="379">
        <v>0</v>
      </c>
      <c r="J11" s="379">
        <v>0</v>
      </c>
      <c r="K11" s="379">
        <v>17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2</v>
      </c>
      <c r="AD11" s="379">
        <v>0</v>
      </c>
      <c r="AE11" s="379">
        <v>8</v>
      </c>
      <c r="AF11" s="379">
        <v>0</v>
      </c>
      <c r="AG11" s="379">
        <v>0</v>
      </c>
      <c r="AH11" s="379">
        <v>8</v>
      </c>
      <c r="AI11" s="379">
        <v>0</v>
      </c>
      <c r="AJ11" s="379">
        <v>0</v>
      </c>
      <c r="AK11" s="379">
        <v>0</v>
      </c>
      <c r="AL11" s="379">
        <v>0</v>
      </c>
      <c r="AM11" s="379">
        <v>2</v>
      </c>
      <c r="AN11" s="379">
        <v>0</v>
      </c>
    </row>
    <row r="12" spans="1:40" x14ac:dyDescent="0.3">
      <c r="A12" s="379" t="s">
        <v>229</v>
      </c>
      <c r="B12" s="404">
        <v>9</v>
      </c>
      <c r="C12" s="379">
        <v>30</v>
      </c>
      <c r="D12" s="379">
        <v>2</v>
      </c>
      <c r="E12" s="379">
        <v>2</v>
      </c>
      <c r="F12" s="379">
        <v>6099.75</v>
      </c>
      <c r="G12" s="379">
        <v>0</v>
      </c>
      <c r="H12" s="379">
        <v>1008</v>
      </c>
      <c r="I12" s="379">
        <v>0</v>
      </c>
      <c r="J12" s="379">
        <v>0</v>
      </c>
      <c r="K12" s="379">
        <v>2378.5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288</v>
      </c>
      <c r="AD12" s="379">
        <v>0</v>
      </c>
      <c r="AE12" s="379">
        <v>1013.25</v>
      </c>
      <c r="AF12" s="379">
        <v>0</v>
      </c>
      <c r="AG12" s="379">
        <v>0</v>
      </c>
      <c r="AH12" s="379">
        <v>1132</v>
      </c>
      <c r="AI12" s="379">
        <v>0</v>
      </c>
      <c r="AJ12" s="379">
        <v>0</v>
      </c>
      <c r="AK12" s="379">
        <v>0</v>
      </c>
      <c r="AL12" s="379">
        <v>0</v>
      </c>
      <c r="AM12" s="379">
        <v>280</v>
      </c>
      <c r="AN12" s="379">
        <v>0</v>
      </c>
    </row>
    <row r="13" spans="1:40" x14ac:dyDescent="0.3">
      <c r="A13" s="379" t="s">
        <v>230</v>
      </c>
      <c r="B13" s="404">
        <v>10</v>
      </c>
      <c r="C13" s="379">
        <v>30</v>
      </c>
      <c r="D13" s="379">
        <v>2</v>
      </c>
      <c r="E13" s="379">
        <v>4</v>
      </c>
      <c r="F13" s="379">
        <v>222</v>
      </c>
      <c r="G13" s="379">
        <v>0</v>
      </c>
      <c r="H13" s="379">
        <v>222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231</v>
      </c>
      <c r="B14" s="404">
        <v>11</v>
      </c>
      <c r="C14" s="379">
        <v>30</v>
      </c>
      <c r="D14" s="379">
        <v>2</v>
      </c>
      <c r="E14" s="379">
        <v>6</v>
      </c>
      <c r="F14" s="379">
        <v>1322711</v>
      </c>
      <c r="G14" s="379">
        <v>0</v>
      </c>
      <c r="H14" s="379">
        <v>475639</v>
      </c>
      <c r="I14" s="379">
        <v>0</v>
      </c>
      <c r="J14" s="379">
        <v>0</v>
      </c>
      <c r="K14" s="379">
        <v>486091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34420</v>
      </c>
      <c r="AD14" s="379">
        <v>0</v>
      </c>
      <c r="AE14" s="379">
        <v>152106</v>
      </c>
      <c r="AF14" s="379">
        <v>0</v>
      </c>
      <c r="AG14" s="379">
        <v>0</v>
      </c>
      <c r="AH14" s="379">
        <v>133085</v>
      </c>
      <c r="AI14" s="379">
        <v>0</v>
      </c>
      <c r="AJ14" s="379">
        <v>0</v>
      </c>
      <c r="AK14" s="379">
        <v>0</v>
      </c>
      <c r="AL14" s="379">
        <v>0</v>
      </c>
      <c r="AM14" s="379">
        <v>41370</v>
      </c>
      <c r="AN14" s="379">
        <v>0</v>
      </c>
    </row>
    <row r="15" spans="1:40" x14ac:dyDescent="0.3">
      <c r="A15" s="379" t="s">
        <v>232</v>
      </c>
      <c r="B15" s="404">
        <v>12</v>
      </c>
      <c r="C15" s="379">
        <v>30</v>
      </c>
      <c r="D15" s="379">
        <v>2</v>
      </c>
      <c r="E15" s="379">
        <v>9</v>
      </c>
      <c r="F15" s="379">
        <v>5000</v>
      </c>
      <c r="G15" s="379">
        <v>0</v>
      </c>
      <c r="H15" s="379">
        <v>0</v>
      </c>
      <c r="I15" s="379">
        <v>0</v>
      </c>
      <c r="J15" s="379">
        <v>0</v>
      </c>
      <c r="K15" s="379">
        <v>5000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220</v>
      </c>
      <c r="B16" s="404">
        <v>2015</v>
      </c>
      <c r="C16" s="379">
        <v>30</v>
      </c>
      <c r="D16" s="379">
        <v>2</v>
      </c>
      <c r="E16" s="379">
        <v>10</v>
      </c>
      <c r="F16" s="379">
        <v>3400</v>
      </c>
      <c r="G16" s="379">
        <v>0</v>
      </c>
      <c r="H16" s="379">
        <v>0</v>
      </c>
      <c r="I16" s="379">
        <v>0</v>
      </c>
      <c r="J16" s="379">
        <v>0</v>
      </c>
      <c r="K16" s="379">
        <v>3400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30</v>
      </c>
      <c r="D17" s="379">
        <v>2</v>
      </c>
      <c r="E17" s="379">
        <v>11</v>
      </c>
      <c r="F17" s="379">
        <v>4148.8333333333339</v>
      </c>
      <c r="G17" s="379">
        <v>0</v>
      </c>
      <c r="H17" s="379">
        <v>2065.5</v>
      </c>
      <c r="I17" s="379">
        <v>0</v>
      </c>
      <c r="J17" s="379">
        <v>0</v>
      </c>
      <c r="K17" s="379">
        <v>2083.3333333333335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3111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22450</v>
      </c>
      <c r="C3" s="352">
        <f t="shared" ref="C3:R3" si="0">SUBTOTAL(9,C6:C1048576)</f>
        <v>2</v>
      </c>
      <c r="D3" s="352">
        <f t="shared" si="0"/>
        <v>41184</v>
      </c>
      <c r="E3" s="352">
        <f t="shared" si="0"/>
        <v>3.7751772487538569</v>
      </c>
      <c r="F3" s="352">
        <f t="shared" si="0"/>
        <v>28545</v>
      </c>
      <c r="G3" s="353">
        <f>IF(B3&lt;&gt;0,F3/B3,"")</f>
        <v>1.2714922048997772</v>
      </c>
      <c r="H3" s="354">
        <f t="shared" si="0"/>
        <v>3600.8199999999997</v>
      </c>
      <c r="I3" s="352">
        <f t="shared" si="0"/>
        <v>2</v>
      </c>
      <c r="J3" s="352">
        <f t="shared" si="0"/>
        <v>6848.6</v>
      </c>
      <c r="K3" s="352">
        <f t="shared" si="0"/>
        <v>4.8623073686125995</v>
      </c>
      <c r="L3" s="352">
        <f t="shared" si="0"/>
        <v>1280.17</v>
      </c>
      <c r="M3" s="355">
        <f>IF(H3&lt;&gt;0,L3/H3,"")</f>
        <v>0.35552179781272047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807"/>
      <c r="B5" s="808">
        <v>2013</v>
      </c>
      <c r="C5" s="809"/>
      <c r="D5" s="809">
        <v>2014</v>
      </c>
      <c r="E5" s="809"/>
      <c r="F5" s="809">
        <v>2015</v>
      </c>
      <c r="G5" s="810" t="s">
        <v>2</v>
      </c>
      <c r="H5" s="808">
        <v>2013</v>
      </c>
      <c r="I5" s="809"/>
      <c r="J5" s="809">
        <v>2014</v>
      </c>
      <c r="K5" s="809"/>
      <c r="L5" s="809">
        <v>2015</v>
      </c>
      <c r="M5" s="810" t="s">
        <v>2</v>
      </c>
      <c r="N5" s="808">
        <v>2013</v>
      </c>
      <c r="O5" s="809"/>
      <c r="P5" s="809">
        <v>2014</v>
      </c>
      <c r="Q5" s="809"/>
      <c r="R5" s="809">
        <v>2015</v>
      </c>
      <c r="S5" s="810" t="s">
        <v>2</v>
      </c>
    </row>
    <row r="6" spans="1:19" ht="14.4" customHeight="1" x14ac:dyDescent="0.3">
      <c r="A6" s="768" t="s">
        <v>3106</v>
      </c>
      <c r="B6" s="811">
        <v>12091</v>
      </c>
      <c r="C6" s="737">
        <v>1</v>
      </c>
      <c r="D6" s="811">
        <v>14499</v>
      </c>
      <c r="E6" s="737">
        <v>1.199156397320321</v>
      </c>
      <c r="F6" s="811">
        <v>11534</v>
      </c>
      <c r="G6" s="742">
        <v>0.95393267719791586</v>
      </c>
      <c r="H6" s="811">
        <v>2344.7199999999998</v>
      </c>
      <c r="I6" s="737">
        <v>1</v>
      </c>
      <c r="J6" s="811">
        <v>1596.12</v>
      </c>
      <c r="K6" s="737">
        <v>0.68072946876386098</v>
      </c>
      <c r="L6" s="811">
        <v>1001.4</v>
      </c>
      <c r="M6" s="742">
        <v>0.42708724282643562</v>
      </c>
      <c r="N6" s="811"/>
      <c r="O6" s="737"/>
      <c r="P6" s="811"/>
      <c r="Q6" s="737"/>
      <c r="R6" s="811"/>
      <c r="S6" s="235"/>
    </row>
    <row r="7" spans="1:19" ht="14.4" customHeight="1" thickBot="1" x14ac:dyDescent="0.35">
      <c r="A7" s="813" t="s">
        <v>3107</v>
      </c>
      <c r="B7" s="812">
        <v>10359</v>
      </c>
      <c r="C7" s="752">
        <v>1</v>
      </c>
      <c r="D7" s="812">
        <v>26685</v>
      </c>
      <c r="E7" s="752">
        <v>2.5760208514335359</v>
      </c>
      <c r="F7" s="812">
        <v>17011</v>
      </c>
      <c r="G7" s="757">
        <v>1.6421469253788976</v>
      </c>
      <c r="H7" s="812">
        <v>1256.0999999999999</v>
      </c>
      <c r="I7" s="752">
        <v>1</v>
      </c>
      <c r="J7" s="812">
        <v>5252.4800000000005</v>
      </c>
      <c r="K7" s="752">
        <v>4.1815778998487385</v>
      </c>
      <c r="L7" s="812">
        <v>278.77</v>
      </c>
      <c r="M7" s="757">
        <v>0.22193296712045218</v>
      </c>
      <c r="N7" s="812"/>
      <c r="O7" s="752"/>
      <c r="P7" s="812"/>
      <c r="Q7" s="752"/>
      <c r="R7" s="812"/>
      <c r="S7" s="758"/>
    </row>
    <row r="8" spans="1:19" ht="14.4" customHeight="1" x14ac:dyDescent="0.3">
      <c r="A8" s="814" t="s">
        <v>3108</v>
      </c>
    </row>
    <row r="9" spans="1:19" ht="14.4" customHeight="1" x14ac:dyDescent="0.3">
      <c r="A9" s="815" t="s">
        <v>3109</v>
      </c>
    </row>
    <row r="10" spans="1:19" ht="14.4" customHeight="1" x14ac:dyDescent="0.3">
      <c r="A10" s="814" t="s">
        <v>3110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3113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305</v>
      </c>
      <c r="C3" s="469">
        <f t="shared" si="0"/>
        <v>493</v>
      </c>
      <c r="D3" s="469">
        <f t="shared" si="0"/>
        <v>358</v>
      </c>
      <c r="E3" s="354">
        <f t="shared" si="0"/>
        <v>22450</v>
      </c>
      <c r="F3" s="352">
        <f t="shared" si="0"/>
        <v>41184</v>
      </c>
      <c r="G3" s="470">
        <f t="shared" si="0"/>
        <v>28545</v>
      </c>
    </row>
    <row r="4" spans="1:7" ht="14.4" customHeight="1" x14ac:dyDescent="0.3">
      <c r="A4" s="552" t="s">
        <v>168</v>
      </c>
      <c r="B4" s="553" t="s">
        <v>311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807"/>
      <c r="B5" s="808">
        <v>2013</v>
      </c>
      <c r="C5" s="809">
        <v>2014</v>
      </c>
      <c r="D5" s="809">
        <v>2015</v>
      </c>
      <c r="E5" s="808">
        <v>2013</v>
      </c>
      <c r="F5" s="809">
        <v>2014</v>
      </c>
      <c r="G5" s="816">
        <v>2015</v>
      </c>
    </row>
    <row r="6" spans="1:7" ht="14.4" customHeight="1" x14ac:dyDescent="0.3">
      <c r="A6" s="768" t="s">
        <v>3112</v>
      </c>
      <c r="B6" s="229"/>
      <c r="C6" s="229">
        <v>27</v>
      </c>
      <c r="D6" s="229">
        <v>53</v>
      </c>
      <c r="E6" s="811"/>
      <c r="F6" s="811">
        <v>1741</v>
      </c>
      <c r="G6" s="817">
        <v>1185</v>
      </c>
    </row>
    <row r="7" spans="1:7" ht="14.4" customHeight="1" x14ac:dyDescent="0.3">
      <c r="A7" s="769" t="s">
        <v>2243</v>
      </c>
      <c r="B7" s="761">
        <v>175</v>
      </c>
      <c r="C7" s="761">
        <v>315</v>
      </c>
      <c r="D7" s="761">
        <v>185</v>
      </c>
      <c r="E7" s="818">
        <v>11821</v>
      </c>
      <c r="F7" s="818">
        <v>26380</v>
      </c>
      <c r="G7" s="819">
        <v>17266</v>
      </c>
    </row>
    <row r="8" spans="1:7" ht="14.4" customHeight="1" x14ac:dyDescent="0.3">
      <c r="A8" s="769" t="s">
        <v>2244</v>
      </c>
      <c r="B8" s="761">
        <v>19</v>
      </c>
      <c r="C8" s="761">
        <v>5</v>
      </c>
      <c r="D8" s="761">
        <v>2</v>
      </c>
      <c r="E8" s="818">
        <v>1604</v>
      </c>
      <c r="F8" s="818">
        <v>170</v>
      </c>
      <c r="G8" s="819">
        <v>70</v>
      </c>
    </row>
    <row r="9" spans="1:7" ht="14.4" customHeight="1" x14ac:dyDescent="0.3">
      <c r="A9" s="769" t="s">
        <v>2245</v>
      </c>
      <c r="B9" s="761">
        <v>2</v>
      </c>
      <c r="C9" s="761">
        <v>2</v>
      </c>
      <c r="D9" s="761"/>
      <c r="E9" s="818">
        <v>68</v>
      </c>
      <c r="F9" s="818">
        <v>69</v>
      </c>
      <c r="G9" s="819"/>
    </row>
    <row r="10" spans="1:7" ht="14.4" customHeight="1" x14ac:dyDescent="0.3">
      <c r="A10" s="769" t="s">
        <v>2246</v>
      </c>
      <c r="B10" s="761">
        <v>2</v>
      </c>
      <c r="C10" s="761">
        <v>2</v>
      </c>
      <c r="D10" s="761">
        <v>3</v>
      </c>
      <c r="E10" s="818">
        <v>68</v>
      </c>
      <c r="F10" s="818">
        <v>163</v>
      </c>
      <c r="G10" s="819">
        <v>108</v>
      </c>
    </row>
    <row r="11" spans="1:7" ht="14.4" customHeight="1" x14ac:dyDescent="0.3">
      <c r="A11" s="769" t="s">
        <v>2247</v>
      </c>
      <c r="B11" s="761">
        <v>40</v>
      </c>
      <c r="C11" s="761">
        <v>39</v>
      </c>
      <c r="D11" s="761">
        <v>38</v>
      </c>
      <c r="E11" s="818">
        <v>2581</v>
      </c>
      <c r="F11" s="818">
        <v>1955</v>
      </c>
      <c r="G11" s="819">
        <v>3029</v>
      </c>
    </row>
    <row r="12" spans="1:7" ht="14.4" customHeight="1" x14ac:dyDescent="0.3">
      <c r="A12" s="769" t="s">
        <v>2248</v>
      </c>
      <c r="B12" s="761">
        <v>15</v>
      </c>
      <c r="C12" s="761">
        <v>19</v>
      </c>
      <c r="D12" s="761">
        <v>17</v>
      </c>
      <c r="E12" s="818">
        <v>609</v>
      </c>
      <c r="F12" s="818">
        <v>1173</v>
      </c>
      <c r="G12" s="819">
        <v>970</v>
      </c>
    </row>
    <row r="13" spans="1:7" ht="14.4" customHeight="1" thickBot="1" x14ac:dyDescent="0.35">
      <c r="A13" s="813" t="s">
        <v>2249</v>
      </c>
      <c r="B13" s="763">
        <v>52</v>
      </c>
      <c r="C13" s="763">
        <v>84</v>
      </c>
      <c r="D13" s="763">
        <v>60</v>
      </c>
      <c r="E13" s="812">
        <v>5699</v>
      </c>
      <c r="F13" s="812">
        <v>9533</v>
      </c>
      <c r="G13" s="820">
        <v>5917</v>
      </c>
    </row>
    <row r="14" spans="1:7" ht="14.4" customHeight="1" x14ac:dyDescent="0.3">
      <c r="A14" s="814" t="s">
        <v>3108</v>
      </c>
    </row>
    <row r="15" spans="1:7" ht="14.4" customHeight="1" x14ac:dyDescent="0.3">
      <c r="A15" s="815" t="s">
        <v>3109</v>
      </c>
    </row>
    <row r="16" spans="1:7" ht="14.4" customHeight="1" x14ac:dyDescent="0.3">
      <c r="A16" s="814" t="s">
        <v>3110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3151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334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356.6</v>
      </c>
      <c r="F3" s="212">
        <f t="shared" si="0"/>
        <v>26050.82</v>
      </c>
      <c r="G3" s="78"/>
      <c r="H3" s="78"/>
      <c r="I3" s="212">
        <f t="shared" si="0"/>
        <v>593.4</v>
      </c>
      <c r="J3" s="212">
        <f t="shared" si="0"/>
        <v>48032.6</v>
      </c>
      <c r="K3" s="78"/>
      <c r="L3" s="78"/>
      <c r="M3" s="212">
        <f t="shared" si="0"/>
        <v>376</v>
      </c>
      <c r="N3" s="212">
        <f t="shared" si="0"/>
        <v>29825.17</v>
      </c>
      <c r="O3" s="79">
        <f>IF(F3=0,0,N3/F3)</f>
        <v>1.1448841149721967</v>
      </c>
      <c r="P3" s="213">
        <f>IF(M3=0,0,N3/M3)</f>
        <v>79.322260638297863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21"/>
      <c r="B5" s="822"/>
      <c r="C5" s="823"/>
      <c r="D5" s="824"/>
      <c r="E5" s="825" t="s">
        <v>91</v>
      </c>
      <c r="F5" s="826" t="s">
        <v>14</v>
      </c>
      <c r="G5" s="827"/>
      <c r="H5" s="827"/>
      <c r="I5" s="825" t="s">
        <v>91</v>
      </c>
      <c r="J5" s="826" t="s">
        <v>14</v>
      </c>
      <c r="K5" s="827"/>
      <c r="L5" s="827"/>
      <c r="M5" s="825" t="s">
        <v>91</v>
      </c>
      <c r="N5" s="826" t="s">
        <v>14</v>
      </c>
      <c r="O5" s="828"/>
      <c r="P5" s="829"/>
    </row>
    <row r="6" spans="1:16" ht="14.4" customHeight="1" x14ac:dyDescent="0.3">
      <c r="A6" s="736" t="s">
        <v>217</v>
      </c>
      <c r="B6" s="737" t="s">
        <v>3114</v>
      </c>
      <c r="C6" s="737" t="s">
        <v>3115</v>
      </c>
      <c r="D6" s="737" t="s">
        <v>3116</v>
      </c>
      <c r="E6" s="229">
        <v>5.6000000000000005</v>
      </c>
      <c r="F6" s="229">
        <v>680.68</v>
      </c>
      <c r="G6" s="737">
        <v>1</v>
      </c>
      <c r="H6" s="737">
        <v>121.54999999999998</v>
      </c>
      <c r="I6" s="229">
        <v>3.6</v>
      </c>
      <c r="J6" s="229">
        <v>407.52</v>
      </c>
      <c r="K6" s="737">
        <v>0.59869542222483396</v>
      </c>
      <c r="L6" s="737">
        <v>113.19999999999999</v>
      </c>
      <c r="M6" s="229">
        <v>4</v>
      </c>
      <c r="N6" s="229">
        <v>433</v>
      </c>
      <c r="O6" s="742">
        <v>0.6361285773050479</v>
      </c>
      <c r="P6" s="760">
        <v>108.25</v>
      </c>
    </row>
    <row r="7" spans="1:16" ht="14.4" customHeight="1" x14ac:dyDescent="0.3">
      <c r="A7" s="743" t="s">
        <v>217</v>
      </c>
      <c r="B7" s="745" t="s">
        <v>3114</v>
      </c>
      <c r="C7" s="745" t="s">
        <v>3117</v>
      </c>
      <c r="D7" s="745" t="s">
        <v>3118</v>
      </c>
      <c r="E7" s="761">
        <v>28</v>
      </c>
      <c r="F7" s="761">
        <v>1664.04</v>
      </c>
      <c r="G7" s="745">
        <v>1</v>
      </c>
      <c r="H7" s="745">
        <v>59.43</v>
      </c>
      <c r="I7" s="761">
        <v>20</v>
      </c>
      <c r="J7" s="761">
        <v>1188.5999999999999</v>
      </c>
      <c r="K7" s="745">
        <v>0.7142857142857143</v>
      </c>
      <c r="L7" s="745">
        <v>59.429999999999993</v>
      </c>
      <c r="M7" s="761">
        <v>10</v>
      </c>
      <c r="N7" s="761">
        <v>568.4</v>
      </c>
      <c r="O7" s="750">
        <v>0.34157832744405181</v>
      </c>
      <c r="P7" s="762">
        <v>56.839999999999996</v>
      </c>
    </row>
    <row r="8" spans="1:16" ht="14.4" customHeight="1" x14ac:dyDescent="0.3">
      <c r="A8" s="743" t="s">
        <v>217</v>
      </c>
      <c r="B8" s="745" t="s">
        <v>3119</v>
      </c>
      <c r="C8" s="745" t="s">
        <v>3120</v>
      </c>
      <c r="D8" s="745" t="s">
        <v>3121</v>
      </c>
      <c r="E8" s="761">
        <v>75</v>
      </c>
      <c r="F8" s="761">
        <v>2550</v>
      </c>
      <c r="G8" s="745">
        <v>1</v>
      </c>
      <c r="H8" s="745">
        <v>34</v>
      </c>
      <c r="I8" s="761">
        <v>65</v>
      </c>
      <c r="J8" s="761">
        <v>2210</v>
      </c>
      <c r="K8" s="745">
        <v>0.8666666666666667</v>
      </c>
      <c r="L8" s="745">
        <v>34</v>
      </c>
      <c r="M8" s="761">
        <v>47</v>
      </c>
      <c r="N8" s="761">
        <v>1645</v>
      </c>
      <c r="O8" s="750">
        <v>0.64509803921568631</v>
      </c>
      <c r="P8" s="762">
        <v>35</v>
      </c>
    </row>
    <row r="9" spans="1:16" ht="14.4" customHeight="1" x14ac:dyDescent="0.3">
      <c r="A9" s="743" t="s">
        <v>217</v>
      </c>
      <c r="B9" s="745" t="s">
        <v>3119</v>
      </c>
      <c r="C9" s="745" t="s">
        <v>3122</v>
      </c>
      <c r="D9" s="745" t="s">
        <v>3123</v>
      </c>
      <c r="E9" s="761">
        <v>4</v>
      </c>
      <c r="F9" s="761">
        <v>1308</v>
      </c>
      <c r="G9" s="745">
        <v>1</v>
      </c>
      <c r="H9" s="745">
        <v>327</v>
      </c>
      <c r="I9" s="761">
        <v>6</v>
      </c>
      <c r="J9" s="761">
        <v>1962</v>
      </c>
      <c r="K9" s="745">
        <v>1.5</v>
      </c>
      <c r="L9" s="745">
        <v>327</v>
      </c>
      <c r="M9" s="761">
        <v>3</v>
      </c>
      <c r="N9" s="761">
        <v>1314</v>
      </c>
      <c r="O9" s="750">
        <v>1.0045871559633028</v>
      </c>
      <c r="P9" s="762">
        <v>438</v>
      </c>
    </row>
    <row r="10" spans="1:16" ht="14.4" customHeight="1" x14ac:dyDescent="0.3">
      <c r="A10" s="743" t="s">
        <v>217</v>
      </c>
      <c r="B10" s="745" t="s">
        <v>3119</v>
      </c>
      <c r="C10" s="745" t="s">
        <v>3124</v>
      </c>
      <c r="D10" s="745" t="s">
        <v>3125</v>
      </c>
      <c r="E10" s="761">
        <v>5</v>
      </c>
      <c r="F10" s="761">
        <v>0</v>
      </c>
      <c r="G10" s="745"/>
      <c r="H10" s="745">
        <v>0</v>
      </c>
      <c r="I10" s="761">
        <v>3</v>
      </c>
      <c r="J10" s="761">
        <v>0</v>
      </c>
      <c r="K10" s="745"/>
      <c r="L10" s="745">
        <v>0</v>
      </c>
      <c r="M10" s="761">
        <v>15</v>
      </c>
      <c r="N10" s="761">
        <v>0</v>
      </c>
      <c r="O10" s="750"/>
      <c r="P10" s="762">
        <v>0</v>
      </c>
    </row>
    <row r="11" spans="1:16" ht="14.4" customHeight="1" x14ac:dyDescent="0.3">
      <c r="A11" s="743" t="s">
        <v>217</v>
      </c>
      <c r="B11" s="745" t="s">
        <v>3119</v>
      </c>
      <c r="C11" s="745" t="s">
        <v>3126</v>
      </c>
      <c r="D11" s="745" t="s">
        <v>3127</v>
      </c>
      <c r="E11" s="761">
        <v>22</v>
      </c>
      <c r="F11" s="761">
        <v>770</v>
      </c>
      <c r="G11" s="745">
        <v>1</v>
      </c>
      <c r="H11" s="745">
        <v>35</v>
      </c>
      <c r="I11" s="761">
        <v>38</v>
      </c>
      <c r="J11" s="761">
        <v>1330</v>
      </c>
      <c r="K11" s="745">
        <v>1.7272727272727273</v>
      </c>
      <c r="L11" s="745">
        <v>35</v>
      </c>
      <c r="M11" s="761">
        <v>37</v>
      </c>
      <c r="N11" s="761">
        <v>1332</v>
      </c>
      <c r="O11" s="750">
        <v>1.7298701298701298</v>
      </c>
      <c r="P11" s="762">
        <v>36</v>
      </c>
    </row>
    <row r="12" spans="1:16" ht="14.4" customHeight="1" x14ac:dyDescent="0.3">
      <c r="A12" s="743" t="s">
        <v>217</v>
      </c>
      <c r="B12" s="745" t="s">
        <v>3119</v>
      </c>
      <c r="C12" s="745" t="s">
        <v>3128</v>
      </c>
      <c r="D12" s="745" t="s">
        <v>3129</v>
      </c>
      <c r="E12" s="761">
        <v>10</v>
      </c>
      <c r="F12" s="761">
        <v>1240</v>
      </c>
      <c r="G12" s="745">
        <v>1</v>
      </c>
      <c r="H12" s="745">
        <v>124</v>
      </c>
      <c r="I12" s="761">
        <v>21</v>
      </c>
      <c r="J12" s="761">
        <v>2604</v>
      </c>
      <c r="K12" s="745">
        <v>2.1</v>
      </c>
      <c r="L12" s="745">
        <v>124</v>
      </c>
      <c r="M12" s="761">
        <v>13</v>
      </c>
      <c r="N12" s="761">
        <v>1625</v>
      </c>
      <c r="O12" s="750">
        <v>1.310483870967742</v>
      </c>
      <c r="P12" s="762">
        <v>125</v>
      </c>
    </row>
    <row r="13" spans="1:16" ht="14.4" customHeight="1" x14ac:dyDescent="0.3">
      <c r="A13" s="743" t="s">
        <v>217</v>
      </c>
      <c r="B13" s="745" t="s">
        <v>3119</v>
      </c>
      <c r="C13" s="745" t="s">
        <v>3130</v>
      </c>
      <c r="D13" s="745" t="s">
        <v>3131</v>
      </c>
      <c r="E13" s="761"/>
      <c r="F13" s="761"/>
      <c r="G13" s="745"/>
      <c r="H13" s="745"/>
      <c r="I13" s="761"/>
      <c r="J13" s="761"/>
      <c r="K13" s="745"/>
      <c r="L13" s="745"/>
      <c r="M13" s="761">
        <v>2</v>
      </c>
      <c r="N13" s="761">
        <v>62</v>
      </c>
      <c r="O13" s="750"/>
      <c r="P13" s="762">
        <v>31</v>
      </c>
    </row>
    <row r="14" spans="1:16" ht="14.4" customHeight="1" x14ac:dyDescent="0.3">
      <c r="A14" s="743" t="s">
        <v>217</v>
      </c>
      <c r="B14" s="745" t="s">
        <v>3119</v>
      </c>
      <c r="C14" s="745" t="s">
        <v>3132</v>
      </c>
      <c r="D14" s="745" t="s">
        <v>3133</v>
      </c>
      <c r="E14" s="761">
        <v>1</v>
      </c>
      <c r="F14" s="761">
        <v>645</v>
      </c>
      <c r="G14" s="745">
        <v>1</v>
      </c>
      <c r="H14" s="745">
        <v>645</v>
      </c>
      <c r="I14" s="761"/>
      <c r="J14" s="761"/>
      <c r="K14" s="745"/>
      <c r="L14" s="745"/>
      <c r="M14" s="761"/>
      <c r="N14" s="761"/>
      <c r="O14" s="750"/>
      <c r="P14" s="762"/>
    </row>
    <row r="15" spans="1:16" ht="14.4" customHeight="1" x14ac:dyDescent="0.3">
      <c r="A15" s="743" t="s">
        <v>217</v>
      </c>
      <c r="B15" s="745" t="s">
        <v>3119</v>
      </c>
      <c r="C15" s="745" t="s">
        <v>3134</v>
      </c>
      <c r="D15" s="745" t="s">
        <v>3135</v>
      </c>
      <c r="E15" s="761">
        <v>28</v>
      </c>
      <c r="F15" s="761">
        <v>3948</v>
      </c>
      <c r="G15" s="745">
        <v>1</v>
      </c>
      <c r="H15" s="745">
        <v>141</v>
      </c>
      <c r="I15" s="761">
        <v>28</v>
      </c>
      <c r="J15" s="761">
        <v>3948</v>
      </c>
      <c r="K15" s="745">
        <v>1</v>
      </c>
      <c r="L15" s="745">
        <v>141</v>
      </c>
      <c r="M15" s="761">
        <v>21</v>
      </c>
      <c r="N15" s="761">
        <v>2709</v>
      </c>
      <c r="O15" s="750">
        <v>0.68617021276595747</v>
      </c>
      <c r="P15" s="762">
        <v>129</v>
      </c>
    </row>
    <row r="16" spans="1:16" ht="14.4" customHeight="1" x14ac:dyDescent="0.3">
      <c r="A16" s="743" t="s">
        <v>217</v>
      </c>
      <c r="B16" s="745" t="s">
        <v>3119</v>
      </c>
      <c r="C16" s="745" t="s">
        <v>3136</v>
      </c>
      <c r="D16" s="745" t="s">
        <v>3137</v>
      </c>
      <c r="E16" s="761">
        <v>10</v>
      </c>
      <c r="F16" s="761">
        <v>1630</v>
      </c>
      <c r="G16" s="745">
        <v>1</v>
      </c>
      <c r="H16" s="745">
        <v>163</v>
      </c>
      <c r="I16" s="761">
        <v>15</v>
      </c>
      <c r="J16" s="761">
        <v>2445</v>
      </c>
      <c r="K16" s="745">
        <v>1.5</v>
      </c>
      <c r="L16" s="745">
        <v>163</v>
      </c>
      <c r="M16" s="761">
        <v>13</v>
      </c>
      <c r="N16" s="761">
        <v>2847</v>
      </c>
      <c r="O16" s="750">
        <v>1.7466257668711656</v>
      </c>
      <c r="P16" s="762">
        <v>219</v>
      </c>
    </row>
    <row r="17" spans="1:16" ht="14.4" customHeight="1" x14ac:dyDescent="0.3">
      <c r="A17" s="743" t="s">
        <v>3138</v>
      </c>
      <c r="B17" s="745" t="s">
        <v>3114</v>
      </c>
      <c r="C17" s="745" t="s">
        <v>3115</v>
      </c>
      <c r="D17" s="745" t="s">
        <v>3116</v>
      </c>
      <c r="E17" s="761">
        <v>3</v>
      </c>
      <c r="F17" s="761">
        <v>364.65</v>
      </c>
      <c r="G17" s="745">
        <v>1</v>
      </c>
      <c r="H17" s="745">
        <v>121.55</v>
      </c>
      <c r="I17" s="761">
        <v>12.799999999999997</v>
      </c>
      <c r="J17" s="761">
        <v>1448.9599999999998</v>
      </c>
      <c r="K17" s="745">
        <v>3.9735636912107499</v>
      </c>
      <c r="L17" s="745">
        <v>113.20000000000002</v>
      </c>
      <c r="M17" s="761">
        <v>1</v>
      </c>
      <c r="N17" s="761">
        <v>108.25</v>
      </c>
      <c r="O17" s="750">
        <v>0.29686000274235569</v>
      </c>
      <c r="P17" s="762">
        <v>108.25</v>
      </c>
    </row>
    <row r="18" spans="1:16" ht="14.4" customHeight="1" x14ac:dyDescent="0.3">
      <c r="A18" s="743" t="s">
        <v>3138</v>
      </c>
      <c r="B18" s="745" t="s">
        <v>3114</v>
      </c>
      <c r="C18" s="745" t="s">
        <v>3117</v>
      </c>
      <c r="D18" s="745" t="s">
        <v>3118</v>
      </c>
      <c r="E18" s="761">
        <v>15</v>
      </c>
      <c r="F18" s="761">
        <v>891.45</v>
      </c>
      <c r="G18" s="745">
        <v>1</v>
      </c>
      <c r="H18" s="745">
        <v>59.43</v>
      </c>
      <c r="I18" s="761">
        <v>64</v>
      </c>
      <c r="J18" s="761">
        <v>3803.5199999999995</v>
      </c>
      <c r="K18" s="745">
        <v>4.2666666666666657</v>
      </c>
      <c r="L18" s="745">
        <v>59.429999999999993</v>
      </c>
      <c r="M18" s="761">
        <v>3</v>
      </c>
      <c r="N18" s="761">
        <v>170.52</v>
      </c>
      <c r="O18" s="750">
        <v>0.19128386336866901</v>
      </c>
      <c r="P18" s="762">
        <v>56.84</v>
      </c>
    </row>
    <row r="19" spans="1:16" ht="14.4" customHeight="1" x14ac:dyDescent="0.3">
      <c r="A19" s="743" t="s">
        <v>3138</v>
      </c>
      <c r="B19" s="745" t="s">
        <v>3119</v>
      </c>
      <c r="C19" s="745" t="s">
        <v>3139</v>
      </c>
      <c r="D19" s="745" t="s">
        <v>3140</v>
      </c>
      <c r="E19" s="761">
        <v>13</v>
      </c>
      <c r="F19" s="761">
        <v>1456</v>
      </c>
      <c r="G19" s="745">
        <v>1</v>
      </c>
      <c r="H19" s="745">
        <v>112</v>
      </c>
      <c r="I19" s="761">
        <v>25</v>
      </c>
      <c r="J19" s="761">
        <v>2800</v>
      </c>
      <c r="K19" s="745">
        <v>1.9230769230769231</v>
      </c>
      <c r="L19" s="745">
        <v>112</v>
      </c>
      <c r="M19" s="761">
        <v>29</v>
      </c>
      <c r="N19" s="761">
        <v>3277</v>
      </c>
      <c r="O19" s="750">
        <v>2.2506868131868134</v>
      </c>
      <c r="P19" s="762">
        <v>113</v>
      </c>
    </row>
    <row r="20" spans="1:16" ht="14.4" customHeight="1" x14ac:dyDescent="0.3">
      <c r="A20" s="743" t="s">
        <v>3138</v>
      </c>
      <c r="B20" s="745" t="s">
        <v>3119</v>
      </c>
      <c r="C20" s="745" t="s">
        <v>3141</v>
      </c>
      <c r="D20" s="745" t="s">
        <v>3142</v>
      </c>
      <c r="E20" s="761"/>
      <c r="F20" s="761"/>
      <c r="G20" s="745"/>
      <c r="H20" s="745"/>
      <c r="I20" s="761">
        <v>10</v>
      </c>
      <c r="J20" s="761">
        <v>800</v>
      </c>
      <c r="K20" s="745"/>
      <c r="L20" s="745">
        <v>80</v>
      </c>
      <c r="M20" s="761">
        <v>5</v>
      </c>
      <c r="N20" s="761">
        <v>405</v>
      </c>
      <c r="O20" s="750"/>
      <c r="P20" s="762">
        <v>81</v>
      </c>
    </row>
    <row r="21" spans="1:16" ht="14.4" customHeight="1" x14ac:dyDescent="0.3">
      <c r="A21" s="743" t="s">
        <v>3138</v>
      </c>
      <c r="B21" s="745" t="s">
        <v>3119</v>
      </c>
      <c r="C21" s="745" t="s">
        <v>3120</v>
      </c>
      <c r="D21" s="745" t="s">
        <v>3121</v>
      </c>
      <c r="E21" s="761">
        <v>52</v>
      </c>
      <c r="F21" s="761">
        <v>1768</v>
      </c>
      <c r="G21" s="745">
        <v>1</v>
      </c>
      <c r="H21" s="745">
        <v>34</v>
      </c>
      <c r="I21" s="761">
        <v>85</v>
      </c>
      <c r="J21" s="761">
        <v>2890</v>
      </c>
      <c r="K21" s="745">
        <v>1.6346153846153846</v>
      </c>
      <c r="L21" s="745">
        <v>34</v>
      </c>
      <c r="M21" s="761">
        <v>73</v>
      </c>
      <c r="N21" s="761">
        <v>2555</v>
      </c>
      <c r="O21" s="750">
        <v>1.4451357466063348</v>
      </c>
      <c r="P21" s="762">
        <v>35</v>
      </c>
    </row>
    <row r="22" spans="1:16" ht="14.4" customHeight="1" x14ac:dyDescent="0.3">
      <c r="A22" s="743" t="s">
        <v>3138</v>
      </c>
      <c r="B22" s="745" t="s">
        <v>3119</v>
      </c>
      <c r="C22" s="745" t="s">
        <v>3143</v>
      </c>
      <c r="D22" s="745" t="s">
        <v>3144</v>
      </c>
      <c r="E22" s="761">
        <v>1</v>
      </c>
      <c r="F22" s="761">
        <v>411</v>
      </c>
      <c r="G22" s="745">
        <v>1</v>
      </c>
      <c r="H22" s="745">
        <v>411</v>
      </c>
      <c r="I22" s="761">
        <v>5</v>
      </c>
      <c r="J22" s="761">
        <v>2055</v>
      </c>
      <c r="K22" s="745">
        <v>5</v>
      </c>
      <c r="L22" s="745">
        <v>411</v>
      </c>
      <c r="M22" s="761">
        <v>5</v>
      </c>
      <c r="N22" s="761">
        <v>2095</v>
      </c>
      <c r="O22" s="750">
        <v>5.0973236009732359</v>
      </c>
      <c r="P22" s="762">
        <v>419</v>
      </c>
    </row>
    <row r="23" spans="1:16" ht="14.4" customHeight="1" x14ac:dyDescent="0.3">
      <c r="A23" s="743" t="s">
        <v>3138</v>
      </c>
      <c r="B23" s="745" t="s">
        <v>3119</v>
      </c>
      <c r="C23" s="745" t="s">
        <v>3145</v>
      </c>
      <c r="D23" s="745" t="s">
        <v>3146</v>
      </c>
      <c r="E23" s="761">
        <v>2</v>
      </c>
      <c r="F23" s="761">
        <v>412</v>
      </c>
      <c r="G23" s="745">
        <v>1</v>
      </c>
      <c r="H23" s="745">
        <v>206</v>
      </c>
      <c r="I23" s="761">
        <v>8</v>
      </c>
      <c r="J23" s="761">
        <v>1648</v>
      </c>
      <c r="K23" s="745">
        <v>4</v>
      </c>
      <c r="L23" s="745">
        <v>206</v>
      </c>
      <c r="M23" s="761">
        <v>11</v>
      </c>
      <c r="N23" s="761">
        <v>2310</v>
      </c>
      <c r="O23" s="750">
        <v>5.6067961165048548</v>
      </c>
      <c r="P23" s="762">
        <v>210</v>
      </c>
    </row>
    <row r="24" spans="1:16" ht="14.4" customHeight="1" x14ac:dyDescent="0.3">
      <c r="A24" s="743" t="s">
        <v>3138</v>
      </c>
      <c r="B24" s="745" t="s">
        <v>3119</v>
      </c>
      <c r="C24" s="745" t="s">
        <v>3124</v>
      </c>
      <c r="D24" s="745" t="s">
        <v>3125</v>
      </c>
      <c r="E24" s="761">
        <v>28</v>
      </c>
      <c r="F24" s="761">
        <v>0</v>
      </c>
      <c r="G24" s="745"/>
      <c r="H24" s="745">
        <v>0</v>
      </c>
      <c r="I24" s="761">
        <v>49</v>
      </c>
      <c r="J24" s="761">
        <v>0</v>
      </c>
      <c r="K24" s="745"/>
      <c r="L24" s="745">
        <v>0</v>
      </c>
      <c r="M24" s="761">
        <v>21</v>
      </c>
      <c r="N24" s="761">
        <v>0</v>
      </c>
      <c r="O24" s="750"/>
      <c r="P24" s="762">
        <v>0</v>
      </c>
    </row>
    <row r="25" spans="1:16" ht="14.4" customHeight="1" x14ac:dyDescent="0.3">
      <c r="A25" s="743" t="s">
        <v>3138</v>
      </c>
      <c r="B25" s="745" t="s">
        <v>3119</v>
      </c>
      <c r="C25" s="745" t="s">
        <v>3147</v>
      </c>
      <c r="D25" s="745" t="s">
        <v>3148</v>
      </c>
      <c r="E25" s="761">
        <v>4</v>
      </c>
      <c r="F25" s="761">
        <v>1308</v>
      </c>
      <c r="G25" s="745">
        <v>1</v>
      </c>
      <c r="H25" s="745">
        <v>327</v>
      </c>
      <c r="I25" s="761">
        <v>7</v>
      </c>
      <c r="J25" s="761">
        <v>2289</v>
      </c>
      <c r="K25" s="745">
        <v>1.75</v>
      </c>
      <c r="L25" s="745">
        <v>327</v>
      </c>
      <c r="M25" s="761">
        <v>3</v>
      </c>
      <c r="N25" s="761">
        <v>993</v>
      </c>
      <c r="O25" s="750">
        <v>0.75917431192660545</v>
      </c>
      <c r="P25" s="762">
        <v>331</v>
      </c>
    </row>
    <row r="26" spans="1:16" ht="14.4" customHeight="1" x14ac:dyDescent="0.3">
      <c r="A26" s="743" t="s">
        <v>3138</v>
      </c>
      <c r="B26" s="745" t="s">
        <v>3119</v>
      </c>
      <c r="C26" s="745" t="s">
        <v>3126</v>
      </c>
      <c r="D26" s="745" t="s">
        <v>3127</v>
      </c>
      <c r="E26" s="761">
        <v>22</v>
      </c>
      <c r="F26" s="761">
        <v>770</v>
      </c>
      <c r="G26" s="745">
        <v>1</v>
      </c>
      <c r="H26" s="745">
        <v>35</v>
      </c>
      <c r="I26" s="761">
        <v>40</v>
      </c>
      <c r="J26" s="761">
        <v>1400</v>
      </c>
      <c r="K26" s="745">
        <v>1.8181818181818181</v>
      </c>
      <c r="L26" s="745">
        <v>35</v>
      </c>
      <c r="M26" s="761">
        <v>32</v>
      </c>
      <c r="N26" s="761">
        <v>1152</v>
      </c>
      <c r="O26" s="750">
        <v>1.4961038961038962</v>
      </c>
      <c r="P26" s="762">
        <v>36</v>
      </c>
    </row>
    <row r="27" spans="1:16" ht="14.4" customHeight="1" x14ac:dyDescent="0.3">
      <c r="A27" s="743" t="s">
        <v>3138</v>
      </c>
      <c r="B27" s="745" t="s">
        <v>3119</v>
      </c>
      <c r="C27" s="745" t="s">
        <v>3130</v>
      </c>
      <c r="D27" s="745" t="s">
        <v>3131</v>
      </c>
      <c r="E27" s="761"/>
      <c r="F27" s="761"/>
      <c r="G27" s="745"/>
      <c r="H27" s="745"/>
      <c r="I27" s="761">
        <v>1</v>
      </c>
      <c r="J27" s="761">
        <v>30</v>
      </c>
      <c r="K27" s="745"/>
      <c r="L27" s="745">
        <v>30</v>
      </c>
      <c r="M27" s="761"/>
      <c r="N27" s="761"/>
      <c r="O27" s="750"/>
      <c r="P27" s="762"/>
    </row>
    <row r="28" spans="1:16" ht="14.4" customHeight="1" x14ac:dyDescent="0.3">
      <c r="A28" s="743" t="s">
        <v>3138</v>
      </c>
      <c r="B28" s="745" t="s">
        <v>3119</v>
      </c>
      <c r="C28" s="745" t="s">
        <v>3134</v>
      </c>
      <c r="D28" s="745" t="s">
        <v>3135</v>
      </c>
      <c r="E28" s="761">
        <v>15</v>
      </c>
      <c r="F28" s="761">
        <v>2115</v>
      </c>
      <c r="G28" s="745">
        <v>1</v>
      </c>
      <c r="H28" s="745">
        <v>141</v>
      </c>
      <c r="I28" s="761">
        <v>64</v>
      </c>
      <c r="J28" s="761">
        <v>9024</v>
      </c>
      <c r="K28" s="745">
        <v>4.2666666666666666</v>
      </c>
      <c r="L28" s="745">
        <v>141</v>
      </c>
      <c r="M28" s="761">
        <v>11</v>
      </c>
      <c r="N28" s="761">
        <v>1419</v>
      </c>
      <c r="O28" s="750">
        <v>0.67092198581560281</v>
      </c>
      <c r="P28" s="762">
        <v>129</v>
      </c>
    </row>
    <row r="29" spans="1:16" ht="14.4" customHeight="1" thickBot="1" x14ac:dyDescent="0.35">
      <c r="A29" s="751" t="s">
        <v>3138</v>
      </c>
      <c r="B29" s="752" t="s">
        <v>3119</v>
      </c>
      <c r="C29" s="752" t="s">
        <v>3149</v>
      </c>
      <c r="D29" s="752" t="s">
        <v>3150</v>
      </c>
      <c r="E29" s="763">
        <v>13</v>
      </c>
      <c r="F29" s="763">
        <v>2119</v>
      </c>
      <c r="G29" s="752">
        <v>1</v>
      </c>
      <c r="H29" s="752">
        <v>163</v>
      </c>
      <c r="I29" s="763">
        <v>23</v>
      </c>
      <c r="J29" s="763">
        <v>3749</v>
      </c>
      <c r="K29" s="752">
        <v>1.7692307692307692</v>
      </c>
      <c r="L29" s="752">
        <v>163</v>
      </c>
      <c r="M29" s="763">
        <v>17</v>
      </c>
      <c r="N29" s="763">
        <v>2805</v>
      </c>
      <c r="O29" s="757">
        <v>1.3237376120811704</v>
      </c>
      <c r="P29" s="764">
        <v>165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2452041</v>
      </c>
      <c r="C3" s="352">
        <f t="shared" ref="C3:R3" si="0">SUBTOTAL(9,C6:C1048576)</f>
        <v>14</v>
      </c>
      <c r="D3" s="352">
        <f t="shared" si="0"/>
        <v>2315615</v>
      </c>
      <c r="E3" s="352">
        <f t="shared" si="0"/>
        <v>11.105003818244107</v>
      </c>
      <c r="F3" s="352">
        <f t="shared" si="0"/>
        <v>2644948</v>
      </c>
      <c r="G3" s="355">
        <f>IF(B3&lt;&gt;0,F3/B3,"")</f>
        <v>1.0786720124174107</v>
      </c>
      <c r="H3" s="351">
        <f t="shared" si="0"/>
        <v>54477.400000000009</v>
      </c>
      <c r="I3" s="352">
        <f t="shared" si="0"/>
        <v>1</v>
      </c>
      <c r="J3" s="352">
        <f t="shared" si="0"/>
        <v>16380.769999999999</v>
      </c>
      <c r="K3" s="352">
        <f t="shared" si="0"/>
        <v>0.30068927665417211</v>
      </c>
      <c r="L3" s="352">
        <f t="shared" si="0"/>
        <v>59182.7</v>
      </c>
      <c r="M3" s="353">
        <f>IF(H3&lt;&gt;0,L3/H3,"")</f>
        <v>1.0863715962949771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807"/>
      <c r="B5" s="808">
        <v>2013</v>
      </c>
      <c r="C5" s="809"/>
      <c r="D5" s="809">
        <v>2014</v>
      </c>
      <c r="E5" s="809"/>
      <c r="F5" s="809">
        <v>2015</v>
      </c>
      <c r="G5" s="810" t="s">
        <v>2</v>
      </c>
      <c r="H5" s="808">
        <v>2013</v>
      </c>
      <c r="I5" s="809"/>
      <c r="J5" s="809">
        <v>2014</v>
      </c>
      <c r="K5" s="809"/>
      <c r="L5" s="809">
        <v>2015</v>
      </c>
      <c r="M5" s="810" t="s">
        <v>2</v>
      </c>
      <c r="N5" s="808">
        <v>2013</v>
      </c>
      <c r="O5" s="809"/>
      <c r="P5" s="809">
        <v>2014</v>
      </c>
      <c r="Q5" s="809"/>
      <c r="R5" s="809">
        <v>2015</v>
      </c>
      <c r="S5" s="810" t="s">
        <v>2</v>
      </c>
    </row>
    <row r="6" spans="1:19" ht="14.4" customHeight="1" x14ac:dyDescent="0.3">
      <c r="A6" s="768" t="s">
        <v>3152</v>
      </c>
      <c r="B6" s="811">
        <v>9190</v>
      </c>
      <c r="C6" s="737">
        <v>1</v>
      </c>
      <c r="D6" s="811">
        <v>6867</v>
      </c>
      <c r="E6" s="737">
        <v>0.74722524483133845</v>
      </c>
      <c r="F6" s="811">
        <v>9930</v>
      </c>
      <c r="G6" s="742">
        <v>1.0805223068552774</v>
      </c>
      <c r="H6" s="811"/>
      <c r="I6" s="737"/>
      <c r="J6" s="811"/>
      <c r="K6" s="737"/>
      <c r="L6" s="811"/>
      <c r="M6" s="742"/>
      <c r="N6" s="811"/>
      <c r="O6" s="737"/>
      <c r="P6" s="811"/>
      <c r="Q6" s="737"/>
      <c r="R6" s="811"/>
      <c r="S6" s="235"/>
    </row>
    <row r="7" spans="1:19" ht="14.4" customHeight="1" x14ac:dyDescent="0.3">
      <c r="A7" s="769" t="s">
        <v>3153</v>
      </c>
      <c r="B7" s="818">
        <v>15369</v>
      </c>
      <c r="C7" s="745">
        <v>1</v>
      </c>
      <c r="D7" s="818">
        <v>10825</v>
      </c>
      <c r="E7" s="745">
        <v>0.70433990500357868</v>
      </c>
      <c r="F7" s="818">
        <v>17874</v>
      </c>
      <c r="G7" s="750">
        <v>1.1629904352918212</v>
      </c>
      <c r="H7" s="818"/>
      <c r="I7" s="745"/>
      <c r="J7" s="818"/>
      <c r="K7" s="745"/>
      <c r="L7" s="818"/>
      <c r="M7" s="750"/>
      <c r="N7" s="818"/>
      <c r="O7" s="745"/>
      <c r="P7" s="818"/>
      <c r="Q7" s="745"/>
      <c r="R7" s="818"/>
      <c r="S7" s="744"/>
    </row>
    <row r="8" spans="1:19" ht="14.4" customHeight="1" x14ac:dyDescent="0.3">
      <c r="A8" s="769" t="s">
        <v>3154</v>
      </c>
      <c r="B8" s="818">
        <v>21582</v>
      </c>
      <c r="C8" s="745">
        <v>1</v>
      </c>
      <c r="D8" s="818">
        <v>16452</v>
      </c>
      <c r="E8" s="745">
        <v>0.76230191826522098</v>
      </c>
      <c r="F8" s="818">
        <v>18676</v>
      </c>
      <c r="G8" s="750">
        <v>0.86535075525901217</v>
      </c>
      <c r="H8" s="818"/>
      <c r="I8" s="745"/>
      <c r="J8" s="818"/>
      <c r="K8" s="745"/>
      <c r="L8" s="818"/>
      <c r="M8" s="750"/>
      <c r="N8" s="818"/>
      <c r="O8" s="745"/>
      <c r="P8" s="818"/>
      <c r="Q8" s="745"/>
      <c r="R8" s="818"/>
      <c r="S8" s="744"/>
    </row>
    <row r="9" spans="1:19" ht="14.4" customHeight="1" x14ac:dyDescent="0.3">
      <c r="A9" s="769" t="s">
        <v>3155</v>
      </c>
      <c r="B9" s="818">
        <v>2943</v>
      </c>
      <c r="C9" s="745">
        <v>1</v>
      </c>
      <c r="D9" s="818">
        <v>3270</v>
      </c>
      <c r="E9" s="745">
        <v>1.1111111111111112</v>
      </c>
      <c r="F9" s="818">
        <v>1324</v>
      </c>
      <c r="G9" s="750">
        <v>0.44988107373428476</v>
      </c>
      <c r="H9" s="818"/>
      <c r="I9" s="745"/>
      <c r="J9" s="818"/>
      <c r="K9" s="745"/>
      <c r="L9" s="818"/>
      <c r="M9" s="750"/>
      <c r="N9" s="818"/>
      <c r="O9" s="745"/>
      <c r="P9" s="818"/>
      <c r="Q9" s="745"/>
      <c r="R9" s="818"/>
      <c r="S9" s="744"/>
    </row>
    <row r="10" spans="1:19" ht="14.4" customHeight="1" x14ac:dyDescent="0.3">
      <c r="A10" s="769" t="s">
        <v>3156</v>
      </c>
      <c r="B10" s="818">
        <v>1308</v>
      </c>
      <c r="C10" s="745">
        <v>1</v>
      </c>
      <c r="D10" s="818">
        <v>327</v>
      </c>
      <c r="E10" s="745">
        <v>0.25</v>
      </c>
      <c r="F10" s="818">
        <v>662</v>
      </c>
      <c r="G10" s="750">
        <v>0.50611620795107037</v>
      </c>
      <c r="H10" s="818"/>
      <c r="I10" s="745"/>
      <c r="J10" s="818"/>
      <c r="K10" s="745"/>
      <c r="L10" s="818"/>
      <c r="M10" s="750"/>
      <c r="N10" s="818"/>
      <c r="O10" s="745"/>
      <c r="P10" s="818"/>
      <c r="Q10" s="745"/>
      <c r="R10" s="818"/>
      <c r="S10" s="744"/>
    </row>
    <row r="11" spans="1:19" ht="14.4" customHeight="1" x14ac:dyDescent="0.3">
      <c r="A11" s="769" t="s">
        <v>3157</v>
      </c>
      <c r="B11" s="818">
        <v>1635</v>
      </c>
      <c r="C11" s="745">
        <v>1</v>
      </c>
      <c r="D11" s="818">
        <v>2289</v>
      </c>
      <c r="E11" s="745">
        <v>1.4</v>
      </c>
      <c r="F11" s="818">
        <v>993</v>
      </c>
      <c r="G11" s="750">
        <v>0.60733944954128438</v>
      </c>
      <c r="H11" s="818"/>
      <c r="I11" s="745"/>
      <c r="J11" s="818"/>
      <c r="K11" s="745"/>
      <c r="L11" s="818"/>
      <c r="M11" s="750"/>
      <c r="N11" s="818"/>
      <c r="O11" s="745"/>
      <c r="P11" s="818"/>
      <c r="Q11" s="745"/>
      <c r="R11" s="818"/>
      <c r="S11" s="744"/>
    </row>
    <row r="12" spans="1:19" ht="14.4" customHeight="1" x14ac:dyDescent="0.3">
      <c r="A12" s="769" t="s">
        <v>3158</v>
      </c>
      <c r="B12" s="818"/>
      <c r="C12" s="745"/>
      <c r="D12" s="818">
        <v>34</v>
      </c>
      <c r="E12" s="745"/>
      <c r="F12" s="818"/>
      <c r="G12" s="750"/>
      <c r="H12" s="818"/>
      <c r="I12" s="745"/>
      <c r="J12" s="818"/>
      <c r="K12" s="745"/>
      <c r="L12" s="818"/>
      <c r="M12" s="750"/>
      <c r="N12" s="818"/>
      <c r="O12" s="745"/>
      <c r="P12" s="818"/>
      <c r="Q12" s="745"/>
      <c r="R12" s="818"/>
      <c r="S12" s="744"/>
    </row>
    <row r="13" spans="1:19" ht="14.4" customHeight="1" x14ac:dyDescent="0.3">
      <c r="A13" s="769" t="s">
        <v>3159</v>
      </c>
      <c r="B13" s="818">
        <v>1308</v>
      </c>
      <c r="C13" s="745">
        <v>1</v>
      </c>
      <c r="D13" s="818">
        <v>4251</v>
      </c>
      <c r="E13" s="745">
        <v>3.25</v>
      </c>
      <c r="F13" s="818">
        <v>4303</v>
      </c>
      <c r="G13" s="750">
        <v>3.2897553516819573</v>
      </c>
      <c r="H13" s="818"/>
      <c r="I13" s="745"/>
      <c r="J13" s="818"/>
      <c r="K13" s="745"/>
      <c r="L13" s="818"/>
      <c r="M13" s="750"/>
      <c r="N13" s="818"/>
      <c r="O13" s="745"/>
      <c r="P13" s="818"/>
      <c r="Q13" s="745"/>
      <c r="R13" s="818"/>
      <c r="S13" s="744"/>
    </row>
    <row r="14" spans="1:19" ht="14.4" customHeight="1" x14ac:dyDescent="0.3">
      <c r="A14" s="769" t="s">
        <v>3160</v>
      </c>
      <c r="B14" s="818"/>
      <c r="C14" s="745"/>
      <c r="D14" s="818">
        <v>654</v>
      </c>
      <c r="E14" s="745"/>
      <c r="F14" s="818">
        <v>993</v>
      </c>
      <c r="G14" s="750"/>
      <c r="H14" s="818"/>
      <c r="I14" s="745"/>
      <c r="J14" s="818"/>
      <c r="K14" s="745"/>
      <c r="L14" s="818"/>
      <c r="M14" s="750"/>
      <c r="N14" s="818"/>
      <c r="O14" s="745"/>
      <c r="P14" s="818"/>
      <c r="Q14" s="745"/>
      <c r="R14" s="818"/>
      <c r="S14" s="744"/>
    </row>
    <row r="15" spans="1:19" ht="14.4" customHeight="1" x14ac:dyDescent="0.3">
      <c r="A15" s="769" t="s">
        <v>3161</v>
      </c>
      <c r="B15" s="818"/>
      <c r="C15" s="745"/>
      <c r="D15" s="818">
        <v>654</v>
      </c>
      <c r="E15" s="745"/>
      <c r="F15" s="818">
        <v>1655</v>
      </c>
      <c r="G15" s="750"/>
      <c r="H15" s="818"/>
      <c r="I15" s="745"/>
      <c r="J15" s="818"/>
      <c r="K15" s="745"/>
      <c r="L15" s="818"/>
      <c r="M15" s="750"/>
      <c r="N15" s="818"/>
      <c r="O15" s="745"/>
      <c r="P15" s="818"/>
      <c r="Q15" s="745"/>
      <c r="R15" s="818"/>
      <c r="S15" s="744"/>
    </row>
    <row r="16" spans="1:19" ht="14.4" customHeight="1" x14ac:dyDescent="0.3">
      <c r="A16" s="769" t="s">
        <v>3162</v>
      </c>
      <c r="B16" s="818">
        <v>9810</v>
      </c>
      <c r="C16" s="745">
        <v>1</v>
      </c>
      <c r="D16" s="818">
        <v>11186</v>
      </c>
      <c r="E16" s="745">
        <v>1.1402650356778796</v>
      </c>
      <c r="F16" s="818">
        <v>8310</v>
      </c>
      <c r="G16" s="750">
        <v>0.84709480122324154</v>
      </c>
      <c r="H16" s="818"/>
      <c r="I16" s="745"/>
      <c r="J16" s="818"/>
      <c r="K16" s="745"/>
      <c r="L16" s="818"/>
      <c r="M16" s="750"/>
      <c r="N16" s="818"/>
      <c r="O16" s="745"/>
      <c r="P16" s="818"/>
      <c r="Q16" s="745"/>
      <c r="R16" s="818"/>
      <c r="S16" s="744"/>
    </row>
    <row r="17" spans="1:19" ht="14.4" customHeight="1" x14ac:dyDescent="0.3">
      <c r="A17" s="769" t="s">
        <v>3163</v>
      </c>
      <c r="B17" s="818">
        <v>327</v>
      </c>
      <c r="C17" s="745">
        <v>1</v>
      </c>
      <c r="D17" s="818"/>
      <c r="E17" s="745"/>
      <c r="F17" s="818">
        <v>1324</v>
      </c>
      <c r="G17" s="750">
        <v>4.048929663608563</v>
      </c>
      <c r="H17" s="818"/>
      <c r="I17" s="745"/>
      <c r="J17" s="818"/>
      <c r="K17" s="745"/>
      <c r="L17" s="818"/>
      <c r="M17" s="750"/>
      <c r="N17" s="818"/>
      <c r="O17" s="745"/>
      <c r="P17" s="818"/>
      <c r="Q17" s="745"/>
      <c r="R17" s="818"/>
      <c r="S17" s="744"/>
    </row>
    <row r="18" spans="1:19" ht="14.4" customHeight="1" x14ac:dyDescent="0.3">
      <c r="A18" s="769" t="s">
        <v>3164</v>
      </c>
      <c r="B18" s="818">
        <v>327</v>
      </c>
      <c r="C18" s="745">
        <v>1</v>
      </c>
      <c r="D18" s="818"/>
      <c r="E18" s="745"/>
      <c r="F18" s="818"/>
      <c r="G18" s="750"/>
      <c r="H18" s="818"/>
      <c r="I18" s="745"/>
      <c r="J18" s="818"/>
      <c r="K18" s="745"/>
      <c r="L18" s="818"/>
      <c r="M18" s="750"/>
      <c r="N18" s="818"/>
      <c r="O18" s="745"/>
      <c r="P18" s="818"/>
      <c r="Q18" s="745"/>
      <c r="R18" s="818"/>
      <c r="S18" s="744"/>
    </row>
    <row r="19" spans="1:19" ht="14.4" customHeight="1" x14ac:dyDescent="0.3">
      <c r="A19" s="769" t="s">
        <v>3165</v>
      </c>
      <c r="B19" s="818">
        <v>981</v>
      </c>
      <c r="C19" s="745">
        <v>1</v>
      </c>
      <c r="D19" s="818"/>
      <c r="E19" s="745"/>
      <c r="F19" s="818"/>
      <c r="G19" s="750"/>
      <c r="H19" s="818"/>
      <c r="I19" s="745"/>
      <c r="J19" s="818"/>
      <c r="K19" s="745"/>
      <c r="L19" s="818"/>
      <c r="M19" s="750"/>
      <c r="N19" s="818"/>
      <c r="O19" s="745"/>
      <c r="P19" s="818"/>
      <c r="Q19" s="745"/>
      <c r="R19" s="818"/>
      <c r="S19" s="744"/>
    </row>
    <row r="20" spans="1:19" ht="14.4" customHeight="1" x14ac:dyDescent="0.3">
      <c r="A20" s="769" t="s">
        <v>2232</v>
      </c>
      <c r="B20" s="818">
        <v>2377451</v>
      </c>
      <c r="C20" s="745">
        <v>1</v>
      </c>
      <c r="D20" s="818">
        <v>2250631</v>
      </c>
      <c r="E20" s="745">
        <v>0.9466571550791163</v>
      </c>
      <c r="F20" s="818">
        <v>2569967</v>
      </c>
      <c r="G20" s="750">
        <v>1.0809758013940141</v>
      </c>
      <c r="H20" s="818">
        <v>54477.400000000009</v>
      </c>
      <c r="I20" s="745">
        <v>1</v>
      </c>
      <c r="J20" s="818">
        <v>16380.769999999999</v>
      </c>
      <c r="K20" s="745">
        <v>0.30068927665417211</v>
      </c>
      <c r="L20" s="818">
        <v>59182.7</v>
      </c>
      <c r="M20" s="750">
        <v>1.0863715962949771</v>
      </c>
      <c r="N20" s="818"/>
      <c r="O20" s="745"/>
      <c r="P20" s="818"/>
      <c r="Q20" s="745"/>
      <c r="R20" s="818"/>
      <c r="S20" s="744"/>
    </row>
    <row r="21" spans="1:19" ht="14.4" customHeight="1" x14ac:dyDescent="0.3">
      <c r="A21" s="769" t="s">
        <v>3166</v>
      </c>
      <c r="B21" s="818">
        <v>9483</v>
      </c>
      <c r="C21" s="745">
        <v>1</v>
      </c>
      <c r="D21" s="818">
        <v>7521</v>
      </c>
      <c r="E21" s="745">
        <v>0.7931034482758621</v>
      </c>
      <c r="F21" s="818">
        <v>8606</v>
      </c>
      <c r="G21" s="750">
        <v>0.90751871770536752</v>
      </c>
      <c r="H21" s="818"/>
      <c r="I21" s="745"/>
      <c r="J21" s="818"/>
      <c r="K21" s="745"/>
      <c r="L21" s="818"/>
      <c r="M21" s="750"/>
      <c r="N21" s="818"/>
      <c r="O21" s="745"/>
      <c r="P21" s="818"/>
      <c r="Q21" s="745"/>
      <c r="R21" s="818"/>
      <c r="S21" s="744"/>
    </row>
    <row r="22" spans="1:19" ht="14.4" customHeight="1" x14ac:dyDescent="0.3">
      <c r="A22" s="769" t="s">
        <v>3167</v>
      </c>
      <c r="B22" s="818">
        <v>327</v>
      </c>
      <c r="C22" s="745">
        <v>1</v>
      </c>
      <c r="D22" s="818"/>
      <c r="E22" s="745"/>
      <c r="F22" s="818">
        <v>331</v>
      </c>
      <c r="G22" s="750">
        <v>1.0122324159021407</v>
      </c>
      <c r="H22" s="818"/>
      <c r="I22" s="745"/>
      <c r="J22" s="818"/>
      <c r="K22" s="745"/>
      <c r="L22" s="818"/>
      <c r="M22" s="750"/>
      <c r="N22" s="818"/>
      <c r="O22" s="745"/>
      <c r="P22" s="818"/>
      <c r="Q22" s="745"/>
      <c r="R22" s="818"/>
      <c r="S22" s="744"/>
    </row>
    <row r="23" spans="1:19" ht="14.4" customHeight="1" thickBot="1" x14ac:dyDescent="0.35">
      <c r="A23" s="813" t="s">
        <v>3168</v>
      </c>
      <c r="B23" s="812"/>
      <c r="C23" s="752"/>
      <c r="D23" s="812">
        <v>654</v>
      </c>
      <c r="E23" s="752"/>
      <c r="F23" s="812"/>
      <c r="G23" s="757"/>
      <c r="H23" s="812"/>
      <c r="I23" s="752"/>
      <c r="J23" s="812"/>
      <c r="K23" s="752"/>
      <c r="L23" s="812"/>
      <c r="M23" s="757"/>
      <c r="N23" s="812"/>
      <c r="O23" s="752"/>
      <c r="P23" s="812"/>
      <c r="Q23" s="752"/>
      <c r="R23" s="812"/>
      <c r="S23" s="75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3255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4510.2700000000004</v>
      </c>
      <c r="G3" s="212">
        <f t="shared" si="0"/>
        <v>2506518.4</v>
      </c>
      <c r="H3" s="212"/>
      <c r="I3" s="212"/>
      <c r="J3" s="212">
        <f t="shared" si="0"/>
        <v>2613.63</v>
      </c>
      <c r="K3" s="212">
        <f t="shared" si="0"/>
        <v>2331995.77</v>
      </c>
      <c r="L3" s="212"/>
      <c r="M3" s="212"/>
      <c r="N3" s="212">
        <f t="shared" si="0"/>
        <v>3166.34</v>
      </c>
      <c r="O3" s="212">
        <f t="shared" si="0"/>
        <v>2704130.7</v>
      </c>
      <c r="P3" s="79">
        <f>IF(G3=0,0,O3/G3)</f>
        <v>1.0788393574130557</v>
      </c>
      <c r="Q3" s="213">
        <f>IF(N3=0,0,O3/N3)</f>
        <v>854.02410985554297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22"/>
      <c r="B5" s="821"/>
      <c r="C5" s="822"/>
      <c r="D5" s="830"/>
      <c r="E5" s="824"/>
      <c r="F5" s="831" t="s">
        <v>91</v>
      </c>
      <c r="G5" s="832" t="s">
        <v>14</v>
      </c>
      <c r="H5" s="833"/>
      <c r="I5" s="833"/>
      <c r="J5" s="831" t="s">
        <v>91</v>
      </c>
      <c r="K5" s="832" t="s">
        <v>14</v>
      </c>
      <c r="L5" s="833"/>
      <c r="M5" s="833"/>
      <c r="N5" s="831" t="s">
        <v>91</v>
      </c>
      <c r="O5" s="832" t="s">
        <v>14</v>
      </c>
      <c r="P5" s="834"/>
      <c r="Q5" s="829"/>
    </row>
    <row r="6" spans="1:17" ht="14.4" customHeight="1" x14ac:dyDescent="0.3">
      <c r="A6" s="736" t="s">
        <v>3169</v>
      </c>
      <c r="B6" s="737" t="s">
        <v>217</v>
      </c>
      <c r="C6" s="737" t="s">
        <v>3119</v>
      </c>
      <c r="D6" s="737" t="s">
        <v>3120</v>
      </c>
      <c r="E6" s="737" t="s">
        <v>3121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/>
      <c r="O6" s="229"/>
      <c r="P6" s="742"/>
      <c r="Q6" s="760"/>
    </row>
    <row r="7" spans="1:17" ht="14.4" customHeight="1" x14ac:dyDescent="0.3">
      <c r="A7" s="743" t="s">
        <v>3169</v>
      </c>
      <c r="B7" s="745" t="s">
        <v>3138</v>
      </c>
      <c r="C7" s="745" t="s">
        <v>3119</v>
      </c>
      <c r="D7" s="745" t="s">
        <v>3147</v>
      </c>
      <c r="E7" s="745" t="s">
        <v>3148</v>
      </c>
      <c r="F7" s="761">
        <v>28</v>
      </c>
      <c r="G7" s="761">
        <v>9156</v>
      </c>
      <c r="H7" s="761">
        <v>1</v>
      </c>
      <c r="I7" s="761">
        <v>327</v>
      </c>
      <c r="J7" s="761">
        <v>21</v>
      </c>
      <c r="K7" s="761">
        <v>6867</v>
      </c>
      <c r="L7" s="761">
        <v>0.75</v>
      </c>
      <c r="M7" s="761">
        <v>327</v>
      </c>
      <c r="N7" s="761">
        <v>30</v>
      </c>
      <c r="O7" s="761">
        <v>9930</v>
      </c>
      <c r="P7" s="750">
        <v>1.0845347313237221</v>
      </c>
      <c r="Q7" s="762">
        <v>331</v>
      </c>
    </row>
    <row r="8" spans="1:17" ht="14.4" customHeight="1" x14ac:dyDescent="0.3">
      <c r="A8" s="743" t="s">
        <v>3170</v>
      </c>
      <c r="B8" s="745" t="s">
        <v>3138</v>
      </c>
      <c r="C8" s="745" t="s">
        <v>3119</v>
      </c>
      <c r="D8" s="745" t="s">
        <v>3120</v>
      </c>
      <c r="E8" s="745" t="s">
        <v>3121</v>
      </c>
      <c r="F8" s="761"/>
      <c r="G8" s="761"/>
      <c r="H8" s="761"/>
      <c r="I8" s="761"/>
      <c r="J8" s="761">
        <v>1</v>
      </c>
      <c r="K8" s="761">
        <v>34</v>
      </c>
      <c r="L8" s="761"/>
      <c r="M8" s="761">
        <v>34</v>
      </c>
      <c r="N8" s="761"/>
      <c r="O8" s="761"/>
      <c r="P8" s="750"/>
      <c r="Q8" s="762"/>
    </row>
    <row r="9" spans="1:17" ht="14.4" customHeight="1" x14ac:dyDescent="0.3">
      <c r="A9" s="743" t="s">
        <v>3170</v>
      </c>
      <c r="B9" s="745" t="s">
        <v>3138</v>
      </c>
      <c r="C9" s="745" t="s">
        <v>3119</v>
      </c>
      <c r="D9" s="745" t="s">
        <v>3147</v>
      </c>
      <c r="E9" s="745" t="s">
        <v>3148</v>
      </c>
      <c r="F9" s="761">
        <v>47</v>
      </c>
      <c r="G9" s="761">
        <v>15369</v>
      </c>
      <c r="H9" s="761">
        <v>1</v>
      </c>
      <c r="I9" s="761">
        <v>327</v>
      </c>
      <c r="J9" s="761">
        <v>33</v>
      </c>
      <c r="K9" s="761">
        <v>10791</v>
      </c>
      <c r="L9" s="761">
        <v>0.7021276595744681</v>
      </c>
      <c r="M9" s="761">
        <v>327</v>
      </c>
      <c r="N9" s="761">
        <v>54</v>
      </c>
      <c r="O9" s="761">
        <v>17874</v>
      </c>
      <c r="P9" s="750">
        <v>1.1629904352918212</v>
      </c>
      <c r="Q9" s="762">
        <v>331</v>
      </c>
    </row>
    <row r="10" spans="1:17" ht="14.4" customHeight="1" x14ac:dyDescent="0.3">
      <c r="A10" s="743" t="s">
        <v>3171</v>
      </c>
      <c r="B10" s="745" t="s">
        <v>217</v>
      </c>
      <c r="C10" s="745" t="s">
        <v>3119</v>
      </c>
      <c r="D10" s="745" t="s">
        <v>3120</v>
      </c>
      <c r="E10" s="745" t="s">
        <v>3121</v>
      </c>
      <c r="F10" s="761"/>
      <c r="G10" s="761"/>
      <c r="H10" s="761"/>
      <c r="I10" s="761"/>
      <c r="J10" s="761"/>
      <c r="K10" s="761"/>
      <c r="L10" s="761"/>
      <c r="M10" s="761"/>
      <c r="N10" s="761">
        <v>1</v>
      </c>
      <c r="O10" s="761">
        <v>35</v>
      </c>
      <c r="P10" s="750"/>
      <c r="Q10" s="762">
        <v>35</v>
      </c>
    </row>
    <row r="11" spans="1:17" ht="14.4" customHeight="1" x14ac:dyDescent="0.3">
      <c r="A11" s="743" t="s">
        <v>3171</v>
      </c>
      <c r="B11" s="745" t="s">
        <v>3138</v>
      </c>
      <c r="C11" s="745" t="s">
        <v>3119</v>
      </c>
      <c r="D11" s="745" t="s">
        <v>3120</v>
      </c>
      <c r="E11" s="745" t="s">
        <v>3121</v>
      </c>
      <c r="F11" s="761"/>
      <c r="G11" s="761"/>
      <c r="H11" s="761"/>
      <c r="I11" s="761"/>
      <c r="J11" s="761">
        <v>3</v>
      </c>
      <c r="K11" s="761">
        <v>102</v>
      </c>
      <c r="L11" s="761"/>
      <c r="M11" s="761">
        <v>34</v>
      </c>
      <c r="N11" s="761">
        <v>3</v>
      </c>
      <c r="O11" s="761">
        <v>105</v>
      </c>
      <c r="P11" s="750"/>
      <c r="Q11" s="762">
        <v>35</v>
      </c>
    </row>
    <row r="12" spans="1:17" ht="14.4" customHeight="1" x14ac:dyDescent="0.3">
      <c r="A12" s="743" t="s">
        <v>3171</v>
      </c>
      <c r="B12" s="745" t="s">
        <v>3138</v>
      </c>
      <c r="C12" s="745" t="s">
        <v>3119</v>
      </c>
      <c r="D12" s="745" t="s">
        <v>3147</v>
      </c>
      <c r="E12" s="745" t="s">
        <v>3148</v>
      </c>
      <c r="F12" s="761">
        <v>66</v>
      </c>
      <c r="G12" s="761">
        <v>21582</v>
      </c>
      <c r="H12" s="761">
        <v>1</v>
      </c>
      <c r="I12" s="761">
        <v>327</v>
      </c>
      <c r="J12" s="761">
        <v>50</v>
      </c>
      <c r="K12" s="761">
        <v>16350</v>
      </c>
      <c r="L12" s="761">
        <v>0.75757575757575757</v>
      </c>
      <c r="M12" s="761">
        <v>327</v>
      </c>
      <c r="N12" s="761">
        <v>56</v>
      </c>
      <c r="O12" s="761">
        <v>18536</v>
      </c>
      <c r="P12" s="750">
        <v>0.85886386803817993</v>
      </c>
      <c r="Q12" s="762">
        <v>331</v>
      </c>
    </row>
    <row r="13" spans="1:17" ht="14.4" customHeight="1" x14ac:dyDescent="0.3">
      <c r="A13" s="743" t="s">
        <v>3172</v>
      </c>
      <c r="B13" s="745" t="s">
        <v>3138</v>
      </c>
      <c r="C13" s="745" t="s">
        <v>3119</v>
      </c>
      <c r="D13" s="745" t="s">
        <v>3147</v>
      </c>
      <c r="E13" s="745" t="s">
        <v>3148</v>
      </c>
      <c r="F13" s="761">
        <v>9</v>
      </c>
      <c r="G13" s="761">
        <v>2943</v>
      </c>
      <c r="H13" s="761">
        <v>1</v>
      </c>
      <c r="I13" s="761">
        <v>327</v>
      </c>
      <c r="J13" s="761">
        <v>10</v>
      </c>
      <c r="K13" s="761">
        <v>3270</v>
      </c>
      <c r="L13" s="761">
        <v>1.1111111111111112</v>
      </c>
      <c r="M13" s="761">
        <v>327</v>
      </c>
      <c r="N13" s="761">
        <v>4</v>
      </c>
      <c r="O13" s="761">
        <v>1324</v>
      </c>
      <c r="P13" s="750">
        <v>0.44988107373428476</v>
      </c>
      <c r="Q13" s="762">
        <v>331</v>
      </c>
    </row>
    <row r="14" spans="1:17" ht="14.4" customHeight="1" x14ac:dyDescent="0.3">
      <c r="A14" s="743" t="s">
        <v>3173</v>
      </c>
      <c r="B14" s="745" t="s">
        <v>3138</v>
      </c>
      <c r="C14" s="745" t="s">
        <v>3119</v>
      </c>
      <c r="D14" s="745" t="s">
        <v>3147</v>
      </c>
      <c r="E14" s="745" t="s">
        <v>3148</v>
      </c>
      <c r="F14" s="761">
        <v>4</v>
      </c>
      <c r="G14" s="761">
        <v>1308</v>
      </c>
      <c r="H14" s="761">
        <v>1</v>
      </c>
      <c r="I14" s="761">
        <v>327</v>
      </c>
      <c r="J14" s="761">
        <v>1</v>
      </c>
      <c r="K14" s="761">
        <v>327</v>
      </c>
      <c r="L14" s="761">
        <v>0.25</v>
      </c>
      <c r="M14" s="761">
        <v>327</v>
      </c>
      <c r="N14" s="761">
        <v>2</v>
      </c>
      <c r="O14" s="761">
        <v>662</v>
      </c>
      <c r="P14" s="750">
        <v>0.50611620795107037</v>
      </c>
      <c r="Q14" s="762">
        <v>331</v>
      </c>
    </row>
    <row r="15" spans="1:17" ht="14.4" customHeight="1" x14ac:dyDescent="0.3">
      <c r="A15" s="743" t="s">
        <v>3174</v>
      </c>
      <c r="B15" s="745" t="s">
        <v>217</v>
      </c>
      <c r="C15" s="745" t="s">
        <v>3119</v>
      </c>
      <c r="D15" s="745" t="s">
        <v>3122</v>
      </c>
      <c r="E15" s="745" t="s">
        <v>3123</v>
      </c>
      <c r="F15" s="761"/>
      <c r="G15" s="761"/>
      <c r="H15" s="761"/>
      <c r="I15" s="761"/>
      <c r="J15" s="761">
        <v>1</v>
      </c>
      <c r="K15" s="761">
        <v>327</v>
      </c>
      <c r="L15" s="761"/>
      <c r="M15" s="761">
        <v>327</v>
      </c>
      <c r="N15" s="761"/>
      <c r="O15" s="761"/>
      <c r="P15" s="750"/>
      <c r="Q15" s="762"/>
    </row>
    <row r="16" spans="1:17" ht="14.4" customHeight="1" x14ac:dyDescent="0.3">
      <c r="A16" s="743" t="s">
        <v>3174</v>
      </c>
      <c r="B16" s="745" t="s">
        <v>3138</v>
      </c>
      <c r="C16" s="745" t="s">
        <v>3119</v>
      </c>
      <c r="D16" s="745" t="s">
        <v>3124</v>
      </c>
      <c r="E16" s="745" t="s">
        <v>3125</v>
      </c>
      <c r="F16" s="761"/>
      <c r="G16" s="761"/>
      <c r="H16" s="761"/>
      <c r="I16" s="761"/>
      <c r="J16" s="761">
        <v>1</v>
      </c>
      <c r="K16" s="761">
        <v>0</v>
      </c>
      <c r="L16" s="761"/>
      <c r="M16" s="761">
        <v>0</v>
      </c>
      <c r="N16" s="761"/>
      <c r="O16" s="761"/>
      <c r="P16" s="750"/>
      <c r="Q16" s="762"/>
    </row>
    <row r="17" spans="1:17" ht="14.4" customHeight="1" x14ac:dyDescent="0.3">
      <c r="A17" s="743" t="s">
        <v>3174</v>
      </c>
      <c r="B17" s="745" t="s">
        <v>3138</v>
      </c>
      <c r="C17" s="745" t="s">
        <v>3119</v>
      </c>
      <c r="D17" s="745" t="s">
        <v>3147</v>
      </c>
      <c r="E17" s="745" t="s">
        <v>3148</v>
      </c>
      <c r="F17" s="761">
        <v>5</v>
      </c>
      <c r="G17" s="761">
        <v>1635</v>
      </c>
      <c r="H17" s="761">
        <v>1</v>
      </c>
      <c r="I17" s="761">
        <v>327</v>
      </c>
      <c r="J17" s="761">
        <v>6</v>
      </c>
      <c r="K17" s="761">
        <v>1962</v>
      </c>
      <c r="L17" s="761">
        <v>1.2</v>
      </c>
      <c r="M17" s="761">
        <v>327</v>
      </c>
      <c r="N17" s="761">
        <v>3</v>
      </c>
      <c r="O17" s="761">
        <v>993</v>
      </c>
      <c r="P17" s="750">
        <v>0.60733944954128438</v>
      </c>
      <c r="Q17" s="762">
        <v>331</v>
      </c>
    </row>
    <row r="18" spans="1:17" ht="14.4" customHeight="1" x14ac:dyDescent="0.3">
      <c r="A18" s="743" t="s">
        <v>3175</v>
      </c>
      <c r="B18" s="745" t="s">
        <v>3138</v>
      </c>
      <c r="C18" s="745" t="s">
        <v>3119</v>
      </c>
      <c r="D18" s="745" t="s">
        <v>3120</v>
      </c>
      <c r="E18" s="745" t="s">
        <v>3121</v>
      </c>
      <c r="F18" s="761"/>
      <c r="G18" s="761"/>
      <c r="H18" s="761"/>
      <c r="I18" s="761"/>
      <c r="J18" s="761">
        <v>1</v>
      </c>
      <c r="K18" s="761">
        <v>34</v>
      </c>
      <c r="L18" s="761"/>
      <c r="M18" s="761">
        <v>34</v>
      </c>
      <c r="N18" s="761"/>
      <c r="O18" s="761"/>
      <c r="P18" s="750"/>
      <c r="Q18" s="762"/>
    </row>
    <row r="19" spans="1:17" ht="14.4" customHeight="1" x14ac:dyDescent="0.3">
      <c r="A19" s="743" t="s">
        <v>3176</v>
      </c>
      <c r="B19" s="745" t="s">
        <v>3138</v>
      </c>
      <c r="C19" s="745" t="s">
        <v>3119</v>
      </c>
      <c r="D19" s="745" t="s">
        <v>3147</v>
      </c>
      <c r="E19" s="745" t="s">
        <v>3148</v>
      </c>
      <c r="F19" s="761">
        <v>4</v>
      </c>
      <c r="G19" s="761">
        <v>1308</v>
      </c>
      <c r="H19" s="761">
        <v>1</v>
      </c>
      <c r="I19" s="761">
        <v>327</v>
      </c>
      <c r="J19" s="761">
        <v>13</v>
      </c>
      <c r="K19" s="761">
        <v>4251</v>
      </c>
      <c r="L19" s="761">
        <v>3.25</v>
      </c>
      <c r="M19" s="761">
        <v>327</v>
      </c>
      <c r="N19" s="761">
        <v>13</v>
      </c>
      <c r="O19" s="761">
        <v>4303</v>
      </c>
      <c r="P19" s="750">
        <v>3.2897553516819573</v>
      </c>
      <c r="Q19" s="762">
        <v>331</v>
      </c>
    </row>
    <row r="20" spans="1:17" ht="14.4" customHeight="1" x14ac:dyDescent="0.3">
      <c r="A20" s="743" t="s">
        <v>3177</v>
      </c>
      <c r="B20" s="745" t="s">
        <v>3138</v>
      </c>
      <c r="C20" s="745" t="s">
        <v>3119</v>
      </c>
      <c r="D20" s="745" t="s">
        <v>3147</v>
      </c>
      <c r="E20" s="745" t="s">
        <v>3148</v>
      </c>
      <c r="F20" s="761"/>
      <c r="G20" s="761"/>
      <c r="H20" s="761"/>
      <c r="I20" s="761"/>
      <c r="J20" s="761">
        <v>2</v>
      </c>
      <c r="K20" s="761">
        <v>654</v>
      </c>
      <c r="L20" s="761"/>
      <c r="M20" s="761">
        <v>327</v>
      </c>
      <c r="N20" s="761">
        <v>3</v>
      </c>
      <c r="O20" s="761">
        <v>993</v>
      </c>
      <c r="P20" s="750"/>
      <c r="Q20" s="762">
        <v>331</v>
      </c>
    </row>
    <row r="21" spans="1:17" ht="14.4" customHeight="1" x14ac:dyDescent="0.3">
      <c r="A21" s="743" t="s">
        <v>3178</v>
      </c>
      <c r="B21" s="745" t="s">
        <v>3138</v>
      </c>
      <c r="C21" s="745" t="s">
        <v>3119</v>
      </c>
      <c r="D21" s="745" t="s">
        <v>3147</v>
      </c>
      <c r="E21" s="745" t="s">
        <v>3148</v>
      </c>
      <c r="F21" s="761"/>
      <c r="G21" s="761"/>
      <c r="H21" s="761"/>
      <c r="I21" s="761"/>
      <c r="J21" s="761">
        <v>2</v>
      </c>
      <c r="K21" s="761">
        <v>654</v>
      </c>
      <c r="L21" s="761"/>
      <c r="M21" s="761">
        <v>327</v>
      </c>
      <c r="N21" s="761">
        <v>5</v>
      </c>
      <c r="O21" s="761">
        <v>1655</v>
      </c>
      <c r="P21" s="750"/>
      <c r="Q21" s="762">
        <v>331</v>
      </c>
    </row>
    <row r="22" spans="1:17" ht="14.4" customHeight="1" x14ac:dyDescent="0.3">
      <c r="A22" s="743" t="s">
        <v>3179</v>
      </c>
      <c r="B22" s="745" t="s">
        <v>3138</v>
      </c>
      <c r="C22" s="745" t="s">
        <v>3119</v>
      </c>
      <c r="D22" s="745" t="s">
        <v>3120</v>
      </c>
      <c r="E22" s="745" t="s">
        <v>3121</v>
      </c>
      <c r="F22" s="761"/>
      <c r="G22" s="761"/>
      <c r="H22" s="761"/>
      <c r="I22" s="761"/>
      <c r="J22" s="761">
        <v>2</v>
      </c>
      <c r="K22" s="761">
        <v>68</v>
      </c>
      <c r="L22" s="761"/>
      <c r="M22" s="761">
        <v>34</v>
      </c>
      <c r="N22" s="761">
        <v>1</v>
      </c>
      <c r="O22" s="761">
        <v>35</v>
      </c>
      <c r="P22" s="750"/>
      <c r="Q22" s="762">
        <v>35</v>
      </c>
    </row>
    <row r="23" spans="1:17" ht="14.4" customHeight="1" x14ac:dyDescent="0.3">
      <c r="A23" s="743" t="s">
        <v>3179</v>
      </c>
      <c r="B23" s="745" t="s">
        <v>3138</v>
      </c>
      <c r="C23" s="745" t="s">
        <v>3119</v>
      </c>
      <c r="D23" s="745" t="s">
        <v>3147</v>
      </c>
      <c r="E23" s="745" t="s">
        <v>3148</v>
      </c>
      <c r="F23" s="761">
        <v>30</v>
      </c>
      <c r="G23" s="761">
        <v>9810</v>
      </c>
      <c r="H23" s="761">
        <v>1</v>
      </c>
      <c r="I23" s="761">
        <v>327</v>
      </c>
      <c r="J23" s="761">
        <v>34</v>
      </c>
      <c r="K23" s="761">
        <v>11118</v>
      </c>
      <c r="L23" s="761">
        <v>1.1333333333333333</v>
      </c>
      <c r="M23" s="761">
        <v>327</v>
      </c>
      <c r="N23" s="761">
        <v>25</v>
      </c>
      <c r="O23" s="761">
        <v>8275</v>
      </c>
      <c r="P23" s="750">
        <v>0.84352701325178392</v>
      </c>
      <c r="Q23" s="762">
        <v>331</v>
      </c>
    </row>
    <row r="24" spans="1:17" ht="14.4" customHeight="1" x14ac:dyDescent="0.3">
      <c r="A24" s="743" t="s">
        <v>3180</v>
      </c>
      <c r="B24" s="745" t="s">
        <v>3138</v>
      </c>
      <c r="C24" s="745" t="s">
        <v>3119</v>
      </c>
      <c r="D24" s="745" t="s">
        <v>3147</v>
      </c>
      <c r="E24" s="745" t="s">
        <v>3148</v>
      </c>
      <c r="F24" s="761">
        <v>1</v>
      </c>
      <c r="G24" s="761">
        <v>327</v>
      </c>
      <c r="H24" s="761">
        <v>1</v>
      </c>
      <c r="I24" s="761">
        <v>327</v>
      </c>
      <c r="J24" s="761"/>
      <c r="K24" s="761"/>
      <c r="L24" s="761"/>
      <c r="M24" s="761"/>
      <c r="N24" s="761">
        <v>4</v>
      </c>
      <c r="O24" s="761">
        <v>1324</v>
      </c>
      <c r="P24" s="750">
        <v>4.048929663608563</v>
      </c>
      <c r="Q24" s="762">
        <v>331</v>
      </c>
    </row>
    <row r="25" spans="1:17" ht="14.4" customHeight="1" x14ac:dyDescent="0.3">
      <c r="A25" s="743" t="s">
        <v>3181</v>
      </c>
      <c r="B25" s="745" t="s">
        <v>3138</v>
      </c>
      <c r="C25" s="745" t="s">
        <v>3119</v>
      </c>
      <c r="D25" s="745" t="s">
        <v>3147</v>
      </c>
      <c r="E25" s="745" t="s">
        <v>3148</v>
      </c>
      <c r="F25" s="761">
        <v>1</v>
      </c>
      <c r="G25" s="761">
        <v>327</v>
      </c>
      <c r="H25" s="761">
        <v>1</v>
      </c>
      <c r="I25" s="761">
        <v>327</v>
      </c>
      <c r="J25" s="761"/>
      <c r="K25" s="761"/>
      <c r="L25" s="761"/>
      <c r="M25" s="761"/>
      <c r="N25" s="761"/>
      <c r="O25" s="761"/>
      <c r="P25" s="750"/>
      <c r="Q25" s="762"/>
    </row>
    <row r="26" spans="1:17" ht="14.4" customHeight="1" x14ac:dyDescent="0.3">
      <c r="A26" s="743" t="s">
        <v>3182</v>
      </c>
      <c r="B26" s="745" t="s">
        <v>3138</v>
      </c>
      <c r="C26" s="745" t="s">
        <v>3119</v>
      </c>
      <c r="D26" s="745" t="s">
        <v>3147</v>
      </c>
      <c r="E26" s="745" t="s">
        <v>3148</v>
      </c>
      <c r="F26" s="761">
        <v>3</v>
      </c>
      <c r="G26" s="761">
        <v>981</v>
      </c>
      <c r="H26" s="761">
        <v>1</v>
      </c>
      <c r="I26" s="761">
        <v>327</v>
      </c>
      <c r="J26" s="761"/>
      <c r="K26" s="761"/>
      <c r="L26" s="761"/>
      <c r="M26" s="761"/>
      <c r="N26" s="761"/>
      <c r="O26" s="761"/>
      <c r="P26" s="750"/>
      <c r="Q26" s="762"/>
    </row>
    <row r="27" spans="1:17" ht="14.4" customHeight="1" x14ac:dyDescent="0.3">
      <c r="A27" s="743" t="s">
        <v>524</v>
      </c>
      <c r="B27" s="745" t="s">
        <v>3183</v>
      </c>
      <c r="C27" s="745" t="s">
        <v>3114</v>
      </c>
      <c r="D27" s="745" t="s">
        <v>3184</v>
      </c>
      <c r="E27" s="745" t="s">
        <v>2185</v>
      </c>
      <c r="F27" s="761">
        <v>8</v>
      </c>
      <c r="G27" s="761">
        <v>666.4</v>
      </c>
      <c r="H27" s="761">
        <v>1</v>
      </c>
      <c r="I27" s="761">
        <v>83.3</v>
      </c>
      <c r="J27" s="761"/>
      <c r="K27" s="761"/>
      <c r="L27" s="761"/>
      <c r="M27" s="761"/>
      <c r="N27" s="761">
        <v>42</v>
      </c>
      <c r="O27" s="761">
        <v>3630.22</v>
      </c>
      <c r="P27" s="750">
        <v>5.4475090036014402</v>
      </c>
      <c r="Q27" s="762">
        <v>86.433809523809515</v>
      </c>
    </row>
    <row r="28" spans="1:17" ht="14.4" customHeight="1" x14ac:dyDescent="0.3">
      <c r="A28" s="743" t="s">
        <v>524</v>
      </c>
      <c r="B28" s="745" t="s">
        <v>3183</v>
      </c>
      <c r="C28" s="745" t="s">
        <v>3114</v>
      </c>
      <c r="D28" s="745" t="s">
        <v>3185</v>
      </c>
      <c r="E28" s="745" t="s">
        <v>3186</v>
      </c>
      <c r="F28" s="761"/>
      <c r="G28" s="761"/>
      <c r="H28" s="761"/>
      <c r="I28" s="761"/>
      <c r="J28" s="761"/>
      <c r="K28" s="761"/>
      <c r="L28" s="761"/>
      <c r="M28" s="761"/>
      <c r="N28" s="761">
        <v>4.0999999999999996</v>
      </c>
      <c r="O28" s="761">
        <v>2430.62</v>
      </c>
      <c r="P28" s="750"/>
      <c r="Q28" s="762">
        <v>592.83414634146345</v>
      </c>
    </row>
    <row r="29" spans="1:17" ht="14.4" customHeight="1" x14ac:dyDescent="0.3">
      <c r="A29" s="743" t="s">
        <v>524</v>
      </c>
      <c r="B29" s="745" t="s">
        <v>3183</v>
      </c>
      <c r="C29" s="745" t="s">
        <v>3114</v>
      </c>
      <c r="D29" s="745" t="s">
        <v>3187</v>
      </c>
      <c r="E29" s="745" t="s">
        <v>3188</v>
      </c>
      <c r="F29" s="761">
        <v>8</v>
      </c>
      <c r="G29" s="761">
        <v>672.64</v>
      </c>
      <c r="H29" s="761">
        <v>1</v>
      </c>
      <c r="I29" s="761">
        <v>84.08</v>
      </c>
      <c r="J29" s="761">
        <v>4</v>
      </c>
      <c r="K29" s="761">
        <v>336.32</v>
      </c>
      <c r="L29" s="761">
        <v>0.5</v>
      </c>
      <c r="M29" s="761">
        <v>84.08</v>
      </c>
      <c r="N29" s="761">
        <v>3</v>
      </c>
      <c r="O29" s="761">
        <v>244.94</v>
      </c>
      <c r="P29" s="750">
        <v>0.36414724072312082</v>
      </c>
      <c r="Q29" s="762">
        <v>81.646666666666661</v>
      </c>
    </row>
    <row r="30" spans="1:17" ht="14.4" customHeight="1" x14ac:dyDescent="0.3">
      <c r="A30" s="743" t="s">
        <v>524</v>
      </c>
      <c r="B30" s="745" t="s">
        <v>3183</v>
      </c>
      <c r="C30" s="745" t="s">
        <v>3114</v>
      </c>
      <c r="D30" s="745" t="s">
        <v>3189</v>
      </c>
      <c r="E30" s="745" t="s">
        <v>1920</v>
      </c>
      <c r="F30" s="761">
        <v>9</v>
      </c>
      <c r="G30" s="761">
        <v>549.45000000000005</v>
      </c>
      <c r="H30" s="761">
        <v>1</v>
      </c>
      <c r="I30" s="761">
        <v>61.050000000000004</v>
      </c>
      <c r="J30" s="761"/>
      <c r="K30" s="761"/>
      <c r="L30" s="761"/>
      <c r="M30" s="761"/>
      <c r="N30" s="761"/>
      <c r="O30" s="761"/>
      <c r="P30" s="750"/>
      <c r="Q30" s="762"/>
    </row>
    <row r="31" spans="1:17" ht="14.4" customHeight="1" x14ac:dyDescent="0.3">
      <c r="A31" s="743" t="s">
        <v>524</v>
      </c>
      <c r="B31" s="745" t="s">
        <v>3183</v>
      </c>
      <c r="C31" s="745" t="s">
        <v>3114</v>
      </c>
      <c r="D31" s="745" t="s">
        <v>3190</v>
      </c>
      <c r="E31" s="745" t="s">
        <v>3108</v>
      </c>
      <c r="F31" s="761">
        <v>1.5</v>
      </c>
      <c r="G31" s="761">
        <v>662.16</v>
      </c>
      <c r="H31" s="761">
        <v>1</v>
      </c>
      <c r="I31" s="761">
        <v>441.44</v>
      </c>
      <c r="J31" s="761"/>
      <c r="K31" s="761"/>
      <c r="L31" s="761"/>
      <c r="M31" s="761"/>
      <c r="N31" s="761"/>
      <c r="O31" s="761"/>
      <c r="P31" s="750"/>
      <c r="Q31" s="762"/>
    </row>
    <row r="32" spans="1:17" ht="14.4" customHeight="1" x14ac:dyDescent="0.3">
      <c r="A32" s="743" t="s">
        <v>524</v>
      </c>
      <c r="B32" s="745" t="s">
        <v>3183</v>
      </c>
      <c r="C32" s="745" t="s">
        <v>3114</v>
      </c>
      <c r="D32" s="745" t="s">
        <v>3191</v>
      </c>
      <c r="E32" s="745" t="s">
        <v>2188</v>
      </c>
      <c r="F32" s="761">
        <v>38</v>
      </c>
      <c r="G32" s="761">
        <v>2200.88</v>
      </c>
      <c r="H32" s="761">
        <v>1</v>
      </c>
      <c r="I32" s="761">
        <v>57.917894736842108</v>
      </c>
      <c r="J32" s="761">
        <v>3</v>
      </c>
      <c r="K32" s="761">
        <v>121.08</v>
      </c>
      <c r="L32" s="761">
        <v>5.5014357893206349E-2</v>
      </c>
      <c r="M32" s="761">
        <v>40.36</v>
      </c>
      <c r="N32" s="761"/>
      <c r="O32" s="761"/>
      <c r="P32" s="750"/>
      <c r="Q32" s="762"/>
    </row>
    <row r="33" spans="1:17" ht="14.4" customHeight="1" x14ac:dyDescent="0.3">
      <c r="A33" s="743" t="s">
        <v>524</v>
      </c>
      <c r="B33" s="745" t="s">
        <v>3183</v>
      </c>
      <c r="C33" s="745" t="s">
        <v>3114</v>
      </c>
      <c r="D33" s="745" t="s">
        <v>3192</v>
      </c>
      <c r="E33" s="745" t="s">
        <v>3108</v>
      </c>
      <c r="F33" s="761">
        <v>11</v>
      </c>
      <c r="G33" s="761">
        <v>2990.79</v>
      </c>
      <c r="H33" s="761">
        <v>1</v>
      </c>
      <c r="I33" s="761">
        <v>271.89</v>
      </c>
      <c r="J33" s="761"/>
      <c r="K33" s="761"/>
      <c r="L33" s="761"/>
      <c r="M33" s="761"/>
      <c r="N33" s="761"/>
      <c r="O33" s="761"/>
      <c r="P33" s="750"/>
      <c r="Q33" s="762"/>
    </row>
    <row r="34" spans="1:17" ht="14.4" customHeight="1" x14ac:dyDescent="0.3">
      <c r="A34" s="743" t="s">
        <v>524</v>
      </c>
      <c r="B34" s="745" t="s">
        <v>3183</v>
      </c>
      <c r="C34" s="745" t="s">
        <v>3114</v>
      </c>
      <c r="D34" s="745" t="s">
        <v>3193</v>
      </c>
      <c r="E34" s="745" t="s">
        <v>2171</v>
      </c>
      <c r="F34" s="761">
        <v>30.8</v>
      </c>
      <c r="G34" s="761">
        <v>11665.94</v>
      </c>
      <c r="H34" s="761">
        <v>1</v>
      </c>
      <c r="I34" s="761">
        <v>378.76428571428573</v>
      </c>
      <c r="J34" s="761">
        <v>12.599999999999998</v>
      </c>
      <c r="K34" s="761">
        <v>4784.8499999999995</v>
      </c>
      <c r="L34" s="761">
        <v>0.41015554683120259</v>
      </c>
      <c r="M34" s="761">
        <v>379.75</v>
      </c>
      <c r="N34" s="761">
        <v>19.8</v>
      </c>
      <c r="O34" s="761">
        <v>7192.35</v>
      </c>
      <c r="P34" s="750">
        <v>0.61652554359100087</v>
      </c>
      <c r="Q34" s="762">
        <v>363.25</v>
      </c>
    </row>
    <row r="35" spans="1:17" ht="14.4" customHeight="1" x14ac:dyDescent="0.3">
      <c r="A35" s="743" t="s">
        <v>524</v>
      </c>
      <c r="B35" s="745" t="s">
        <v>3183</v>
      </c>
      <c r="C35" s="745" t="s">
        <v>3114</v>
      </c>
      <c r="D35" s="745" t="s">
        <v>3194</v>
      </c>
      <c r="E35" s="745" t="s">
        <v>3195</v>
      </c>
      <c r="F35" s="761">
        <v>10</v>
      </c>
      <c r="G35" s="761">
        <v>409.5</v>
      </c>
      <c r="H35" s="761">
        <v>1</v>
      </c>
      <c r="I35" s="761">
        <v>40.950000000000003</v>
      </c>
      <c r="J35" s="761">
        <v>18</v>
      </c>
      <c r="K35" s="761">
        <v>737.1</v>
      </c>
      <c r="L35" s="761">
        <v>1.8</v>
      </c>
      <c r="M35" s="761">
        <v>40.950000000000003</v>
      </c>
      <c r="N35" s="761"/>
      <c r="O35" s="761"/>
      <c r="P35" s="750"/>
      <c r="Q35" s="762"/>
    </row>
    <row r="36" spans="1:17" ht="14.4" customHeight="1" x14ac:dyDescent="0.3">
      <c r="A36" s="743" t="s">
        <v>524</v>
      </c>
      <c r="B36" s="745" t="s">
        <v>3183</v>
      </c>
      <c r="C36" s="745" t="s">
        <v>3114</v>
      </c>
      <c r="D36" s="745" t="s">
        <v>3196</v>
      </c>
      <c r="E36" s="745" t="s">
        <v>3197</v>
      </c>
      <c r="F36" s="761">
        <v>17</v>
      </c>
      <c r="G36" s="761">
        <v>348.16</v>
      </c>
      <c r="H36" s="761">
        <v>1</v>
      </c>
      <c r="I36" s="761">
        <v>20.48</v>
      </c>
      <c r="J36" s="761"/>
      <c r="K36" s="761"/>
      <c r="L36" s="761"/>
      <c r="M36" s="761"/>
      <c r="N36" s="761"/>
      <c r="O36" s="761"/>
      <c r="P36" s="750"/>
      <c r="Q36" s="762"/>
    </row>
    <row r="37" spans="1:17" ht="14.4" customHeight="1" x14ac:dyDescent="0.3">
      <c r="A37" s="743" t="s">
        <v>524</v>
      </c>
      <c r="B37" s="745" t="s">
        <v>3183</v>
      </c>
      <c r="C37" s="745" t="s">
        <v>3114</v>
      </c>
      <c r="D37" s="745" t="s">
        <v>3198</v>
      </c>
      <c r="E37" s="745" t="s">
        <v>3199</v>
      </c>
      <c r="F37" s="761">
        <v>3</v>
      </c>
      <c r="G37" s="761">
        <v>11777.7</v>
      </c>
      <c r="H37" s="761">
        <v>1</v>
      </c>
      <c r="I37" s="761">
        <v>3925.9</v>
      </c>
      <c r="J37" s="761"/>
      <c r="K37" s="761"/>
      <c r="L37" s="761"/>
      <c r="M37" s="761"/>
      <c r="N37" s="761">
        <v>0.8</v>
      </c>
      <c r="O37" s="761">
        <v>3004.16</v>
      </c>
      <c r="P37" s="750">
        <v>0.25507187311614321</v>
      </c>
      <c r="Q37" s="762">
        <v>3755.2</v>
      </c>
    </row>
    <row r="38" spans="1:17" ht="14.4" customHeight="1" x14ac:dyDescent="0.3">
      <c r="A38" s="743" t="s">
        <v>524</v>
      </c>
      <c r="B38" s="745" t="s">
        <v>3183</v>
      </c>
      <c r="C38" s="745" t="s">
        <v>3114</v>
      </c>
      <c r="D38" s="745" t="s">
        <v>3200</v>
      </c>
      <c r="E38" s="745" t="s">
        <v>3201</v>
      </c>
      <c r="F38" s="761">
        <v>8</v>
      </c>
      <c r="G38" s="761">
        <v>1642.64</v>
      </c>
      <c r="H38" s="761">
        <v>1</v>
      </c>
      <c r="I38" s="761">
        <v>205.33</v>
      </c>
      <c r="J38" s="761"/>
      <c r="K38" s="761"/>
      <c r="L38" s="761"/>
      <c r="M38" s="761"/>
      <c r="N38" s="761"/>
      <c r="O38" s="761"/>
      <c r="P38" s="750"/>
      <c r="Q38" s="762"/>
    </row>
    <row r="39" spans="1:17" ht="14.4" customHeight="1" x14ac:dyDescent="0.3">
      <c r="A39" s="743" t="s">
        <v>524</v>
      </c>
      <c r="B39" s="745" t="s">
        <v>3183</v>
      </c>
      <c r="C39" s="745" t="s">
        <v>3114</v>
      </c>
      <c r="D39" s="745" t="s">
        <v>3202</v>
      </c>
      <c r="E39" s="745" t="s">
        <v>3203</v>
      </c>
      <c r="F39" s="761">
        <v>5.7</v>
      </c>
      <c r="G39" s="761">
        <v>551.66000000000008</v>
      </c>
      <c r="H39" s="761">
        <v>1</v>
      </c>
      <c r="I39" s="761">
        <v>96.782456140350888</v>
      </c>
      <c r="J39" s="761">
        <v>2.1</v>
      </c>
      <c r="K39" s="761">
        <v>203.63</v>
      </c>
      <c r="L39" s="761">
        <v>0.36912228546568532</v>
      </c>
      <c r="M39" s="761">
        <v>96.966666666666654</v>
      </c>
      <c r="N39" s="761"/>
      <c r="O39" s="761"/>
      <c r="P39" s="750"/>
      <c r="Q39" s="762"/>
    </row>
    <row r="40" spans="1:17" ht="14.4" customHeight="1" x14ac:dyDescent="0.3">
      <c r="A40" s="743" t="s">
        <v>524</v>
      </c>
      <c r="B40" s="745" t="s">
        <v>3183</v>
      </c>
      <c r="C40" s="745" t="s">
        <v>3114</v>
      </c>
      <c r="D40" s="745" t="s">
        <v>3204</v>
      </c>
      <c r="E40" s="745" t="s">
        <v>3205</v>
      </c>
      <c r="F40" s="761">
        <v>0.35</v>
      </c>
      <c r="G40" s="761">
        <v>280</v>
      </c>
      <c r="H40" s="761">
        <v>1</v>
      </c>
      <c r="I40" s="761">
        <v>800</v>
      </c>
      <c r="J40" s="761"/>
      <c r="K40" s="761"/>
      <c r="L40" s="761"/>
      <c r="M40" s="761"/>
      <c r="N40" s="761">
        <v>0.55000000000000004</v>
      </c>
      <c r="O40" s="761">
        <v>420.86</v>
      </c>
      <c r="P40" s="750">
        <v>1.5030714285714286</v>
      </c>
      <c r="Q40" s="762">
        <v>765.19999999999993</v>
      </c>
    </row>
    <row r="41" spans="1:17" ht="14.4" customHeight="1" x14ac:dyDescent="0.3">
      <c r="A41" s="743" t="s">
        <v>524</v>
      </c>
      <c r="B41" s="745" t="s">
        <v>3183</v>
      </c>
      <c r="C41" s="745" t="s">
        <v>3114</v>
      </c>
      <c r="D41" s="745" t="s">
        <v>3206</v>
      </c>
      <c r="E41" s="745" t="s">
        <v>3207</v>
      </c>
      <c r="F41" s="761">
        <v>0.3</v>
      </c>
      <c r="G41" s="761">
        <v>647.58000000000004</v>
      </c>
      <c r="H41" s="761">
        <v>1</v>
      </c>
      <c r="I41" s="761">
        <v>2158.6000000000004</v>
      </c>
      <c r="J41" s="761"/>
      <c r="K41" s="761"/>
      <c r="L41" s="761"/>
      <c r="M41" s="761"/>
      <c r="N41" s="761"/>
      <c r="O41" s="761"/>
      <c r="P41" s="750"/>
      <c r="Q41" s="762"/>
    </row>
    <row r="42" spans="1:17" ht="14.4" customHeight="1" x14ac:dyDescent="0.3">
      <c r="A42" s="743" t="s">
        <v>524</v>
      </c>
      <c r="B42" s="745" t="s">
        <v>3183</v>
      </c>
      <c r="C42" s="745" t="s">
        <v>3114</v>
      </c>
      <c r="D42" s="745" t="s">
        <v>3208</v>
      </c>
      <c r="E42" s="745" t="s">
        <v>3209</v>
      </c>
      <c r="F42" s="761"/>
      <c r="G42" s="761"/>
      <c r="H42" s="761"/>
      <c r="I42" s="761"/>
      <c r="J42" s="761">
        <v>2.6</v>
      </c>
      <c r="K42" s="761">
        <v>1630.46</v>
      </c>
      <c r="L42" s="761"/>
      <c r="M42" s="761">
        <v>627.1</v>
      </c>
      <c r="N42" s="761"/>
      <c r="O42" s="761"/>
      <c r="P42" s="750"/>
      <c r="Q42" s="762"/>
    </row>
    <row r="43" spans="1:17" ht="14.4" customHeight="1" x14ac:dyDescent="0.3">
      <c r="A43" s="743" t="s">
        <v>524</v>
      </c>
      <c r="B43" s="745" t="s">
        <v>3183</v>
      </c>
      <c r="C43" s="745" t="s">
        <v>3114</v>
      </c>
      <c r="D43" s="745" t="s">
        <v>3210</v>
      </c>
      <c r="E43" s="745" t="s">
        <v>3211</v>
      </c>
      <c r="F43" s="761"/>
      <c r="G43" s="761"/>
      <c r="H43" s="761"/>
      <c r="I43" s="761"/>
      <c r="J43" s="761"/>
      <c r="K43" s="761"/>
      <c r="L43" s="761"/>
      <c r="M43" s="761"/>
      <c r="N43" s="761">
        <v>9</v>
      </c>
      <c r="O43" s="761">
        <v>7198.11</v>
      </c>
      <c r="P43" s="750"/>
      <c r="Q43" s="762">
        <v>799.79</v>
      </c>
    </row>
    <row r="44" spans="1:17" ht="14.4" customHeight="1" x14ac:dyDescent="0.3">
      <c r="A44" s="743" t="s">
        <v>524</v>
      </c>
      <c r="B44" s="745" t="s">
        <v>3183</v>
      </c>
      <c r="C44" s="745" t="s">
        <v>3114</v>
      </c>
      <c r="D44" s="745" t="s">
        <v>3212</v>
      </c>
      <c r="E44" s="745" t="s">
        <v>1987</v>
      </c>
      <c r="F44" s="761">
        <v>9</v>
      </c>
      <c r="G44" s="761">
        <v>2461.29</v>
      </c>
      <c r="H44" s="761">
        <v>1</v>
      </c>
      <c r="I44" s="761">
        <v>273.47666666666669</v>
      </c>
      <c r="J44" s="761"/>
      <c r="K44" s="761"/>
      <c r="L44" s="761"/>
      <c r="M44" s="761"/>
      <c r="N44" s="761">
        <v>27</v>
      </c>
      <c r="O44" s="761">
        <v>2610.63</v>
      </c>
      <c r="P44" s="750">
        <v>1.0606754994332241</v>
      </c>
      <c r="Q44" s="762">
        <v>96.69</v>
      </c>
    </row>
    <row r="45" spans="1:17" ht="14.4" customHeight="1" x14ac:dyDescent="0.3">
      <c r="A45" s="743" t="s">
        <v>524</v>
      </c>
      <c r="B45" s="745" t="s">
        <v>3183</v>
      </c>
      <c r="C45" s="745" t="s">
        <v>3114</v>
      </c>
      <c r="D45" s="745" t="s">
        <v>3213</v>
      </c>
      <c r="E45" s="745" t="s">
        <v>1993</v>
      </c>
      <c r="F45" s="761"/>
      <c r="G45" s="761"/>
      <c r="H45" s="761"/>
      <c r="I45" s="761"/>
      <c r="J45" s="761"/>
      <c r="K45" s="761"/>
      <c r="L45" s="761"/>
      <c r="M45" s="761"/>
      <c r="N45" s="761">
        <v>3.8</v>
      </c>
      <c r="O45" s="761">
        <v>1467.08</v>
      </c>
      <c r="P45" s="750"/>
      <c r="Q45" s="762">
        <v>386.07368421052632</v>
      </c>
    </row>
    <row r="46" spans="1:17" ht="14.4" customHeight="1" x14ac:dyDescent="0.3">
      <c r="A46" s="743" t="s">
        <v>524</v>
      </c>
      <c r="B46" s="745" t="s">
        <v>3183</v>
      </c>
      <c r="C46" s="745" t="s">
        <v>3114</v>
      </c>
      <c r="D46" s="745" t="s">
        <v>3214</v>
      </c>
      <c r="E46" s="745" t="s">
        <v>3215</v>
      </c>
      <c r="F46" s="761">
        <v>0.7</v>
      </c>
      <c r="G46" s="761">
        <v>804.96</v>
      </c>
      <c r="H46" s="761">
        <v>1</v>
      </c>
      <c r="I46" s="761">
        <v>1149.9428571428573</v>
      </c>
      <c r="J46" s="761"/>
      <c r="K46" s="761"/>
      <c r="L46" s="761"/>
      <c r="M46" s="761"/>
      <c r="N46" s="761"/>
      <c r="O46" s="761"/>
      <c r="P46" s="750"/>
      <c r="Q46" s="762"/>
    </row>
    <row r="47" spans="1:17" ht="14.4" customHeight="1" x14ac:dyDescent="0.3">
      <c r="A47" s="743" t="s">
        <v>524</v>
      </c>
      <c r="B47" s="745" t="s">
        <v>3183</v>
      </c>
      <c r="C47" s="745" t="s">
        <v>3114</v>
      </c>
      <c r="D47" s="745" t="s">
        <v>3216</v>
      </c>
      <c r="E47" s="745" t="s">
        <v>3217</v>
      </c>
      <c r="F47" s="761">
        <v>0.92</v>
      </c>
      <c r="G47" s="761">
        <v>3326.91</v>
      </c>
      <c r="H47" s="761">
        <v>1</v>
      </c>
      <c r="I47" s="761">
        <v>3616.20652173913</v>
      </c>
      <c r="J47" s="761">
        <v>1.33</v>
      </c>
      <c r="K47" s="761">
        <v>4836.17</v>
      </c>
      <c r="L47" s="761">
        <v>1.4536521877658248</v>
      </c>
      <c r="M47" s="761">
        <v>3636.218045112782</v>
      </c>
      <c r="N47" s="761">
        <v>5.09</v>
      </c>
      <c r="O47" s="761">
        <v>17906.02</v>
      </c>
      <c r="P47" s="750">
        <v>5.3821774559576303</v>
      </c>
      <c r="Q47" s="762">
        <v>3517.8821218074659</v>
      </c>
    </row>
    <row r="48" spans="1:17" ht="14.4" customHeight="1" x14ac:dyDescent="0.3">
      <c r="A48" s="743" t="s">
        <v>524</v>
      </c>
      <c r="B48" s="745" t="s">
        <v>3183</v>
      </c>
      <c r="C48" s="745" t="s">
        <v>3114</v>
      </c>
      <c r="D48" s="745" t="s">
        <v>3218</v>
      </c>
      <c r="E48" s="745" t="s">
        <v>3219</v>
      </c>
      <c r="F48" s="761"/>
      <c r="G48" s="761"/>
      <c r="H48" s="761"/>
      <c r="I48" s="761"/>
      <c r="J48" s="761"/>
      <c r="K48" s="761"/>
      <c r="L48" s="761"/>
      <c r="M48" s="761"/>
      <c r="N48" s="761">
        <v>0.2</v>
      </c>
      <c r="O48" s="761">
        <v>157.97</v>
      </c>
      <c r="P48" s="750"/>
      <c r="Q48" s="762">
        <v>789.84999999999991</v>
      </c>
    </row>
    <row r="49" spans="1:17" ht="14.4" customHeight="1" x14ac:dyDescent="0.3">
      <c r="A49" s="743" t="s">
        <v>524</v>
      </c>
      <c r="B49" s="745" t="s">
        <v>3183</v>
      </c>
      <c r="C49" s="745" t="s">
        <v>3220</v>
      </c>
      <c r="D49" s="745" t="s">
        <v>3221</v>
      </c>
      <c r="E49" s="745" t="s">
        <v>3222</v>
      </c>
      <c r="F49" s="761">
        <v>7</v>
      </c>
      <c r="G49" s="761">
        <v>12818.74</v>
      </c>
      <c r="H49" s="761">
        <v>1</v>
      </c>
      <c r="I49" s="761">
        <v>1831.2485714285715</v>
      </c>
      <c r="J49" s="761">
        <v>2</v>
      </c>
      <c r="K49" s="761">
        <v>3731.16</v>
      </c>
      <c r="L49" s="761">
        <v>0.29107072926044214</v>
      </c>
      <c r="M49" s="761">
        <v>1865.58</v>
      </c>
      <c r="N49" s="761">
        <v>4</v>
      </c>
      <c r="O49" s="761">
        <v>7462.32</v>
      </c>
      <c r="P49" s="750">
        <v>0.58214145852088428</v>
      </c>
      <c r="Q49" s="762">
        <v>1865.58</v>
      </c>
    </row>
    <row r="50" spans="1:17" ht="14.4" customHeight="1" x14ac:dyDescent="0.3">
      <c r="A50" s="743" t="s">
        <v>524</v>
      </c>
      <c r="B50" s="745" t="s">
        <v>3183</v>
      </c>
      <c r="C50" s="745" t="s">
        <v>3220</v>
      </c>
      <c r="D50" s="745" t="s">
        <v>3223</v>
      </c>
      <c r="E50" s="745" t="s">
        <v>3224</v>
      </c>
      <c r="F50" s="761"/>
      <c r="G50" s="761"/>
      <c r="H50" s="761"/>
      <c r="I50" s="761"/>
      <c r="J50" s="761"/>
      <c r="K50" s="761"/>
      <c r="L50" s="761"/>
      <c r="M50" s="761"/>
      <c r="N50" s="761">
        <v>2</v>
      </c>
      <c r="O50" s="761">
        <v>5457.42</v>
      </c>
      <c r="P50" s="750"/>
      <c r="Q50" s="762">
        <v>2728.71</v>
      </c>
    </row>
    <row r="51" spans="1:17" ht="14.4" customHeight="1" x14ac:dyDescent="0.3">
      <c r="A51" s="743" t="s">
        <v>524</v>
      </c>
      <c r="B51" s="745" t="s">
        <v>3183</v>
      </c>
      <c r="C51" s="745" t="s">
        <v>3119</v>
      </c>
      <c r="D51" s="745" t="s">
        <v>3225</v>
      </c>
      <c r="E51" s="745" t="s">
        <v>3226</v>
      </c>
      <c r="F51" s="761">
        <v>1969</v>
      </c>
      <c r="G51" s="761">
        <v>2204010</v>
      </c>
      <c r="H51" s="761">
        <v>1</v>
      </c>
      <c r="I51" s="761">
        <v>1119.3550025393602</v>
      </c>
      <c r="J51" s="761">
        <v>1893</v>
      </c>
      <c r="K51" s="761">
        <v>2080614</v>
      </c>
      <c r="L51" s="761">
        <v>0.94401295819891928</v>
      </c>
      <c r="M51" s="761">
        <v>1099.109350237718</v>
      </c>
      <c r="N51" s="761">
        <v>2225</v>
      </c>
      <c r="O51" s="761">
        <v>2386585</v>
      </c>
      <c r="P51" s="750">
        <v>1.0828376459271964</v>
      </c>
      <c r="Q51" s="762">
        <v>1072.6224719101124</v>
      </c>
    </row>
    <row r="52" spans="1:17" ht="14.4" customHeight="1" x14ac:dyDescent="0.3">
      <c r="A52" s="743" t="s">
        <v>524</v>
      </c>
      <c r="B52" s="745" t="s">
        <v>3183</v>
      </c>
      <c r="C52" s="745" t="s">
        <v>3119</v>
      </c>
      <c r="D52" s="745" t="s">
        <v>3227</v>
      </c>
      <c r="E52" s="745" t="s">
        <v>3228</v>
      </c>
      <c r="F52" s="761">
        <v>7</v>
      </c>
      <c r="G52" s="761">
        <v>1295</v>
      </c>
      <c r="H52" s="761">
        <v>1</v>
      </c>
      <c r="I52" s="761">
        <v>185</v>
      </c>
      <c r="J52" s="761">
        <v>2</v>
      </c>
      <c r="K52" s="761">
        <v>370</v>
      </c>
      <c r="L52" s="761">
        <v>0.2857142857142857</v>
      </c>
      <c r="M52" s="761">
        <v>185</v>
      </c>
      <c r="N52" s="761">
        <v>6</v>
      </c>
      <c r="O52" s="761">
        <v>1134</v>
      </c>
      <c r="P52" s="750">
        <v>0.87567567567567572</v>
      </c>
      <c r="Q52" s="762">
        <v>189</v>
      </c>
    </row>
    <row r="53" spans="1:17" ht="14.4" customHeight="1" x14ac:dyDescent="0.3">
      <c r="A53" s="743" t="s">
        <v>524</v>
      </c>
      <c r="B53" s="745" t="s">
        <v>3183</v>
      </c>
      <c r="C53" s="745" t="s">
        <v>3119</v>
      </c>
      <c r="D53" s="745" t="s">
        <v>3229</v>
      </c>
      <c r="E53" s="745" t="s">
        <v>3230</v>
      </c>
      <c r="F53" s="761">
        <v>113</v>
      </c>
      <c r="G53" s="761">
        <v>72866</v>
      </c>
      <c r="H53" s="761">
        <v>1</v>
      </c>
      <c r="I53" s="761">
        <v>644.83185840707961</v>
      </c>
      <c r="J53" s="761">
        <v>112</v>
      </c>
      <c r="K53" s="761">
        <v>72240</v>
      </c>
      <c r="L53" s="761">
        <v>0.99140888754700407</v>
      </c>
      <c r="M53" s="761">
        <v>645</v>
      </c>
      <c r="N53" s="761">
        <v>118</v>
      </c>
      <c r="O53" s="761">
        <v>77004</v>
      </c>
      <c r="P53" s="750">
        <v>1.0567891746493563</v>
      </c>
      <c r="Q53" s="762">
        <v>652.57627118644064</v>
      </c>
    </row>
    <row r="54" spans="1:17" ht="14.4" customHeight="1" x14ac:dyDescent="0.3">
      <c r="A54" s="743" t="s">
        <v>524</v>
      </c>
      <c r="B54" s="745" t="s">
        <v>3183</v>
      </c>
      <c r="C54" s="745" t="s">
        <v>3119</v>
      </c>
      <c r="D54" s="745" t="s">
        <v>3143</v>
      </c>
      <c r="E54" s="745" t="s">
        <v>3144</v>
      </c>
      <c r="F54" s="761">
        <v>94</v>
      </c>
      <c r="G54" s="761">
        <v>38601</v>
      </c>
      <c r="H54" s="761">
        <v>1</v>
      </c>
      <c r="I54" s="761">
        <v>410.64893617021278</v>
      </c>
      <c r="J54" s="761">
        <v>95</v>
      </c>
      <c r="K54" s="761">
        <v>39045</v>
      </c>
      <c r="L54" s="761">
        <v>1.0115022926867179</v>
      </c>
      <c r="M54" s="761">
        <v>411</v>
      </c>
      <c r="N54" s="761">
        <v>98</v>
      </c>
      <c r="O54" s="761">
        <v>41026</v>
      </c>
      <c r="P54" s="750">
        <v>1.0628222066785835</v>
      </c>
      <c r="Q54" s="762">
        <v>418.63265306122452</v>
      </c>
    </row>
    <row r="55" spans="1:17" ht="14.4" customHeight="1" x14ac:dyDescent="0.3">
      <c r="A55" s="743" t="s">
        <v>524</v>
      </c>
      <c r="B55" s="745" t="s">
        <v>3183</v>
      </c>
      <c r="C55" s="745" t="s">
        <v>3119</v>
      </c>
      <c r="D55" s="745" t="s">
        <v>3145</v>
      </c>
      <c r="E55" s="745" t="s">
        <v>3146</v>
      </c>
      <c r="F55" s="761">
        <v>96</v>
      </c>
      <c r="G55" s="761">
        <v>19767</v>
      </c>
      <c r="H55" s="761">
        <v>1</v>
      </c>
      <c r="I55" s="761">
        <v>205.90625</v>
      </c>
      <c r="J55" s="761">
        <v>96</v>
      </c>
      <c r="K55" s="761">
        <v>19776</v>
      </c>
      <c r="L55" s="761">
        <v>1.0004553042950373</v>
      </c>
      <c r="M55" s="761">
        <v>206</v>
      </c>
      <c r="N55" s="761">
        <v>101</v>
      </c>
      <c r="O55" s="761">
        <v>21190</v>
      </c>
      <c r="P55" s="750">
        <v>1.0719886679819901</v>
      </c>
      <c r="Q55" s="762">
        <v>209.80198019801981</v>
      </c>
    </row>
    <row r="56" spans="1:17" ht="14.4" customHeight="1" x14ac:dyDescent="0.3">
      <c r="A56" s="743" t="s">
        <v>524</v>
      </c>
      <c r="B56" s="745" t="s">
        <v>3183</v>
      </c>
      <c r="C56" s="745" t="s">
        <v>3119</v>
      </c>
      <c r="D56" s="745" t="s">
        <v>3231</v>
      </c>
      <c r="E56" s="745" t="s">
        <v>3232</v>
      </c>
      <c r="F56" s="761">
        <v>0</v>
      </c>
      <c r="G56" s="761">
        <v>0</v>
      </c>
      <c r="H56" s="761"/>
      <c r="I56" s="761"/>
      <c r="J56" s="761">
        <v>0</v>
      </c>
      <c r="K56" s="761">
        <v>0</v>
      </c>
      <c r="L56" s="761"/>
      <c r="M56" s="761"/>
      <c r="N56" s="761">
        <v>0</v>
      </c>
      <c r="O56" s="761">
        <v>0</v>
      </c>
      <c r="P56" s="750"/>
      <c r="Q56" s="762"/>
    </row>
    <row r="57" spans="1:17" ht="14.4" customHeight="1" x14ac:dyDescent="0.3">
      <c r="A57" s="743" t="s">
        <v>524</v>
      </c>
      <c r="B57" s="745" t="s">
        <v>3183</v>
      </c>
      <c r="C57" s="745" t="s">
        <v>3119</v>
      </c>
      <c r="D57" s="745" t="s">
        <v>3233</v>
      </c>
      <c r="E57" s="745" t="s">
        <v>3234</v>
      </c>
      <c r="F57" s="761"/>
      <c r="G57" s="761"/>
      <c r="H57" s="761"/>
      <c r="I57" s="761"/>
      <c r="J57" s="761">
        <v>42</v>
      </c>
      <c r="K57" s="761">
        <v>0</v>
      </c>
      <c r="L57" s="761"/>
      <c r="M57" s="761">
        <v>0</v>
      </c>
      <c r="N57" s="761">
        <v>120</v>
      </c>
      <c r="O57" s="761">
        <v>0</v>
      </c>
      <c r="P57" s="750"/>
      <c r="Q57" s="762">
        <v>0</v>
      </c>
    </row>
    <row r="58" spans="1:17" ht="14.4" customHeight="1" x14ac:dyDescent="0.3">
      <c r="A58" s="743" t="s">
        <v>524</v>
      </c>
      <c r="B58" s="745" t="s">
        <v>3183</v>
      </c>
      <c r="C58" s="745" t="s">
        <v>3119</v>
      </c>
      <c r="D58" s="745" t="s">
        <v>3147</v>
      </c>
      <c r="E58" s="745" t="s">
        <v>3148</v>
      </c>
      <c r="F58" s="761">
        <v>117</v>
      </c>
      <c r="G58" s="761">
        <v>38261</v>
      </c>
      <c r="H58" s="761">
        <v>1</v>
      </c>
      <c r="I58" s="761">
        <v>327.017094017094</v>
      </c>
      <c r="J58" s="761">
        <v>118</v>
      </c>
      <c r="K58" s="761">
        <v>38586</v>
      </c>
      <c r="L58" s="761">
        <v>1.0084942892240141</v>
      </c>
      <c r="M58" s="761">
        <v>327</v>
      </c>
      <c r="N58" s="761">
        <v>130</v>
      </c>
      <c r="O58" s="761">
        <v>43028</v>
      </c>
      <c r="P58" s="750">
        <v>1.1245916207103839</v>
      </c>
      <c r="Q58" s="762">
        <v>330.98461538461538</v>
      </c>
    </row>
    <row r="59" spans="1:17" ht="14.4" customHeight="1" x14ac:dyDescent="0.3">
      <c r="A59" s="743" t="s">
        <v>524</v>
      </c>
      <c r="B59" s="745" t="s">
        <v>3183</v>
      </c>
      <c r="C59" s="745" t="s">
        <v>3119</v>
      </c>
      <c r="D59" s="745" t="s">
        <v>3235</v>
      </c>
      <c r="E59" s="745" t="s">
        <v>3236</v>
      </c>
      <c r="F59" s="761">
        <v>1699</v>
      </c>
      <c r="G59" s="761">
        <v>0</v>
      </c>
      <c r="H59" s="761"/>
      <c r="I59" s="761">
        <v>0</v>
      </c>
      <c r="J59" s="761"/>
      <c r="K59" s="761"/>
      <c r="L59" s="761"/>
      <c r="M59" s="761"/>
      <c r="N59" s="761"/>
      <c r="O59" s="761"/>
      <c r="P59" s="750"/>
      <c r="Q59" s="762"/>
    </row>
    <row r="60" spans="1:17" ht="14.4" customHeight="1" x14ac:dyDescent="0.3">
      <c r="A60" s="743" t="s">
        <v>524</v>
      </c>
      <c r="B60" s="745" t="s">
        <v>3183</v>
      </c>
      <c r="C60" s="745" t="s">
        <v>3119</v>
      </c>
      <c r="D60" s="745" t="s">
        <v>3237</v>
      </c>
      <c r="E60" s="745" t="s">
        <v>3238</v>
      </c>
      <c r="F60" s="761">
        <v>12</v>
      </c>
      <c r="G60" s="761">
        <v>0</v>
      </c>
      <c r="H60" s="761"/>
      <c r="I60" s="761">
        <v>0</v>
      </c>
      <c r="J60" s="761">
        <v>4</v>
      </c>
      <c r="K60" s="761">
        <v>0</v>
      </c>
      <c r="L60" s="761"/>
      <c r="M60" s="761">
        <v>0</v>
      </c>
      <c r="N60" s="761">
        <v>16</v>
      </c>
      <c r="O60" s="761">
        <v>0</v>
      </c>
      <c r="P60" s="750"/>
      <c r="Q60" s="762">
        <v>0</v>
      </c>
    </row>
    <row r="61" spans="1:17" ht="14.4" customHeight="1" x14ac:dyDescent="0.3">
      <c r="A61" s="743" t="s">
        <v>524</v>
      </c>
      <c r="B61" s="745" t="s">
        <v>3239</v>
      </c>
      <c r="C61" s="745" t="s">
        <v>3119</v>
      </c>
      <c r="D61" s="745" t="s">
        <v>3240</v>
      </c>
      <c r="E61" s="745" t="s">
        <v>3241</v>
      </c>
      <c r="F61" s="761">
        <v>1</v>
      </c>
      <c r="G61" s="761">
        <v>0</v>
      </c>
      <c r="H61" s="761"/>
      <c r="I61" s="761">
        <v>0</v>
      </c>
      <c r="J61" s="761"/>
      <c r="K61" s="761"/>
      <c r="L61" s="761"/>
      <c r="M61" s="761"/>
      <c r="N61" s="761"/>
      <c r="O61" s="761"/>
      <c r="P61" s="750"/>
      <c r="Q61" s="762"/>
    </row>
    <row r="62" spans="1:17" ht="14.4" customHeight="1" x14ac:dyDescent="0.3">
      <c r="A62" s="743" t="s">
        <v>524</v>
      </c>
      <c r="B62" s="745" t="s">
        <v>3239</v>
      </c>
      <c r="C62" s="745" t="s">
        <v>3119</v>
      </c>
      <c r="D62" s="745" t="s">
        <v>3242</v>
      </c>
      <c r="E62" s="745" t="s">
        <v>3243</v>
      </c>
      <c r="F62" s="761">
        <v>1</v>
      </c>
      <c r="G62" s="761">
        <v>0</v>
      </c>
      <c r="H62" s="761"/>
      <c r="I62" s="761">
        <v>0</v>
      </c>
      <c r="J62" s="761"/>
      <c r="K62" s="761"/>
      <c r="L62" s="761"/>
      <c r="M62" s="761"/>
      <c r="N62" s="761"/>
      <c r="O62" s="761"/>
      <c r="P62" s="750"/>
      <c r="Q62" s="762"/>
    </row>
    <row r="63" spans="1:17" ht="14.4" customHeight="1" x14ac:dyDescent="0.3">
      <c r="A63" s="743" t="s">
        <v>524</v>
      </c>
      <c r="B63" s="745" t="s">
        <v>3239</v>
      </c>
      <c r="C63" s="745" t="s">
        <v>3119</v>
      </c>
      <c r="D63" s="745" t="s">
        <v>3244</v>
      </c>
      <c r="E63" s="745" t="s">
        <v>3245</v>
      </c>
      <c r="F63" s="761">
        <v>1</v>
      </c>
      <c r="G63" s="761">
        <v>0</v>
      </c>
      <c r="H63" s="761"/>
      <c r="I63" s="761">
        <v>0</v>
      </c>
      <c r="J63" s="761"/>
      <c r="K63" s="761"/>
      <c r="L63" s="761"/>
      <c r="M63" s="761"/>
      <c r="N63" s="761"/>
      <c r="O63" s="761"/>
      <c r="P63" s="750"/>
      <c r="Q63" s="762"/>
    </row>
    <row r="64" spans="1:17" ht="14.4" customHeight="1" x14ac:dyDescent="0.3">
      <c r="A64" s="743" t="s">
        <v>524</v>
      </c>
      <c r="B64" s="745" t="s">
        <v>3239</v>
      </c>
      <c r="C64" s="745" t="s">
        <v>3119</v>
      </c>
      <c r="D64" s="745" t="s">
        <v>3246</v>
      </c>
      <c r="E64" s="745" t="s">
        <v>3247</v>
      </c>
      <c r="F64" s="761">
        <v>1</v>
      </c>
      <c r="G64" s="761">
        <v>2651</v>
      </c>
      <c r="H64" s="761">
        <v>1</v>
      </c>
      <c r="I64" s="761">
        <v>2651</v>
      </c>
      <c r="J64" s="761"/>
      <c r="K64" s="761"/>
      <c r="L64" s="761"/>
      <c r="M64" s="761"/>
      <c r="N64" s="761"/>
      <c r="O64" s="761"/>
      <c r="P64" s="750"/>
      <c r="Q64" s="762"/>
    </row>
    <row r="65" spans="1:17" ht="14.4" customHeight="1" x14ac:dyDescent="0.3">
      <c r="A65" s="743" t="s">
        <v>524</v>
      </c>
      <c r="B65" s="745" t="s">
        <v>3239</v>
      </c>
      <c r="C65" s="745" t="s">
        <v>3119</v>
      </c>
      <c r="D65" s="745" t="s">
        <v>3248</v>
      </c>
      <c r="E65" s="745" t="s">
        <v>3249</v>
      </c>
      <c r="F65" s="761">
        <v>1</v>
      </c>
      <c r="G65" s="761">
        <v>0</v>
      </c>
      <c r="H65" s="761"/>
      <c r="I65" s="761">
        <v>0</v>
      </c>
      <c r="J65" s="761"/>
      <c r="K65" s="761"/>
      <c r="L65" s="761"/>
      <c r="M65" s="761"/>
      <c r="N65" s="761"/>
      <c r="O65" s="761"/>
      <c r="P65" s="750"/>
      <c r="Q65" s="762"/>
    </row>
    <row r="66" spans="1:17" ht="14.4" customHeight="1" x14ac:dyDescent="0.3">
      <c r="A66" s="743" t="s">
        <v>524</v>
      </c>
      <c r="B66" s="745" t="s">
        <v>3239</v>
      </c>
      <c r="C66" s="745" t="s">
        <v>3119</v>
      </c>
      <c r="D66" s="745" t="s">
        <v>3250</v>
      </c>
      <c r="E66" s="745" t="s">
        <v>3251</v>
      </c>
      <c r="F66" s="761">
        <v>1</v>
      </c>
      <c r="G66" s="761">
        <v>0</v>
      </c>
      <c r="H66" s="761"/>
      <c r="I66" s="761">
        <v>0</v>
      </c>
      <c r="J66" s="761"/>
      <c r="K66" s="761"/>
      <c r="L66" s="761"/>
      <c r="M66" s="761"/>
      <c r="N66" s="761"/>
      <c r="O66" s="761"/>
      <c r="P66" s="750"/>
      <c r="Q66" s="762"/>
    </row>
    <row r="67" spans="1:17" ht="14.4" customHeight="1" x14ac:dyDescent="0.3">
      <c r="A67" s="743" t="s">
        <v>3252</v>
      </c>
      <c r="B67" s="745" t="s">
        <v>3138</v>
      </c>
      <c r="C67" s="745" t="s">
        <v>3119</v>
      </c>
      <c r="D67" s="745" t="s">
        <v>3147</v>
      </c>
      <c r="E67" s="745" t="s">
        <v>3148</v>
      </c>
      <c r="F67" s="761">
        <v>29</v>
      </c>
      <c r="G67" s="761">
        <v>9483</v>
      </c>
      <c r="H67" s="761">
        <v>1</v>
      </c>
      <c r="I67" s="761">
        <v>327</v>
      </c>
      <c r="J67" s="761">
        <v>23</v>
      </c>
      <c r="K67" s="761">
        <v>7521</v>
      </c>
      <c r="L67" s="761">
        <v>0.7931034482758621</v>
      </c>
      <c r="M67" s="761">
        <v>327</v>
      </c>
      <c r="N67" s="761">
        <v>26</v>
      </c>
      <c r="O67" s="761">
        <v>8606</v>
      </c>
      <c r="P67" s="750">
        <v>0.90751871770536752</v>
      </c>
      <c r="Q67" s="762">
        <v>331</v>
      </c>
    </row>
    <row r="68" spans="1:17" ht="14.4" customHeight="1" x14ac:dyDescent="0.3">
      <c r="A68" s="743" t="s">
        <v>3253</v>
      </c>
      <c r="B68" s="745" t="s">
        <v>3138</v>
      </c>
      <c r="C68" s="745" t="s">
        <v>3119</v>
      </c>
      <c r="D68" s="745" t="s">
        <v>3147</v>
      </c>
      <c r="E68" s="745" t="s">
        <v>3148</v>
      </c>
      <c r="F68" s="761">
        <v>1</v>
      </c>
      <c r="G68" s="761">
        <v>327</v>
      </c>
      <c r="H68" s="761">
        <v>1</v>
      </c>
      <c r="I68" s="761">
        <v>327</v>
      </c>
      <c r="J68" s="761"/>
      <c r="K68" s="761"/>
      <c r="L68" s="761"/>
      <c r="M68" s="761"/>
      <c r="N68" s="761">
        <v>1</v>
      </c>
      <c r="O68" s="761">
        <v>331</v>
      </c>
      <c r="P68" s="750">
        <v>1.0122324159021407</v>
      </c>
      <c r="Q68" s="762">
        <v>331</v>
      </c>
    </row>
    <row r="69" spans="1:17" ht="14.4" customHeight="1" thickBot="1" x14ac:dyDescent="0.35">
      <c r="A69" s="751" t="s">
        <v>3254</v>
      </c>
      <c r="B69" s="752" t="s">
        <v>3138</v>
      </c>
      <c r="C69" s="752" t="s">
        <v>3119</v>
      </c>
      <c r="D69" s="752" t="s">
        <v>3147</v>
      </c>
      <c r="E69" s="752" t="s">
        <v>3148</v>
      </c>
      <c r="F69" s="763"/>
      <c r="G69" s="763"/>
      <c r="H69" s="763"/>
      <c r="I69" s="763"/>
      <c r="J69" s="763">
        <v>2</v>
      </c>
      <c r="K69" s="763">
        <v>654</v>
      </c>
      <c r="L69" s="763"/>
      <c r="M69" s="763">
        <v>327</v>
      </c>
      <c r="N69" s="763"/>
      <c r="O69" s="763"/>
      <c r="P69" s="757"/>
      <c r="Q69" s="76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7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8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79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99.31</v>
      </c>
      <c r="C5" s="114">
        <v>142.21199999999999</v>
      </c>
      <c r="D5" s="114">
        <v>136.512</v>
      </c>
      <c r="E5" s="131">
        <v>1.3746047729332393</v>
      </c>
      <c r="F5" s="132">
        <v>67</v>
      </c>
      <c r="G5" s="114">
        <v>69</v>
      </c>
      <c r="H5" s="114">
        <v>63</v>
      </c>
      <c r="I5" s="133">
        <v>0.94029850746268662</v>
      </c>
      <c r="J5" s="123"/>
      <c r="K5" s="123"/>
      <c r="L5" s="7">
        <f>D5-B5</f>
        <v>37.201999999999998</v>
      </c>
      <c r="M5" s="8">
        <f>H5-F5</f>
        <v>-4</v>
      </c>
    </row>
    <row r="6" spans="1:13" ht="14.4" hidden="1" customHeight="1" outlineLevel="1" x14ac:dyDescent="0.3">
      <c r="A6" s="119" t="s">
        <v>170</v>
      </c>
      <c r="B6" s="122">
        <v>31.369</v>
      </c>
      <c r="C6" s="113">
        <v>29.928000000000001</v>
      </c>
      <c r="D6" s="113">
        <v>28.417000000000002</v>
      </c>
      <c r="E6" s="134">
        <v>0.90589435429883014</v>
      </c>
      <c r="F6" s="135">
        <v>22</v>
      </c>
      <c r="G6" s="113">
        <v>19</v>
      </c>
      <c r="H6" s="113">
        <v>18</v>
      </c>
      <c r="I6" s="136">
        <v>0.81818181818181823</v>
      </c>
      <c r="J6" s="123"/>
      <c r="K6" s="123"/>
      <c r="L6" s="5">
        <f t="shared" ref="L6:L11" si="0">D6-B6</f>
        <v>-2.9519999999999982</v>
      </c>
      <c r="M6" s="6">
        <f t="shared" ref="M6:M13" si="1">H6-F6</f>
        <v>-4</v>
      </c>
    </row>
    <row r="7" spans="1:13" ht="14.4" hidden="1" customHeight="1" outlineLevel="1" x14ac:dyDescent="0.3">
      <c r="A7" s="119" t="s">
        <v>171</v>
      </c>
      <c r="B7" s="122">
        <v>25.062999999999999</v>
      </c>
      <c r="C7" s="113">
        <v>23.704999999999998</v>
      </c>
      <c r="D7" s="113">
        <v>23.93</v>
      </c>
      <c r="E7" s="134">
        <v>0.95479391932330526</v>
      </c>
      <c r="F7" s="135">
        <v>11</v>
      </c>
      <c r="G7" s="113">
        <v>10</v>
      </c>
      <c r="H7" s="113">
        <v>14</v>
      </c>
      <c r="I7" s="136">
        <v>1.2727272727272727</v>
      </c>
      <c r="J7" s="123"/>
      <c r="K7" s="123"/>
      <c r="L7" s="5">
        <f t="shared" si="0"/>
        <v>-1.1329999999999991</v>
      </c>
      <c r="M7" s="6">
        <f t="shared" si="1"/>
        <v>3</v>
      </c>
    </row>
    <row r="8" spans="1:13" ht="14.4" hidden="1" customHeight="1" outlineLevel="1" x14ac:dyDescent="0.3">
      <c r="A8" s="119" t="s">
        <v>172</v>
      </c>
      <c r="B8" s="122">
        <v>4.17</v>
      </c>
      <c r="C8" s="113">
        <v>3.78</v>
      </c>
      <c r="D8" s="113">
        <v>5.4740000000000002</v>
      </c>
      <c r="E8" s="134">
        <v>1.3127098321342927</v>
      </c>
      <c r="F8" s="135">
        <v>2</v>
      </c>
      <c r="G8" s="113">
        <v>2</v>
      </c>
      <c r="H8" s="113">
        <v>3</v>
      </c>
      <c r="I8" s="136">
        <v>1.5</v>
      </c>
      <c r="J8" s="123"/>
      <c r="K8" s="123"/>
      <c r="L8" s="5">
        <f t="shared" si="0"/>
        <v>1.3040000000000003</v>
      </c>
      <c r="M8" s="6">
        <f t="shared" si="1"/>
        <v>1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526</v>
      </c>
      <c r="F9" s="135">
        <v>0</v>
      </c>
      <c r="G9" s="113">
        <v>0</v>
      </c>
      <c r="H9" s="113">
        <v>0</v>
      </c>
      <c r="I9" s="136" t="s">
        <v>526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18.600999999999999</v>
      </c>
      <c r="C10" s="113">
        <v>25.997</v>
      </c>
      <c r="D10" s="113">
        <v>35.261000000000003</v>
      </c>
      <c r="E10" s="134">
        <v>1.8956507714638999</v>
      </c>
      <c r="F10" s="135">
        <v>11</v>
      </c>
      <c r="G10" s="113">
        <v>14</v>
      </c>
      <c r="H10" s="113">
        <v>17</v>
      </c>
      <c r="I10" s="136">
        <v>1.5454545454545454</v>
      </c>
      <c r="J10" s="123"/>
      <c r="K10" s="123"/>
      <c r="L10" s="5">
        <f t="shared" si="0"/>
        <v>16.660000000000004</v>
      </c>
      <c r="M10" s="6">
        <f t="shared" si="1"/>
        <v>6</v>
      </c>
    </row>
    <row r="11" spans="1:13" ht="14.4" hidden="1" customHeight="1" outlineLevel="1" x14ac:dyDescent="0.3">
      <c r="A11" s="119" t="s">
        <v>175</v>
      </c>
      <c r="B11" s="122">
        <v>0</v>
      </c>
      <c r="C11" s="113">
        <v>0</v>
      </c>
      <c r="D11" s="113">
        <v>3.6320000000000001</v>
      </c>
      <c r="E11" s="134" t="s">
        <v>526</v>
      </c>
      <c r="F11" s="135">
        <v>0</v>
      </c>
      <c r="G11" s="113">
        <v>0</v>
      </c>
      <c r="H11" s="113">
        <v>2</v>
      </c>
      <c r="I11" s="136" t="s">
        <v>526</v>
      </c>
      <c r="J11" s="123"/>
      <c r="K11" s="123"/>
      <c r="L11" s="5">
        <f t="shared" si="0"/>
        <v>3.6320000000000001</v>
      </c>
      <c r="M11" s="6">
        <f t="shared" si="1"/>
        <v>2</v>
      </c>
    </row>
    <row r="12" spans="1:13" ht="14.4" hidden="1" customHeight="1" outlineLevel="1" thickBot="1" x14ac:dyDescent="0.35">
      <c r="A12" s="244" t="s">
        <v>213</v>
      </c>
      <c r="B12" s="245">
        <v>0</v>
      </c>
      <c r="C12" s="246">
        <v>0</v>
      </c>
      <c r="D12" s="246">
        <v>0</v>
      </c>
      <c r="E12" s="247"/>
      <c r="F12" s="248">
        <v>0</v>
      </c>
      <c r="G12" s="246">
        <v>0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178.51299999999998</v>
      </c>
      <c r="C13" s="116">
        <f>SUM(C5:C12)</f>
        <v>225.62199999999996</v>
      </c>
      <c r="D13" s="116">
        <f>SUM(D5:D12)</f>
        <v>233.226</v>
      </c>
      <c r="E13" s="137">
        <f>IF(OR(D13=0,B13=0),0,D13/B13)</f>
        <v>1.3064930845372607</v>
      </c>
      <c r="F13" s="138">
        <f>SUM(F5:F12)</f>
        <v>113</v>
      </c>
      <c r="G13" s="116">
        <f>SUM(G5:G12)</f>
        <v>114</v>
      </c>
      <c r="H13" s="116">
        <f>SUM(H5:H12)</f>
        <v>117</v>
      </c>
      <c r="I13" s="139">
        <f>IF(OR(H13=0,F13=0),0,H13/F13)</f>
        <v>1.0353982300884956</v>
      </c>
      <c r="J13" s="123"/>
      <c r="K13" s="123"/>
      <c r="L13" s="129">
        <f>D13-B13</f>
        <v>54.713000000000022</v>
      </c>
      <c r="M13" s="140">
        <f t="shared" si="1"/>
        <v>4</v>
      </c>
    </row>
    <row r="14" spans="1:13" ht="14.4" customHeight="1" x14ac:dyDescent="0.3">
      <c r="A14" s="141"/>
      <c r="B14" s="580"/>
      <c r="C14" s="580"/>
      <c r="D14" s="580"/>
      <c r="E14" s="580"/>
      <c r="F14" s="580"/>
      <c r="G14" s="580"/>
      <c r="H14" s="580"/>
      <c r="I14" s="580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86" t="s">
        <v>209</v>
      </c>
      <c r="B16" s="588" t="s">
        <v>71</v>
      </c>
      <c r="C16" s="589"/>
      <c r="D16" s="589"/>
      <c r="E16" s="590"/>
      <c r="F16" s="588" t="s">
        <v>293</v>
      </c>
      <c r="G16" s="589"/>
      <c r="H16" s="589"/>
      <c r="I16" s="590"/>
      <c r="J16" s="571" t="s">
        <v>180</v>
      </c>
      <c r="K16" s="572"/>
      <c r="L16" s="158"/>
      <c r="M16" s="158"/>
    </row>
    <row r="17" spans="1:13" ht="14.4" customHeight="1" thickBot="1" x14ac:dyDescent="0.35">
      <c r="A17" s="587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73" t="s">
        <v>181</v>
      </c>
      <c r="K17" s="57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99.31</v>
      </c>
      <c r="C18" s="114">
        <v>134.298</v>
      </c>
      <c r="D18" s="114">
        <v>125.09399999999999</v>
      </c>
      <c r="E18" s="131">
        <v>1.2596314570536702</v>
      </c>
      <c r="F18" s="121">
        <v>67</v>
      </c>
      <c r="G18" s="114">
        <v>67</v>
      </c>
      <c r="H18" s="114">
        <v>61</v>
      </c>
      <c r="I18" s="133">
        <v>0.91044776119402981</v>
      </c>
      <c r="J18" s="575">
        <f>0.97*0.976</f>
        <v>0.94672000000000001</v>
      </c>
      <c r="K18" s="576"/>
      <c r="L18" s="147">
        <f>D18-B18</f>
        <v>25.783999999999992</v>
      </c>
      <c r="M18" s="148">
        <f>H18-F18</f>
        <v>-6</v>
      </c>
    </row>
    <row r="19" spans="1:13" ht="14.4" hidden="1" customHeight="1" outlineLevel="1" x14ac:dyDescent="0.3">
      <c r="A19" s="119" t="s">
        <v>170</v>
      </c>
      <c r="B19" s="122">
        <v>31.369</v>
      </c>
      <c r="C19" s="113">
        <v>29.928000000000001</v>
      </c>
      <c r="D19" s="113">
        <v>28.417000000000002</v>
      </c>
      <c r="E19" s="134">
        <v>0.90589435429883014</v>
      </c>
      <c r="F19" s="122">
        <v>22</v>
      </c>
      <c r="G19" s="113">
        <v>19</v>
      </c>
      <c r="H19" s="113">
        <v>18</v>
      </c>
      <c r="I19" s="136">
        <v>0.81818181818181823</v>
      </c>
      <c r="J19" s="575">
        <f>0.97*1.096</f>
        <v>1.0631200000000001</v>
      </c>
      <c r="K19" s="576"/>
      <c r="L19" s="149">
        <f t="shared" ref="L19:L26" si="2">D19-B19</f>
        <v>-2.9519999999999982</v>
      </c>
      <c r="M19" s="150">
        <f t="shared" ref="M19:M26" si="3">H19-F19</f>
        <v>-4</v>
      </c>
    </row>
    <row r="20" spans="1:13" ht="14.4" hidden="1" customHeight="1" outlineLevel="1" x14ac:dyDescent="0.3">
      <c r="A20" s="119" t="s">
        <v>171</v>
      </c>
      <c r="B20" s="122">
        <v>25.062999999999999</v>
      </c>
      <c r="C20" s="113">
        <v>23.704999999999998</v>
      </c>
      <c r="D20" s="113">
        <v>20.943000000000001</v>
      </c>
      <c r="E20" s="134">
        <v>0.83561425208474649</v>
      </c>
      <c r="F20" s="122">
        <v>11</v>
      </c>
      <c r="G20" s="113">
        <v>10</v>
      </c>
      <c r="H20" s="113">
        <v>13</v>
      </c>
      <c r="I20" s="136">
        <v>1.1818181818181819</v>
      </c>
      <c r="J20" s="575">
        <f>0.97*1.047</f>
        <v>1.01559</v>
      </c>
      <c r="K20" s="576"/>
      <c r="L20" s="149">
        <f t="shared" si="2"/>
        <v>-4.1199999999999974</v>
      </c>
      <c r="M20" s="150">
        <f t="shared" si="3"/>
        <v>2</v>
      </c>
    </row>
    <row r="21" spans="1:13" ht="14.4" hidden="1" customHeight="1" outlineLevel="1" x14ac:dyDescent="0.3">
      <c r="A21" s="119" t="s">
        <v>172</v>
      </c>
      <c r="B21" s="122">
        <v>4.17</v>
      </c>
      <c r="C21" s="113">
        <v>3.78</v>
      </c>
      <c r="D21" s="113">
        <v>5.4740000000000002</v>
      </c>
      <c r="E21" s="134">
        <v>1.3127098321342927</v>
      </c>
      <c r="F21" s="122">
        <v>2</v>
      </c>
      <c r="G21" s="113">
        <v>2</v>
      </c>
      <c r="H21" s="113">
        <v>3</v>
      </c>
      <c r="I21" s="136">
        <v>1.5</v>
      </c>
      <c r="J21" s="575">
        <f>0.97*1.091</f>
        <v>1.05827</v>
      </c>
      <c r="K21" s="576"/>
      <c r="L21" s="149">
        <f t="shared" si="2"/>
        <v>1.3040000000000003</v>
      </c>
      <c r="M21" s="150">
        <f t="shared" si="3"/>
        <v>1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526</v>
      </c>
      <c r="F22" s="122">
        <v>0</v>
      </c>
      <c r="G22" s="113">
        <v>0</v>
      </c>
      <c r="H22" s="113">
        <v>0</v>
      </c>
      <c r="I22" s="136" t="s">
        <v>526</v>
      </c>
      <c r="J22" s="575">
        <f>0.97*1</f>
        <v>0.97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18.600999999999999</v>
      </c>
      <c r="C23" s="113">
        <v>21.358000000000001</v>
      </c>
      <c r="D23" s="113">
        <v>31.129000000000001</v>
      </c>
      <c r="E23" s="134">
        <v>1.6735121767646903</v>
      </c>
      <c r="F23" s="122">
        <v>11</v>
      </c>
      <c r="G23" s="113">
        <v>13</v>
      </c>
      <c r="H23" s="113">
        <v>16</v>
      </c>
      <c r="I23" s="136">
        <v>1.4545454545454546</v>
      </c>
      <c r="J23" s="575">
        <f>0.97*1.096</f>
        <v>1.0631200000000001</v>
      </c>
      <c r="K23" s="576"/>
      <c r="L23" s="149">
        <f t="shared" si="2"/>
        <v>12.528000000000002</v>
      </c>
      <c r="M23" s="150">
        <f t="shared" si="3"/>
        <v>5</v>
      </c>
    </row>
    <row r="24" spans="1:13" ht="14.4" hidden="1" customHeight="1" outlineLevel="1" x14ac:dyDescent="0.3">
      <c r="A24" s="119" t="s">
        <v>175</v>
      </c>
      <c r="B24" s="122">
        <v>0</v>
      </c>
      <c r="C24" s="113">
        <v>0</v>
      </c>
      <c r="D24" s="113">
        <v>3.6320000000000001</v>
      </c>
      <c r="E24" s="134" t="s">
        <v>526</v>
      </c>
      <c r="F24" s="122">
        <v>0</v>
      </c>
      <c r="G24" s="113">
        <v>0</v>
      </c>
      <c r="H24" s="113">
        <v>2</v>
      </c>
      <c r="I24" s="136" t="s">
        <v>526</v>
      </c>
      <c r="J24" s="575">
        <f>0.97*0.989</f>
        <v>0.95933000000000002</v>
      </c>
      <c r="K24" s="576"/>
      <c r="L24" s="149">
        <f t="shared" si="2"/>
        <v>3.6320000000000001</v>
      </c>
      <c r="M24" s="150">
        <f t="shared" si="3"/>
        <v>2</v>
      </c>
    </row>
    <row r="25" spans="1:13" ht="14.4" hidden="1" customHeight="1" outlineLevel="1" thickBot="1" x14ac:dyDescent="0.35">
      <c r="A25" s="244" t="s">
        <v>213</v>
      </c>
      <c r="B25" s="245">
        <v>0</v>
      </c>
      <c r="C25" s="246">
        <v>0</v>
      </c>
      <c r="D25" s="246">
        <v>0</v>
      </c>
      <c r="E25" s="247"/>
      <c r="F25" s="245">
        <v>0</v>
      </c>
      <c r="G25" s="246">
        <v>0</v>
      </c>
      <c r="H25" s="246">
        <v>0</v>
      </c>
      <c r="I25" s="249"/>
      <c r="J25" s="365"/>
      <c r="K25" s="366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178.51299999999998</v>
      </c>
      <c r="C26" s="153">
        <f>SUM(C18:C25)</f>
        <v>213.06899999999999</v>
      </c>
      <c r="D26" s="153">
        <f>SUM(D18:D25)</f>
        <v>214.68899999999999</v>
      </c>
      <c r="E26" s="154">
        <f>IF(OR(D26=0,B26=0),0,D26/B26)</f>
        <v>1.2026519077042008</v>
      </c>
      <c r="F26" s="152">
        <f>SUM(F18:F25)</f>
        <v>113</v>
      </c>
      <c r="G26" s="153">
        <f>SUM(G18:G25)</f>
        <v>111</v>
      </c>
      <c r="H26" s="153">
        <f>SUM(H18:H25)</f>
        <v>113</v>
      </c>
      <c r="I26" s="155">
        <f>IF(OR(H26=0,F26=0),0,H26/F26)</f>
        <v>1</v>
      </c>
      <c r="J26" s="123"/>
      <c r="K26" s="123"/>
      <c r="L26" s="145">
        <f t="shared" si="2"/>
        <v>36.176000000000016</v>
      </c>
      <c r="M26" s="156">
        <f t="shared" si="3"/>
        <v>0</v>
      </c>
    </row>
    <row r="27" spans="1:13" ht="14.4" customHeight="1" x14ac:dyDescent="0.3">
      <c r="A27" s="157"/>
      <c r="B27" s="580" t="s">
        <v>211</v>
      </c>
      <c r="C27" s="591"/>
      <c r="D27" s="591"/>
      <c r="E27" s="591"/>
      <c r="F27" s="580" t="s">
        <v>212</v>
      </c>
      <c r="G27" s="591"/>
      <c r="H27" s="591"/>
      <c r="I27" s="591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81" t="s">
        <v>210</v>
      </c>
      <c r="B29" s="583" t="s">
        <v>71</v>
      </c>
      <c r="C29" s="584"/>
      <c r="D29" s="584"/>
      <c r="E29" s="585"/>
      <c r="F29" s="584" t="s">
        <v>293</v>
      </c>
      <c r="G29" s="584"/>
      <c r="H29" s="584"/>
      <c r="I29" s="585"/>
      <c r="J29" s="158"/>
      <c r="K29" s="158"/>
      <c r="L29" s="158"/>
      <c r="M29" s="159"/>
    </row>
    <row r="30" spans="1:13" ht="14.4" customHeight="1" thickBot="1" x14ac:dyDescent="0.35">
      <c r="A30" s="582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7.9139999999999997</v>
      </c>
      <c r="D31" s="114">
        <v>11.417999999999999</v>
      </c>
      <c r="E31" s="131">
        <v>1.4427596664139499</v>
      </c>
      <c r="F31" s="132">
        <v>0</v>
      </c>
      <c r="G31" s="114">
        <v>2</v>
      </c>
      <c r="H31" s="114">
        <v>2</v>
      </c>
      <c r="I31" s="133">
        <v>1</v>
      </c>
      <c r="J31" s="158"/>
      <c r="K31" s="158"/>
      <c r="L31" s="147">
        <f t="shared" ref="L31:L39" si="4">D31-B31</f>
        <v>11.417999999999999</v>
      </c>
      <c r="M31" s="148">
        <f t="shared" ref="M31:M39" si="5">H31-F31</f>
        <v>2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526</v>
      </c>
      <c r="F32" s="135">
        <v>0</v>
      </c>
      <c r="G32" s="113">
        <v>0</v>
      </c>
      <c r="H32" s="113">
        <v>0</v>
      </c>
      <c r="I32" s="136" t="s">
        <v>526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2.9870000000000001</v>
      </c>
      <c r="E33" s="134" t="s">
        <v>526</v>
      </c>
      <c r="F33" s="135">
        <v>0</v>
      </c>
      <c r="G33" s="113">
        <v>0</v>
      </c>
      <c r="H33" s="113">
        <v>1</v>
      </c>
      <c r="I33" s="136" t="s">
        <v>526</v>
      </c>
      <c r="J33" s="158"/>
      <c r="K33" s="158"/>
      <c r="L33" s="149">
        <f t="shared" si="4"/>
        <v>2.9870000000000001</v>
      </c>
      <c r="M33" s="150">
        <f t="shared" si="5"/>
        <v>1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526</v>
      </c>
      <c r="F34" s="135">
        <v>0</v>
      </c>
      <c r="G34" s="113">
        <v>0</v>
      </c>
      <c r="H34" s="113">
        <v>0</v>
      </c>
      <c r="I34" s="136" t="s">
        <v>526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526</v>
      </c>
      <c r="F35" s="135">
        <v>0</v>
      </c>
      <c r="G35" s="113">
        <v>0</v>
      </c>
      <c r="H35" s="113">
        <v>0</v>
      </c>
      <c r="I35" s="136" t="s">
        <v>526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4.6390000000000002</v>
      </c>
      <c r="D36" s="113">
        <v>4.1319999999999997</v>
      </c>
      <c r="E36" s="134">
        <v>0.89070920456995029</v>
      </c>
      <c r="F36" s="135">
        <v>0</v>
      </c>
      <c r="G36" s="113">
        <v>1</v>
      </c>
      <c r="H36" s="113">
        <v>1</v>
      </c>
      <c r="I36" s="136">
        <v>1</v>
      </c>
      <c r="J36" s="158"/>
      <c r="K36" s="158"/>
      <c r="L36" s="149">
        <f t="shared" si="4"/>
        <v>4.1319999999999997</v>
      </c>
      <c r="M36" s="150">
        <f t="shared" si="5"/>
        <v>1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526</v>
      </c>
      <c r="F37" s="135">
        <v>0</v>
      </c>
      <c r="G37" s="113">
        <v>0</v>
      </c>
      <c r="H37" s="113">
        <v>0</v>
      </c>
      <c r="I37" s="136" t="s">
        <v>526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213</v>
      </c>
      <c r="B38" s="245">
        <v>0</v>
      </c>
      <c r="C38" s="246">
        <v>0</v>
      </c>
      <c r="D38" s="246">
        <v>0</v>
      </c>
      <c r="E38" s="247" t="s">
        <v>526</v>
      </c>
      <c r="F38" s="248">
        <v>0</v>
      </c>
      <c r="G38" s="246">
        <v>0</v>
      </c>
      <c r="H38" s="246">
        <v>0</v>
      </c>
      <c r="I38" s="249" t="s">
        <v>526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12.553000000000001</v>
      </c>
      <c r="D39" s="166">
        <f>SUM(D31:D38)</f>
        <v>18.536999999999999</v>
      </c>
      <c r="E39" s="167">
        <f>IF(OR(D39=0,B39=0),0,D39/B39)</f>
        <v>0</v>
      </c>
      <c r="F39" s="168">
        <f>SUM(F31:F38)</f>
        <v>0</v>
      </c>
      <c r="G39" s="166">
        <f>SUM(G31:G38)</f>
        <v>3</v>
      </c>
      <c r="H39" s="166">
        <f>SUM(H31:H38)</f>
        <v>4</v>
      </c>
      <c r="I39" s="169">
        <f>IF(OR(H39=0,F39=0),0,H39/F39)</f>
        <v>0</v>
      </c>
      <c r="J39" s="158"/>
      <c r="K39" s="158"/>
      <c r="L39" s="163">
        <f t="shared" si="4"/>
        <v>18.536999999999999</v>
      </c>
      <c r="M39" s="170">
        <f t="shared" si="5"/>
        <v>4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402.31</v>
      </c>
      <c r="C33" s="203">
        <v>1580</v>
      </c>
      <c r="D33" s="84">
        <f>IF(C33="","",C33-B33)</f>
        <v>1177.69</v>
      </c>
      <c r="E33" s="85">
        <f>IF(C33="","",C33/B33)</f>
        <v>3.9273197285675225</v>
      </c>
      <c r="F33" s="86">
        <v>1182.94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989.01</v>
      </c>
      <c r="C34" s="204">
        <v>3762</v>
      </c>
      <c r="D34" s="87">
        <f t="shared" ref="D34:D45" si="0">IF(C34="","",C34-B34)</f>
        <v>2772.99</v>
      </c>
      <c r="E34" s="88">
        <f t="shared" ref="E34:E45" si="1">IF(C34="","",C34/B34)</f>
        <v>3.8038038038038038</v>
      </c>
      <c r="F34" s="89">
        <v>2772.99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/>
      <c r="C35" s="204"/>
      <c r="D35" s="87" t="str">
        <f t="shared" si="0"/>
        <v/>
      </c>
      <c r="E35" s="88" t="str">
        <f t="shared" si="1"/>
        <v/>
      </c>
      <c r="F35" s="89"/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5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3551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61"/>
      <c r="B4" s="862" t="s">
        <v>84</v>
      </c>
      <c r="C4" s="863" t="s">
        <v>72</v>
      </c>
      <c r="D4" s="864" t="s">
        <v>85</v>
      </c>
      <c r="E4" s="862" t="s">
        <v>84</v>
      </c>
      <c r="F4" s="863" t="s">
        <v>72</v>
      </c>
      <c r="G4" s="864" t="s">
        <v>85</v>
      </c>
      <c r="H4" s="862" t="s">
        <v>84</v>
      </c>
      <c r="I4" s="863" t="s">
        <v>72</v>
      </c>
      <c r="J4" s="864" t="s">
        <v>85</v>
      </c>
      <c r="K4" s="865"/>
      <c r="L4" s="866"/>
      <c r="M4" s="866"/>
      <c r="N4" s="866"/>
      <c r="O4" s="867"/>
      <c r="P4" s="868"/>
      <c r="Q4" s="869" t="s">
        <v>73</v>
      </c>
      <c r="R4" s="870" t="s">
        <v>72</v>
      </c>
      <c r="S4" s="871" t="s">
        <v>86</v>
      </c>
      <c r="T4" s="872" t="s">
        <v>87</v>
      </c>
      <c r="U4" s="872" t="s">
        <v>88</v>
      </c>
      <c r="V4" s="873" t="s">
        <v>2</v>
      </c>
      <c r="W4" s="874" t="s">
        <v>89</v>
      </c>
    </row>
    <row r="5" spans="1:23" ht="14.4" customHeight="1" x14ac:dyDescent="0.3">
      <c r="A5" s="905" t="s">
        <v>3256</v>
      </c>
      <c r="B5" s="875">
        <v>1</v>
      </c>
      <c r="C5" s="876">
        <v>13.49</v>
      </c>
      <c r="D5" s="877">
        <v>64</v>
      </c>
      <c r="E5" s="878"/>
      <c r="F5" s="879"/>
      <c r="G5" s="880"/>
      <c r="H5" s="881">
        <v>1</v>
      </c>
      <c r="I5" s="882">
        <v>13.47</v>
      </c>
      <c r="J5" s="883">
        <v>64</v>
      </c>
      <c r="K5" s="884">
        <v>7.77</v>
      </c>
      <c r="L5" s="885">
        <v>5</v>
      </c>
      <c r="M5" s="885">
        <v>45</v>
      </c>
      <c r="N5" s="886">
        <v>15.05</v>
      </c>
      <c r="O5" s="885" t="s">
        <v>3257</v>
      </c>
      <c r="P5" s="887" t="s">
        <v>3258</v>
      </c>
      <c r="Q5" s="888">
        <f>H5-B5</f>
        <v>0</v>
      </c>
      <c r="R5" s="888">
        <f>I5-C5</f>
        <v>-1.9999999999999574E-2</v>
      </c>
      <c r="S5" s="875">
        <f>IF(H5=0,"",H5*N5)</f>
        <v>15.05</v>
      </c>
      <c r="T5" s="875">
        <f>IF(H5=0,"",H5*J5)</f>
        <v>64</v>
      </c>
      <c r="U5" s="875">
        <f>IF(H5=0,"",T5-S5)</f>
        <v>48.95</v>
      </c>
      <c r="V5" s="889">
        <f>IF(H5=0,"",T5/S5)</f>
        <v>4.2524916943521589</v>
      </c>
      <c r="W5" s="890">
        <v>48.95</v>
      </c>
    </row>
    <row r="6" spans="1:23" ht="14.4" customHeight="1" x14ac:dyDescent="0.3">
      <c r="A6" s="906" t="s">
        <v>3259</v>
      </c>
      <c r="B6" s="854"/>
      <c r="C6" s="855"/>
      <c r="D6" s="856"/>
      <c r="E6" s="837">
        <v>1</v>
      </c>
      <c r="F6" s="838">
        <v>20.34</v>
      </c>
      <c r="G6" s="845">
        <v>70</v>
      </c>
      <c r="H6" s="841"/>
      <c r="I6" s="835"/>
      <c r="J6" s="836"/>
      <c r="K6" s="840">
        <v>20.34</v>
      </c>
      <c r="L6" s="841">
        <v>10</v>
      </c>
      <c r="M6" s="841">
        <v>87</v>
      </c>
      <c r="N6" s="842">
        <v>28.99</v>
      </c>
      <c r="O6" s="841" t="s">
        <v>3257</v>
      </c>
      <c r="P6" s="858" t="s">
        <v>3260</v>
      </c>
      <c r="Q6" s="843">
        <f t="shared" ref="Q6:R69" si="0">H6-B6</f>
        <v>0</v>
      </c>
      <c r="R6" s="843">
        <f t="shared" si="0"/>
        <v>0</v>
      </c>
      <c r="S6" s="854" t="str">
        <f t="shared" ref="S6:S69" si="1">IF(H6=0,"",H6*N6)</f>
        <v/>
      </c>
      <c r="T6" s="854" t="str">
        <f t="shared" ref="T6:T69" si="2">IF(H6=0,"",H6*J6)</f>
        <v/>
      </c>
      <c r="U6" s="854" t="str">
        <f t="shared" ref="U6:U69" si="3">IF(H6=0,"",T6-S6)</f>
        <v/>
      </c>
      <c r="V6" s="859" t="str">
        <f t="shared" ref="V6:V69" si="4">IF(H6=0,"",T6/S6)</f>
        <v/>
      </c>
      <c r="W6" s="844"/>
    </row>
    <row r="7" spans="1:23" ht="14.4" customHeight="1" x14ac:dyDescent="0.3">
      <c r="A7" s="906" t="s">
        <v>3261</v>
      </c>
      <c r="B7" s="854"/>
      <c r="C7" s="855"/>
      <c r="D7" s="856"/>
      <c r="E7" s="837">
        <v>1</v>
      </c>
      <c r="F7" s="838">
        <v>7.42</v>
      </c>
      <c r="G7" s="845">
        <v>55</v>
      </c>
      <c r="H7" s="841"/>
      <c r="I7" s="835"/>
      <c r="J7" s="836"/>
      <c r="K7" s="840">
        <v>4.5999999999999996</v>
      </c>
      <c r="L7" s="841">
        <v>4</v>
      </c>
      <c r="M7" s="841">
        <v>40</v>
      </c>
      <c r="N7" s="842">
        <v>13.2</v>
      </c>
      <c r="O7" s="841" t="s">
        <v>3257</v>
      </c>
      <c r="P7" s="858" t="s">
        <v>3262</v>
      </c>
      <c r="Q7" s="843">
        <f t="shared" si="0"/>
        <v>0</v>
      </c>
      <c r="R7" s="843">
        <f t="shared" si="0"/>
        <v>0</v>
      </c>
      <c r="S7" s="854" t="str">
        <f t="shared" si="1"/>
        <v/>
      </c>
      <c r="T7" s="854" t="str">
        <f t="shared" si="2"/>
        <v/>
      </c>
      <c r="U7" s="854" t="str">
        <f t="shared" si="3"/>
        <v/>
      </c>
      <c r="V7" s="859" t="str">
        <f t="shared" si="4"/>
        <v/>
      </c>
      <c r="W7" s="844"/>
    </row>
    <row r="8" spans="1:23" ht="14.4" customHeight="1" x14ac:dyDescent="0.3">
      <c r="A8" s="906" t="s">
        <v>3263</v>
      </c>
      <c r="B8" s="854"/>
      <c r="C8" s="855"/>
      <c r="D8" s="856"/>
      <c r="E8" s="837">
        <v>1</v>
      </c>
      <c r="F8" s="838">
        <v>3.79</v>
      </c>
      <c r="G8" s="845">
        <v>35</v>
      </c>
      <c r="H8" s="841"/>
      <c r="I8" s="835"/>
      <c r="J8" s="836"/>
      <c r="K8" s="840">
        <v>1.69</v>
      </c>
      <c r="L8" s="841">
        <v>2</v>
      </c>
      <c r="M8" s="841">
        <v>21</v>
      </c>
      <c r="N8" s="842">
        <v>7.01</v>
      </c>
      <c r="O8" s="841" t="s">
        <v>3257</v>
      </c>
      <c r="P8" s="858" t="s">
        <v>3264</v>
      </c>
      <c r="Q8" s="843">
        <f t="shared" si="0"/>
        <v>0</v>
      </c>
      <c r="R8" s="843">
        <f t="shared" si="0"/>
        <v>0</v>
      </c>
      <c r="S8" s="854" t="str">
        <f t="shared" si="1"/>
        <v/>
      </c>
      <c r="T8" s="854" t="str">
        <f t="shared" si="2"/>
        <v/>
      </c>
      <c r="U8" s="854" t="str">
        <f t="shared" si="3"/>
        <v/>
      </c>
      <c r="V8" s="859" t="str">
        <f t="shared" si="4"/>
        <v/>
      </c>
      <c r="W8" s="844"/>
    </row>
    <row r="9" spans="1:23" ht="14.4" customHeight="1" x14ac:dyDescent="0.3">
      <c r="A9" s="906" t="s">
        <v>3265</v>
      </c>
      <c r="B9" s="846">
        <v>1</v>
      </c>
      <c r="C9" s="847">
        <v>5.42</v>
      </c>
      <c r="D9" s="848">
        <v>46</v>
      </c>
      <c r="E9" s="857"/>
      <c r="F9" s="835"/>
      <c r="G9" s="836"/>
      <c r="H9" s="841"/>
      <c r="I9" s="835"/>
      <c r="J9" s="836"/>
      <c r="K9" s="840">
        <v>5.42</v>
      </c>
      <c r="L9" s="841">
        <v>7</v>
      </c>
      <c r="M9" s="841">
        <v>65</v>
      </c>
      <c r="N9" s="842">
        <v>21.65</v>
      </c>
      <c r="O9" s="841" t="s">
        <v>3257</v>
      </c>
      <c r="P9" s="858" t="s">
        <v>3266</v>
      </c>
      <c r="Q9" s="843">
        <f t="shared" si="0"/>
        <v>-1</v>
      </c>
      <c r="R9" s="843">
        <f t="shared" si="0"/>
        <v>-5.42</v>
      </c>
      <c r="S9" s="854" t="str">
        <f t="shared" si="1"/>
        <v/>
      </c>
      <c r="T9" s="854" t="str">
        <f t="shared" si="2"/>
        <v/>
      </c>
      <c r="U9" s="854" t="str">
        <f t="shared" si="3"/>
        <v/>
      </c>
      <c r="V9" s="859" t="str">
        <f t="shared" si="4"/>
        <v/>
      </c>
      <c r="W9" s="844"/>
    </row>
    <row r="10" spans="1:23" ht="14.4" customHeight="1" x14ac:dyDescent="0.3">
      <c r="A10" s="906" t="s">
        <v>3267</v>
      </c>
      <c r="B10" s="854"/>
      <c r="C10" s="855"/>
      <c r="D10" s="856"/>
      <c r="E10" s="857"/>
      <c r="F10" s="835"/>
      <c r="G10" s="836"/>
      <c r="H10" s="837">
        <v>1</v>
      </c>
      <c r="I10" s="838">
        <v>10.63</v>
      </c>
      <c r="J10" s="839">
        <v>44</v>
      </c>
      <c r="K10" s="840">
        <v>7.19</v>
      </c>
      <c r="L10" s="841">
        <v>3</v>
      </c>
      <c r="M10" s="841">
        <v>29</v>
      </c>
      <c r="N10" s="842">
        <v>9.52</v>
      </c>
      <c r="O10" s="841" t="s">
        <v>3257</v>
      </c>
      <c r="P10" s="858" t="s">
        <v>3268</v>
      </c>
      <c r="Q10" s="843">
        <f t="shared" si="0"/>
        <v>1</v>
      </c>
      <c r="R10" s="843">
        <f t="shared" si="0"/>
        <v>10.63</v>
      </c>
      <c r="S10" s="854">
        <f t="shared" si="1"/>
        <v>9.52</v>
      </c>
      <c r="T10" s="854">
        <f t="shared" si="2"/>
        <v>44</v>
      </c>
      <c r="U10" s="854">
        <f t="shared" si="3"/>
        <v>34.480000000000004</v>
      </c>
      <c r="V10" s="859">
        <f t="shared" si="4"/>
        <v>4.6218487394957988</v>
      </c>
      <c r="W10" s="844">
        <v>34.479999999999997</v>
      </c>
    </row>
    <row r="11" spans="1:23" ht="14.4" customHeight="1" x14ac:dyDescent="0.3">
      <c r="A11" s="906" t="s">
        <v>3269</v>
      </c>
      <c r="B11" s="854">
        <v>1</v>
      </c>
      <c r="C11" s="855">
        <v>1.0900000000000001</v>
      </c>
      <c r="D11" s="856">
        <v>17</v>
      </c>
      <c r="E11" s="857"/>
      <c r="F11" s="835"/>
      <c r="G11" s="836"/>
      <c r="H11" s="837">
        <v>1</v>
      </c>
      <c r="I11" s="838">
        <v>1.88</v>
      </c>
      <c r="J11" s="839">
        <v>36</v>
      </c>
      <c r="K11" s="840">
        <v>1.0900000000000001</v>
      </c>
      <c r="L11" s="841">
        <v>3</v>
      </c>
      <c r="M11" s="841">
        <v>26</v>
      </c>
      <c r="N11" s="842">
        <v>8.58</v>
      </c>
      <c r="O11" s="841" t="s">
        <v>3257</v>
      </c>
      <c r="P11" s="858" t="s">
        <v>3270</v>
      </c>
      <c r="Q11" s="843">
        <f t="shared" si="0"/>
        <v>0</v>
      </c>
      <c r="R11" s="843">
        <f t="shared" si="0"/>
        <v>0.78999999999999981</v>
      </c>
      <c r="S11" s="854">
        <f t="shared" si="1"/>
        <v>8.58</v>
      </c>
      <c r="T11" s="854">
        <f t="shared" si="2"/>
        <v>36</v>
      </c>
      <c r="U11" s="854">
        <f t="shared" si="3"/>
        <v>27.42</v>
      </c>
      <c r="V11" s="859">
        <f t="shared" si="4"/>
        <v>4.1958041958041958</v>
      </c>
      <c r="W11" s="844">
        <v>27.42</v>
      </c>
    </row>
    <row r="12" spans="1:23" ht="14.4" customHeight="1" x14ac:dyDescent="0.3">
      <c r="A12" s="906" t="s">
        <v>3271</v>
      </c>
      <c r="B12" s="854">
        <v>1</v>
      </c>
      <c r="C12" s="855">
        <v>0.72</v>
      </c>
      <c r="D12" s="856">
        <v>20</v>
      </c>
      <c r="E12" s="837"/>
      <c r="F12" s="838"/>
      <c r="G12" s="845"/>
      <c r="H12" s="841"/>
      <c r="I12" s="835"/>
      <c r="J12" s="836"/>
      <c r="K12" s="840">
        <v>0.61</v>
      </c>
      <c r="L12" s="841">
        <v>2</v>
      </c>
      <c r="M12" s="841">
        <v>18</v>
      </c>
      <c r="N12" s="842">
        <v>5.88</v>
      </c>
      <c r="O12" s="841" t="s">
        <v>3257</v>
      </c>
      <c r="P12" s="858" t="s">
        <v>3272</v>
      </c>
      <c r="Q12" s="843">
        <f t="shared" si="0"/>
        <v>-1</v>
      </c>
      <c r="R12" s="843">
        <f t="shared" si="0"/>
        <v>-0.72</v>
      </c>
      <c r="S12" s="854" t="str">
        <f t="shared" si="1"/>
        <v/>
      </c>
      <c r="T12" s="854" t="str">
        <f t="shared" si="2"/>
        <v/>
      </c>
      <c r="U12" s="854" t="str">
        <f t="shared" si="3"/>
        <v/>
      </c>
      <c r="V12" s="859" t="str">
        <f t="shared" si="4"/>
        <v/>
      </c>
      <c r="W12" s="844"/>
    </row>
    <row r="13" spans="1:23" ht="14.4" customHeight="1" x14ac:dyDescent="0.3">
      <c r="A13" s="907" t="s">
        <v>3273</v>
      </c>
      <c r="B13" s="891"/>
      <c r="C13" s="892"/>
      <c r="D13" s="860"/>
      <c r="E13" s="893">
        <v>2</v>
      </c>
      <c r="F13" s="894">
        <v>2.11</v>
      </c>
      <c r="G13" s="849">
        <v>27.5</v>
      </c>
      <c r="H13" s="895"/>
      <c r="I13" s="896"/>
      <c r="J13" s="850"/>
      <c r="K13" s="897">
        <v>0.74</v>
      </c>
      <c r="L13" s="895">
        <v>3</v>
      </c>
      <c r="M13" s="895">
        <v>24</v>
      </c>
      <c r="N13" s="898">
        <v>8.07</v>
      </c>
      <c r="O13" s="895" t="s">
        <v>3257</v>
      </c>
      <c r="P13" s="899" t="s">
        <v>3274</v>
      </c>
      <c r="Q13" s="900">
        <f t="shared" si="0"/>
        <v>0</v>
      </c>
      <c r="R13" s="900">
        <f t="shared" si="0"/>
        <v>0</v>
      </c>
      <c r="S13" s="891" t="str">
        <f t="shared" si="1"/>
        <v/>
      </c>
      <c r="T13" s="891" t="str">
        <f t="shared" si="2"/>
        <v/>
      </c>
      <c r="U13" s="891" t="str">
        <f t="shared" si="3"/>
        <v/>
      </c>
      <c r="V13" s="901" t="str">
        <f t="shared" si="4"/>
        <v/>
      </c>
      <c r="W13" s="851"/>
    </row>
    <row r="14" spans="1:23" ht="14.4" customHeight="1" x14ac:dyDescent="0.3">
      <c r="A14" s="906" t="s">
        <v>3275</v>
      </c>
      <c r="B14" s="854"/>
      <c r="C14" s="855"/>
      <c r="D14" s="856"/>
      <c r="E14" s="857">
        <v>1</v>
      </c>
      <c r="F14" s="835">
        <v>1.68</v>
      </c>
      <c r="G14" s="836">
        <v>29</v>
      </c>
      <c r="H14" s="837"/>
      <c r="I14" s="838"/>
      <c r="J14" s="845"/>
      <c r="K14" s="840">
        <v>1.08</v>
      </c>
      <c r="L14" s="841">
        <v>2</v>
      </c>
      <c r="M14" s="841">
        <v>22</v>
      </c>
      <c r="N14" s="842">
        <v>7.46</v>
      </c>
      <c r="O14" s="841" t="s">
        <v>3257</v>
      </c>
      <c r="P14" s="858" t="s">
        <v>3276</v>
      </c>
      <c r="Q14" s="843">
        <f t="shared" si="0"/>
        <v>0</v>
      </c>
      <c r="R14" s="843">
        <f t="shared" si="0"/>
        <v>0</v>
      </c>
      <c r="S14" s="854" t="str">
        <f t="shared" si="1"/>
        <v/>
      </c>
      <c r="T14" s="854" t="str">
        <f t="shared" si="2"/>
        <v/>
      </c>
      <c r="U14" s="854" t="str">
        <f t="shared" si="3"/>
        <v/>
      </c>
      <c r="V14" s="859" t="str">
        <f t="shared" si="4"/>
        <v/>
      </c>
      <c r="W14" s="844"/>
    </row>
    <row r="15" spans="1:23" ht="14.4" customHeight="1" x14ac:dyDescent="0.3">
      <c r="A15" s="907" t="s">
        <v>3277</v>
      </c>
      <c r="B15" s="891">
        <v>1</v>
      </c>
      <c r="C15" s="892">
        <v>3.04</v>
      </c>
      <c r="D15" s="860">
        <v>45</v>
      </c>
      <c r="E15" s="902"/>
      <c r="F15" s="896"/>
      <c r="G15" s="850"/>
      <c r="H15" s="893">
        <v>2</v>
      </c>
      <c r="I15" s="894">
        <v>5.68</v>
      </c>
      <c r="J15" s="852">
        <v>43</v>
      </c>
      <c r="K15" s="897">
        <v>1.61</v>
      </c>
      <c r="L15" s="895">
        <v>3</v>
      </c>
      <c r="M15" s="895">
        <v>30</v>
      </c>
      <c r="N15" s="898">
        <v>10.14</v>
      </c>
      <c r="O15" s="895" t="s">
        <v>3257</v>
      </c>
      <c r="P15" s="899" t="s">
        <v>3278</v>
      </c>
      <c r="Q15" s="900">
        <f t="shared" si="0"/>
        <v>1</v>
      </c>
      <c r="R15" s="900">
        <f t="shared" si="0"/>
        <v>2.6399999999999997</v>
      </c>
      <c r="S15" s="891">
        <f t="shared" si="1"/>
        <v>20.28</v>
      </c>
      <c r="T15" s="891">
        <f t="shared" si="2"/>
        <v>86</v>
      </c>
      <c r="U15" s="891">
        <f t="shared" si="3"/>
        <v>65.72</v>
      </c>
      <c r="V15" s="901">
        <f t="shared" si="4"/>
        <v>4.2406311637080867</v>
      </c>
      <c r="W15" s="851">
        <v>65.72</v>
      </c>
    </row>
    <row r="16" spans="1:23" ht="14.4" customHeight="1" x14ac:dyDescent="0.3">
      <c r="A16" s="907" t="s">
        <v>3279</v>
      </c>
      <c r="B16" s="891"/>
      <c r="C16" s="892"/>
      <c r="D16" s="860"/>
      <c r="E16" s="902">
        <v>1</v>
      </c>
      <c r="F16" s="896">
        <v>2.2200000000000002</v>
      </c>
      <c r="G16" s="850">
        <v>28</v>
      </c>
      <c r="H16" s="893"/>
      <c r="I16" s="894"/>
      <c r="J16" s="849"/>
      <c r="K16" s="897">
        <v>2.2200000000000002</v>
      </c>
      <c r="L16" s="895">
        <v>3</v>
      </c>
      <c r="M16" s="895">
        <v>30</v>
      </c>
      <c r="N16" s="898">
        <v>10.06</v>
      </c>
      <c r="O16" s="895" t="s">
        <v>3257</v>
      </c>
      <c r="P16" s="899" t="s">
        <v>3280</v>
      </c>
      <c r="Q16" s="900">
        <f t="shared" si="0"/>
        <v>0</v>
      </c>
      <c r="R16" s="900">
        <f t="shared" si="0"/>
        <v>0</v>
      </c>
      <c r="S16" s="891" t="str">
        <f t="shared" si="1"/>
        <v/>
      </c>
      <c r="T16" s="891" t="str">
        <f t="shared" si="2"/>
        <v/>
      </c>
      <c r="U16" s="891" t="str">
        <f t="shared" si="3"/>
        <v/>
      </c>
      <c r="V16" s="901" t="str">
        <f t="shared" si="4"/>
        <v/>
      </c>
      <c r="W16" s="851"/>
    </row>
    <row r="17" spans="1:23" ht="14.4" customHeight="1" x14ac:dyDescent="0.3">
      <c r="A17" s="906" t="s">
        <v>3281</v>
      </c>
      <c r="B17" s="854">
        <v>2</v>
      </c>
      <c r="C17" s="855">
        <v>3</v>
      </c>
      <c r="D17" s="856">
        <v>32.5</v>
      </c>
      <c r="E17" s="857">
        <v>1</v>
      </c>
      <c r="F17" s="835">
        <v>1.1399999999999999</v>
      </c>
      <c r="G17" s="836">
        <v>27</v>
      </c>
      <c r="H17" s="837">
        <v>6</v>
      </c>
      <c r="I17" s="838">
        <v>11.91</v>
      </c>
      <c r="J17" s="839">
        <v>37.799999999999997</v>
      </c>
      <c r="K17" s="840">
        <v>0.82</v>
      </c>
      <c r="L17" s="841">
        <v>2</v>
      </c>
      <c r="M17" s="841">
        <v>22</v>
      </c>
      <c r="N17" s="842">
        <v>7.33</v>
      </c>
      <c r="O17" s="841" t="s">
        <v>3257</v>
      </c>
      <c r="P17" s="858" t="s">
        <v>3282</v>
      </c>
      <c r="Q17" s="843">
        <f t="shared" si="0"/>
        <v>4</v>
      </c>
      <c r="R17" s="843">
        <f t="shared" si="0"/>
        <v>8.91</v>
      </c>
      <c r="S17" s="854">
        <f t="shared" si="1"/>
        <v>43.980000000000004</v>
      </c>
      <c r="T17" s="854">
        <f t="shared" si="2"/>
        <v>226.79999999999998</v>
      </c>
      <c r="U17" s="854">
        <f t="shared" si="3"/>
        <v>182.82</v>
      </c>
      <c r="V17" s="859">
        <f t="shared" si="4"/>
        <v>5.1568894952251014</v>
      </c>
      <c r="W17" s="844">
        <v>183.02</v>
      </c>
    </row>
    <row r="18" spans="1:23" ht="14.4" customHeight="1" x14ac:dyDescent="0.3">
      <c r="A18" s="907" t="s">
        <v>3283</v>
      </c>
      <c r="B18" s="891">
        <v>6</v>
      </c>
      <c r="C18" s="892">
        <v>8.5500000000000007</v>
      </c>
      <c r="D18" s="860">
        <v>29.2</v>
      </c>
      <c r="E18" s="902">
        <v>5</v>
      </c>
      <c r="F18" s="896">
        <v>7.07</v>
      </c>
      <c r="G18" s="850">
        <v>30.4</v>
      </c>
      <c r="H18" s="893">
        <v>1</v>
      </c>
      <c r="I18" s="894">
        <v>1.46</v>
      </c>
      <c r="J18" s="852">
        <v>33</v>
      </c>
      <c r="K18" s="897">
        <v>1.1100000000000001</v>
      </c>
      <c r="L18" s="895">
        <v>3</v>
      </c>
      <c r="M18" s="895">
        <v>28</v>
      </c>
      <c r="N18" s="898">
        <v>9.4</v>
      </c>
      <c r="O18" s="895" t="s">
        <v>3257</v>
      </c>
      <c r="P18" s="899" t="s">
        <v>3284</v>
      </c>
      <c r="Q18" s="900">
        <f t="shared" si="0"/>
        <v>-5</v>
      </c>
      <c r="R18" s="900">
        <f t="shared" si="0"/>
        <v>-7.0900000000000007</v>
      </c>
      <c r="S18" s="891">
        <f t="shared" si="1"/>
        <v>9.4</v>
      </c>
      <c r="T18" s="891">
        <f t="shared" si="2"/>
        <v>33</v>
      </c>
      <c r="U18" s="891">
        <f t="shared" si="3"/>
        <v>23.6</v>
      </c>
      <c r="V18" s="901">
        <f t="shared" si="4"/>
        <v>3.5106382978723403</v>
      </c>
      <c r="W18" s="851">
        <v>23.6</v>
      </c>
    </row>
    <row r="19" spans="1:23" ht="14.4" customHeight="1" x14ac:dyDescent="0.3">
      <c r="A19" s="907" t="s">
        <v>3285</v>
      </c>
      <c r="B19" s="891">
        <v>2</v>
      </c>
      <c r="C19" s="892">
        <v>3.45</v>
      </c>
      <c r="D19" s="860">
        <v>29.5</v>
      </c>
      <c r="E19" s="902">
        <v>2</v>
      </c>
      <c r="F19" s="896">
        <v>3.88</v>
      </c>
      <c r="G19" s="850">
        <v>32.5</v>
      </c>
      <c r="H19" s="893">
        <v>4</v>
      </c>
      <c r="I19" s="894">
        <v>9.49</v>
      </c>
      <c r="J19" s="852">
        <v>39.299999999999997</v>
      </c>
      <c r="K19" s="897">
        <v>1.72</v>
      </c>
      <c r="L19" s="895">
        <v>4</v>
      </c>
      <c r="M19" s="895">
        <v>34</v>
      </c>
      <c r="N19" s="898">
        <v>11.44</v>
      </c>
      <c r="O19" s="895" t="s">
        <v>3257</v>
      </c>
      <c r="P19" s="899" t="s">
        <v>3286</v>
      </c>
      <c r="Q19" s="900">
        <f t="shared" si="0"/>
        <v>2</v>
      </c>
      <c r="R19" s="900">
        <f t="shared" si="0"/>
        <v>6.04</v>
      </c>
      <c r="S19" s="891">
        <f t="shared" si="1"/>
        <v>45.76</v>
      </c>
      <c r="T19" s="891">
        <f t="shared" si="2"/>
        <v>157.19999999999999</v>
      </c>
      <c r="U19" s="891">
        <f t="shared" si="3"/>
        <v>111.44</v>
      </c>
      <c r="V19" s="901">
        <f t="shared" si="4"/>
        <v>3.4353146853146854</v>
      </c>
      <c r="W19" s="851">
        <v>111.24</v>
      </c>
    </row>
    <row r="20" spans="1:23" ht="14.4" customHeight="1" x14ac:dyDescent="0.3">
      <c r="A20" s="906" t="s">
        <v>3287</v>
      </c>
      <c r="B20" s="854"/>
      <c r="C20" s="855"/>
      <c r="D20" s="856"/>
      <c r="E20" s="837">
        <v>2</v>
      </c>
      <c r="F20" s="838">
        <v>1.81</v>
      </c>
      <c r="G20" s="845">
        <v>17.5</v>
      </c>
      <c r="H20" s="841">
        <v>1</v>
      </c>
      <c r="I20" s="835">
        <v>0.87</v>
      </c>
      <c r="J20" s="839">
        <v>27</v>
      </c>
      <c r="K20" s="840">
        <v>0.66</v>
      </c>
      <c r="L20" s="841">
        <v>3</v>
      </c>
      <c r="M20" s="841">
        <v>23</v>
      </c>
      <c r="N20" s="842">
        <v>7.53</v>
      </c>
      <c r="O20" s="841" t="s">
        <v>3257</v>
      </c>
      <c r="P20" s="858" t="s">
        <v>3288</v>
      </c>
      <c r="Q20" s="843">
        <f t="shared" si="0"/>
        <v>1</v>
      </c>
      <c r="R20" s="843">
        <f t="shared" si="0"/>
        <v>0.87</v>
      </c>
      <c r="S20" s="854">
        <f t="shared" si="1"/>
        <v>7.53</v>
      </c>
      <c r="T20" s="854">
        <f t="shared" si="2"/>
        <v>27</v>
      </c>
      <c r="U20" s="854">
        <f t="shared" si="3"/>
        <v>19.47</v>
      </c>
      <c r="V20" s="859">
        <f t="shared" si="4"/>
        <v>3.5856573705179282</v>
      </c>
      <c r="W20" s="844">
        <v>19.47</v>
      </c>
    </row>
    <row r="21" spans="1:23" ht="14.4" customHeight="1" x14ac:dyDescent="0.3">
      <c r="A21" s="906" t="s">
        <v>3289</v>
      </c>
      <c r="B21" s="854"/>
      <c r="C21" s="855"/>
      <c r="D21" s="856"/>
      <c r="E21" s="857"/>
      <c r="F21" s="835"/>
      <c r="G21" s="836"/>
      <c r="H21" s="837">
        <v>1</v>
      </c>
      <c r="I21" s="838">
        <v>0.74</v>
      </c>
      <c r="J21" s="839">
        <v>23</v>
      </c>
      <c r="K21" s="840">
        <v>0.5</v>
      </c>
      <c r="L21" s="841">
        <v>2</v>
      </c>
      <c r="M21" s="841">
        <v>18</v>
      </c>
      <c r="N21" s="842">
        <v>6.02</v>
      </c>
      <c r="O21" s="841" t="s">
        <v>3257</v>
      </c>
      <c r="P21" s="858" t="s">
        <v>3290</v>
      </c>
      <c r="Q21" s="843">
        <f t="shared" si="0"/>
        <v>1</v>
      </c>
      <c r="R21" s="843">
        <f t="shared" si="0"/>
        <v>0.74</v>
      </c>
      <c r="S21" s="854">
        <f t="shared" si="1"/>
        <v>6.02</v>
      </c>
      <c r="T21" s="854">
        <f t="shared" si="2"/>
        <v>23</v>
      </c>
      <c r="U21" s="854">
        <f t="shared" si="3"/>
        <v>16.98</v>
      </c>
      <c r="V21" s="859">
        <f t="shared" si="4"/>
        <v>3.8205980066445187</v>
      </c>
      <c r="W21" s="844">
        <v>16.98</v>
      </c>
    </row>
    <row r="22" spans="1:23" ht="14.4" customHeight="1" x14ac:dyDescent="0.3">
      <c r="A22" s="907" t="s">
        <v>3291</v>
      </c>
      <c r="B22" s="891">
        <v>1</v>
      </c>
      <c r="C22" s="892">
        <v>0.87</v>
      </c>
      <c r="D22" s="860">
        <v>27</v>
      </c>
      <c r="E22" s="902"/>
      <c r="F22" s="896"/>
      <c r="G22" s="850"/>
      <c r="H22" s="893">
        <v>1</v>
      </c>
      <c r="I22" s="894">
        <v>0.87</v>
      </c>
      <c r="J22" s="852">
        <v>27</v>
      </c>
      <c r="K22" s="897">
        <v>0.57999999999999996</v>
      </c>
      <c r="L22" s="895">
        <v>2</v>
      </c>
      <c r="M22" s="895">
        <v>21</v>
      </c>
      <c r="N22" s="898">
        <v>7.09</v>
      </c>
      <c r="O22" s="895" t="s">
        <v>3257</v>
      </c>
      <c r="P22" s="899" t="s">
        <v>3292</v>
      </c>
      <c r="Q22" s="900">
        <f t="shared" si="0"/>
        <v>0</v>
      </c>
      <c r="R22" s="900">
        <f t="shared" si="0"/>
        <v>0</v>
      </c>
      <c r="S22" s="891">
        <f t="shared" si="1"/>
        <v>7.09</v>
      </c>
      <c r="T22" s="891">
        <f t="shared" si="2"/>
        <v>27</v>
      </c>
      <c r="U22" s="891">
        <f t="shared" si="3"/>
        <v>19.91</v>
      </c>
      <c r="V22" s="901">
        <f t="shared" si="4"/>
        <v>3.8081805359661498</v>
      </c>
      <c r="W22" s="851">
        <v>19.91</v>
      </c>
    </row>
    <row r="23" spans="1:23" ht="14.4" customHeight="1" x14ac:dyDescent="0.3">
      <c r="A23" s="906" t="s">
        <v>3293</v>
      </c>
      <c r="B23" s="854"/>
      <c r="C23" s="855"/>
      <c r="D23" s="856"/>
      <c r="E23" s="857"/>
      <c r="F23" s="835"/>
      <c r="G23" s="836"/>
      <c r="H23" s="837">
        <v>1</v>
      </c>
      <c r="I23" s="838">
        <v>1.04</v>
      </c>
      <c r="J23" s="839">
        <v>21</v>
      </c>
      <c r="K23" s="840">
        <v>0.64</v>
      </c>
      <c r="L23" s="841">
        <v>2</v>
      </c>
      <c r="M23" s="841">
        <v>16</v>
      </c>
      <c r="N23" s="842">
        <v>5.23</v>
      </c>
      <c r="O23" s="841" t="s">
        <v>3257</v>
      </c>
      <c r="P23" s="858" t="s">
        <v>3294</v>
      </c>
      <c r="Q23" s="843">
        <f t="shared" si="0"/>
        <v>1</v>
      </c>
      <c r="R23" s="843">
        <f t="shared" si="0"/>
        <v>1.04</v>
      </c>
      <c r="S23" s="854">
        <f t="shared" si="1"/>
        <v>5.23</v>
      </c>
      <c r="T23" s="854">
        <f t="shared" si="2"/>
        <v>21</v>
      </c>
      <c r="U23" s="854">
        <f t="shared" si="3"/>
        <v>15.77</v>
      </c>
      <c r="V23" s="859">
        <f t="shared" si="4"/>
        <v>4.0152963671128106</v>
      </c>
      <c r="W23" s="844">
        <v>15.77</v>
      </c>
    </row>
    <row r="24" spans="1:23" ht="14.4" customHeight="1" x14ac:dyDescent="0.3">
      <c r="A24" s="906" t="s">
        <v>3295</v>
      </c>
      <c r="B24" s="846">
        <v>2</v>
      </c>
      <c r="C24" s="847">
        <v>2.34</v>
      </c>
      <c r="D24" s="848">
        <v>25.5</v>
      </c>
      <c r="E24" s="857"/>
      <c r="F24" s="835"/>
      <c r="G24" s="836"/>
      <c r="H24" s="841"/>
      <c r="I24" s="835"/>
      <c r="J24" s="836"/>
      <c r="K24" s="840">
        <v>0.67</v>
      </c>
      <c r="L24" s="841">
        <v>2</v>
      </c>
      <c r="M24" s="841">
        <v>18</v>
      </c>
      <c r="N24" s="842">
        <v>6.08</v>
      </c>
      <c r="O24" s="841" t="s">
        <v>3257</v>
      </c>
      <c r="P24" s="858" t="s">
        <v>3296</v>
      </c>
      <c r="Q24" s="843">
        <f t="shared" si="0"/>
        <v>-2</v>
      </c>
      <c r="R24" s="843">
        <f t="shared" si="0"/>
        <v>-2.34</v>
      </c>
      <c r="S24" s="854" t="str">
        <f t="shared" si="1"/>
        <v/>
      </c>
      <c r="T24" s="854" t="str">
        <f t="shared" si="2"/>
        <v/>
      </c>
      <c r="U24" s="854" t="str">
        <f t="shared" si="3"/>
        <v/>
      </c>
      <c r="V24" s="859" t="str">
        <f t="shared" si="4"/>
        <v/>
      </c>
      <c r="W24" s="844"/>
    </row>
    <row r="25" spans="1:23" ht="14.4" customHeight="1" x14ac:dyDescent="0.3">
      <c r="A25" s="907" t="s">
        <v>3297</v>
      </c>
      <c r="B25" s="903">
        <v>1</v>
      </c>
      <c r="C25" s="904">
        <v>1.1200000000000001</v>
      </c>
      <c r="D25" s="853">
        <v>24</v>
      </c>
      <c r="E25" s="902"/>
      <c r="F25" s="896"/>
      <c r="G25" s="850"/>
      <c r="H25" s="895"/>
      <c r="I25" s="896"/>
      <c r="J25" s="850"/>
      <c r="K25" s="897">
        <v>1.1200000000000001</v>
      </c>
      <c r="L25" s="895">
        <v>3</v>
      </c>
      <c r="M25" s="895">
        <v>26</v>
      </c>
      <c r="N25" s="898">
        <v>8.58</v>
      </c>
      <c r="O25" s="895" t="s">
        <v>3257</v>
      </c>
      <c r="P25" s="899" t="s">
        <v>3298</v>
      </c>
      <c r="Q25" s="900">
        <f t="shared" si="0"/>
        <v>-1</v>
      </c>
      <c r="R25" s="900">
        <f t="shared" si="0"/>
        <v>-1.1200000000000001</v>
      </c>
      <c r="S25" s="891" t="str">
        <f t="shared" si="1"/>
        <v/>
      </c>
      <c r="T25" s="891" t="str">
        <f t="shared" si="2"/>
        <v/>
      </c>
      <c r="U25" s="891" t="str">
        <f t="shared" si="3"/>
        <v/>
      </c>
      <c r="V25" s="901" t="str">
        <f t="shared" si="4"/>
        <v/>
      </c>
      <c r="W25" s="851"/>
    </row>
    <row r="26" spans="1:23" ht="14.4" customHeight="1" x14ac:dyDescent="0.3">
      <c r="A26" s="906" t="s">
        <v>3299</v>
      </c>
      <c r="B26" s="854"/>
      <c r="C26" s="855"/>
      <c r="D26" s="856"/>
      <c r="E26" s="837">
        <v>1</v>
      </c>
      <c r="F26" s="838">
        <v>0.28000000000000003</v>
      </c>
      <c r="G26" s="845">
        <v>9</v>
      </c>
      <c r="H26" s="841"/>
      <c r="I26" s="835"/>
      <c r="J26" s="836"/>
      <c r="K26" s="840">
        <v>0.22</v>
      </c>
      <c r="L26" s="841">
        <v>1</v>
      </c>
      <c r="M26" s="841">
        <v>8</v>
      </c>
      <c r="N26" s="842">
        <v>2.8</v>
      </c>
      <c r="O26" s="841" t="s">
        <v>3257</v>
      </c>
      <c r="P26" s="858" t="s">
        <v>3300</v>
      </c>
      <c r="Q26" s="843">
        <f t="shared" si="0"/>
        <v>0</v>
      </c>
      <c r="R26" s="843">
        <f t="shared" si="0"/>
        <v>0</v>
      </c>
      <c r="S26" s="854" t="str">
        <f t="shared" si="1"/>
        <v/>
      </c>
      <c r="T26" s="854" t="str">
        <f t="shared" si="2"/>
        <v/>
      </c>
      <c r="U26" s="854" t="str">
        <f t="shared" si="3"/>
        <v/>
      </c>
      <c r="V26" s="859" t="str">
        <f t="shared" si="4"/>
        <v/>
      </c>
      <c r="W26" s="844"/>
    </row>
    <row r="27" spans="1:23" ht="14.4" customHeight="1" x14ac:dyDescent="0.3">
      <c r="A27" s="906" t="s">
        <v>3301</v>
      </c>
      <c r="B27" s="854"/>
      <c r="C27" s="855"/>
      <c r="D27" s="856"/>
      <c r="E27" s="837">
        <v>1</v>
      </c>
      <c r="F27" s="838">
        <v>0.73</v>
      </c>
      <c r="G27" s="845">
        <v>15</v>
      </c>
      <c r="H27" s="841"/>
      <c r="I27" s="835"/>
      <c r="J27" s="836"/>
      <c r="K27" s="840">
        <v>0.38</v>
      </c>
      <c r="L27" s="841">
        <v>1</v>
      </c>
      <c r="M27" s="841">
        <v>10</v>
      </c>
      <c r="N27" s="842">
        <v>3.3</v>
      </c>
      <c r="O27" s="841" t="s">
        <v>3257</v>
      </c>
      <c r="P27" s="858" t="s">
        <v>3302</v>
      </c>
      <c r="Q27" s="843">
        <f t="shared" si="0"/>
        <v>0</v>
      </c>
      <c r="R27" s="843">
        <f t="shared" si="0"/>
        <v>0</v>
      </c>
      <c r="S27" s="854" t="str">
        <f t="shared" si="1"/>
        <v/>
      </c>
      <c r="T27" s="854" t="str">
        <f t="shared" si="2"/>
        <v/>
      </c>
      <c r="U27" s="854" t="str">
        <f t="shared" si="3"/>
        <v/>
      </c>
      <c r="V27" s="859" t="str">
        <f t="shared" si="4"/>
        <v/>
      </c>
      <c r="W27" s="844"/>
    </row>
    <row r="28" spans="1:23" ht="14.4" customHeight="1" x14ac:dyDescent="0.3">
      <c r="A28" s="907" t="s">
        <v>3303</v>
      </c>
      <c r="B28" s="891">
        <v>2</v>
      </c>
      <c r="C28" s="892">
        <v>1.95</v>
      </c>
      <c r="D28" s="860">
        <v>25</v>
      </c>
      <c r="E28" s="893">
        <v>1</v>
      </c>
      <c r="F28" s="894">
        <v>0.78</v>
      </c>
      <c r="G28" s="849">
        <v>22</v>
      </c>
      <c r="H28" s="895"/>
      <c r="I28" s="896"/>
      <c r="J28" s="850"/>
      <c r="K28" s="897">
        <v>0.51</v>
      </c>
      <c r="L28" s="895">
        <v>2</v>
      </c>
      <c r="M28" s="895">
        <v>17</v>
      </c>
      <c r="N28" s="898">
        <v>5.52</v>
      </c>
      <c r="O28" s="895" t="s">
        <v>3257</v>
      </c>
      <c r="P28" s="899" t="s">
        <v>3304</v>
      </c>
      <c r="Q28" s="900">
        <f t="shared" si="0"/>
        <v>-2</v>
      </c>
      <c r="R28" s="900">
        <f t="shared" si="0"/>
        <v>-1.95</v>
      </c>
      <c r="S28" s="891" t="str">
        <f t="shared" si="1"/>
        <v/>
      </c>
      <c r="T28" s="891" t="str">
        <f t="shared" si="2"/>
        <v/>
      </c>
      <c r="U28" s="891" t="str">
        <f t="shared" si="3"/>
        <v/>
      </c>
      <c r="V28" s="901" t="str">
        <f t="shared" si="4"/>
        <v/>
      </c>
      <c r="W28" s="851"/>
    </row>
    <row r="29" spans="1:23" ht="14.4" customHeight="1" x14ac:dyDescent="0.3">
      <c r="A29" s="907" t="s">
        <v>3305</v>
      </c>
      <c r="B29" s="891"/>
      <c r="C29" s="892"/>
      <c r="D29" s="860"/>
      <c r="E29" s="893">
        <v>1</v>
      </c>
      <c r="F29" s="894">
        <v>1.18</v>
      </c>
      <c r="G29" s="849">
        <v>33</v>
      </c>
      <c r="H29" s="895"/>
      <c r="I29" s="896"/>
      <c r="J29" s="850"/>
      <c r="K29" s="897">
        <v>0.76</v>
      </c>
      <c r="L29" s="895">
        <v>3</v>
      </c>
      <c r="M29" s="895">
        <v>25</v>
      </c>
      <c r="N29" s="898">
        <v>8.33</v>
      </c>
      <c r="O29" s="895" t="s">
        <v>3257</v>
      </c>
      <c r="P29" s="899" t="s">
        <v>3306</v>
      </c>
      <c r="Q29" s="900">
        <f t="shared" si="0"/>
        <v>0</v>
      </c>
      <c r="R29" s="900">
        <f t="shared" si="0"/>
        <v>0</v>
      </c>
      <c r="S29" s="891" t="str">
        <f t="shared" si="1"/>
        <v/>
      </c>
      <c r="T29" s="891" t="str">
        <f t="shared" si="2"/>
        <v/>
      </c>
      <c r="U29" s="891" t="str">
        <f t="shared" si="3"/>
        <v/>
      </c>
      <c r="V29" s="901" t="str">
        <f t="shared" si="4"/>
        <v/>
      </c>
      <c r="W29" s="851"/>
    </row>
    <row r="30" spans="1:23" ht="14.4" customHeight="1" x14ac:dyDescent="0.3">
      <c r="A30" s="906" t="s">
        <v>3307</v>
      </c>
      <c r="B30" s="854"/>
      <c r="C30" s="855"/>
      <c r="D30" s="856"/>
      <c r="E30" s="857"/>
      <c r="F30" s="835"/>
      <c r="G30" s="836"/>
      <c r="H30" s="837">
        <v>1</v>
      </c>
      <c r="I30" s="838">
        <v>1.62</v>
      </c>
      <c r="J30" s="839">
        <v>38</v>
      </c>
      <c r="K30" s="840">
        <v>0.43</v>
      </c>
      <c r="L30" s="841">
        <v>2</v>
      </c>
      <c r="M30" s="841">
        <v>15</v>
      </c>
      <c r="N30" s="842">
        <v>4.96</v>
      </c>
      <c r="O30" s="841" t="s">
        <v>3257</v>
      </c>
      <c r="P30" s="858" t="s">
        <v>3308</v>
      </c>
      <c r="Q30" s="843">
        <f t="shared" si="0"/>
        <v>1</v>
      </c>
      <c r="R30" s="843">
        <f t="shared" si="0"/>
        <v>1.62</v>
      </c>
      <c r="S30" s="854">
        <f t="shared" si="1"/>
        <v>4.96</v>
      </c>
      <c r="T30" s="854">
        <f t="shared" si="2"/>
        <v>38</v>
      </c>
      <c r="U30" s="854">
        <f t="shared" si="3"/>
        <v>33.04</v>
      </c>
      <c r="V30" s="859">
        <f t="shared" si="4"/>
        <v>7.661290322580645</v>
      </c>
      <c r="W30" s="844">
        <v>33.04</v>
      </c>
    </row>
    <row r="31" spans="1:23" ht="14.4" customHeight="1" x14ac:dyDescent="0.3">
      <c r="A31" s="906" t="s">
        <v>3309</v>
      </c>
      <c r="B31" s="846">
        <v>1</v>
      </c>
      <c r="C31" s="847">
        <v>0.28999999999999998</v>
      </c>
      <c r="D31" s="848">
        <v>8</v>
      </c>
      <c r="E31" s="857"/>
      <c r="F31" s="835"/>
      <c r="G31" s="836"/>
      <c r="H31" s="841"/>
      <c r="I31" s="835"/>
      <c r="J31" s="836"/>
      <c r="K31" s="840">
        <v>0.28999999999999998</v>
      </c>
      <c r="L31" s="841">
        <v>1</v>
      </c>
      <c r="M31" s="841">
        <v>13</v>
      </c>
      <c r="N31" s="842">
        <v>4.29</v>
      </c>
      <c r="O31" s="841" t="s">
        <v>3257</v>
      </c>
      <c r="P31" s="858" t="s">
        <v>3310</v>
      </c>
      <c r="Q31" s="843">
        <f t="shared" si="0"/>
        <v>-1</v>
      </c>
      <c r="R31" s="843">
        <f t="shared" si="0"/>
        <v>-0.28999999999999998</v>
      </c>
      <c r="S31" s="854" t="str">
        <f t="shared" si="1"/>
        <v/>
      </c>
      <c r="T31" s="854" t="str">
        <f t="shared" si="2"/>
        <v/>
      </c>
      <c r="U31" s="854" t="str">
        <f t="shared" si="3"/>
        <v/>
      </c>
      <c r="V31" s="859" t="str">
        <f t="shared" si="4"/>
        <v/>
      </c>
      <c r="W31" s="844"/>
    </row>
    <row r="32" spans="1:23" ht="14.4" customHeight="1" x14ac:dyDescent="0.3">
      <c r="A32" s="906" t="s">
        <v>3311</v>
      </c>
      <c r="B32" s="854"/>
      <c r="C32" s="855"/>
      <c r="D32" s="856"/>
      <c r="E32" s="837">
        <v>1</v>
      </c>
      <c r="F32" s="838">
        <v>0.42</v>
      </c>
      <c r="G32" s="845">
        <v>18</v>
      </c>
      <c r="H32" s="841"/>
      <c r="I32" s="835"/>
      <c r="J32" s="836"/>
      <c r="K32" s="840">
        <v>0.42</v>
      </c>
      <c r="L32" s="841">
        <v>2</v>
      </c>
      <c r="M32" s="841">
        <v>18</v>
      </c>
      <c r="N32" s="842">
        <v>6.01</v>
      </c>
      <c r="O32" s="841" t="s">
        <v>3257</v>
      </c>
      <c r="P32" s="858" t="s">
        <v>3312</v>
      </c>
      <c r="Q32" s="843">
        <f t="shared" si="0"/>
        <v>0</v>
      </c>
      <c r="R32" s="843">
        <f t="shared" si="0"/>
        <v>0</v>
      </c>
      <c r="S32" s="854" t="str">
        <f t="shared" si="1"/>
        <v/>
      </c>
      <c r="T32" s="854" t="str">
        <f t="shared" si="2"/>
        <v/>
      </c>
      <c r="U32" s="854" t="str">
        <f t="shared" si="3"/>
        <v/>
      </c>
      <c r="V32" s="859" t="str">
        <f t="shared" si="4"/>
        <v/>
      </c>
      <c r="W32" s="844"/>
    </row>
    <row r="33" spans="1:23" ht="14.4" customHeight="1" x14ac:dyDescent="0.3">
      <c r="A33" s="906" t="s">
        <v>3313</v>
      </c>
      <c r="B33" s="854">
        <v>1</v>
      </c>
      <c r="C33" s="855">
        <v>0.73</v>
      </c>
      <c r="D33" s="856">
        <v>16</v>
      </c>
      <c r="E33" s="837">
        <v>2</v>
      </c>
      <c r="F33" s="838">
        <v>1.57</v>
      </c>
      <c r="G33" s="845">
        <v>26</v>
      </c>
      <c r="H33" s="841"/>
      <c r="I33" s="835"/>
      <c r="J33" s="836"/>
      <c r="K33" s="840">
        <v>0.73</v>
      </c>
      <c r="L33" s="841">
        <v>3</v>
      </c>
      <c r="M33" s="841">
        <v>25</v>
      </c>
      <c r="N33" s="842">
        <v>8.39</v>
      </c>
      <c r="O33" s="841" t="s">
        <v>3257</v>
      </c>
      <c r="P33" s="858" t="s">
        <v>3314</v>
      </c>
      <c r="Q33" s="843">
        <f t="shared" si="0"/>
        <v>-1</v>
      </c>
      <c r="R33" s="843">
        <f t="shared" si="0"/>
        <v>-0.73</v>
      </c>
      <c r="S33" s="854" t="str">
        <f t="shared" si="1"/>
        <v/>
      </c>
      <c r="T33" s="854" t="str">
        <f t="shared" si="2"/>
        <v/>
      </c>
      <c r="U33" s="854" t="str">
        <f t="shared" si="3"/>
        <v/>
      </c>
      <c r="V33" s="859" t="str">
        <f t="shared" si="4"/>
        <v/>
      </c>
      <c r="W33" s="844"/>
    </row>
    <row r="34" spans="1:23" ht="14.4" customHeight="1" x14ac:dyDescent="0.3">
      <c r="A34" s="907" t="s">
        <v>3315</v>
      </c>
      <c r="B34" s="891">
        <v>1</v>
      </c>
      <c r="C34" s="892">
        <v>0.83</v>
      </c>
      <c r="D34" s="860">
        <v>26</v>
      </c>
      <c r="E34" s="893">
        <v>4</v>
      </c>
      <c r="F34" s="894">
        <v>5.25</v>
      </c>
      <c r="G34" s="849">
        <v>35.5</v>
      </c>
      <c r="H34" s="895">
        <v>1</v>
      </c>
      <c r="I34" s="896">
        <v>0.88</v>
      </c>
      <c r="J34" s="852">
        <v>29</v>
      </c>
      <c r="K34" s="897">
        <v>0.83</v>
      </c>
      <c r="L34" s="895">
        <v>3</v>
      </c>
      <c r="M34" s="895">
        <v>28</v>
      </c>
      <c r="N34" s="898">
        <v>9.4</v>
      </c>
      <c r="O34" s="895" t="s">
        <v>3257</v>
      </c>
      <c r="P34" s="899" t="s">
        <v>3316</v>
      </c>
      <c r="Q34" s="900">
        <f t="shared" si="0"/>
        <v>0</v>
      </c>
      <c r="R34" s="900">
        <f t="shared" si="0"/>
        <v>5.0000000000000044E-2</v>
      </c>
      <c r="S34" s="891">
        <f t="shared" si="1"/>
        <v>9.4</v>
      </c>
      <c r="T34" s="891">
        <f t="shared" si="2"/>
        <v>29</v>
      </c>
      <c r="U34" s="891">
        <f t="shared" si="3"/>
        <v>19.600000000000001</v>
      </c>
      <c r="V34" s="901">
        <f t="shared" si="4"/>
        <v>3.0851063829787231</v>
      </c>
      <c r="W34" s="851">
        <v>19.600000000000001</v>
      </c>
    </row>
    <row r="35" spans="1:23" ht="14.4" customHeight="1" x14ac:dyDescent="0.3">
      <c r="A35" s="907" t="s">
        <v>3317</v>
      </c>
      <c r="B35" s="891">
        <v>1</v>
      </c>
      <c r="C35" s="892">
        <v>1</v>
      </c>
      <c r="D35" s="860">
        <v>16</v>
      </c>
      <c r="E35" s="893"/>
      <c r="F35" s="894"/>
      <c r="G35" s="849"/>
      <c r="H35" s="895">
        <v>2</v>
      </c>
      <c r="I35" s="896">
        <v>2.58</v>
      </c>
      <c r="J35" s="852">
        <v>33</v>
      </c>
      <c r="K35" s="897">
        <v>1</v>
      </c>
      <c r="L35" s="895">
        <v>3</v>
      </c>
      <c r="M35" s="895">
        <v>29</v>
      </c>
      <c r="N35" s="898">
        <v>9.7899999999999991</v>
      </c>
      <c r="O35" s="895" t="s">
        <v>3257</v>
      </c>
      <c r="P35" s="899" t="s">
        <v>3318</v>
      </c>
      <c r="Q35" s="900">
        <f t="shared" si="0"/>
        <v>1</v>
      </c>
      <c r="R35" s="900">
        <f t="shared" si="0"/>
        <v>1.58</v>
      </c>
      <c r="S35" s="891">
        <f t="shared" si="1"/>
        <v>19.579999999999998</v>
      </c>
      <c r="T35" s="891">
        <f t="shared" si="2"/>
        <v>66</v>
      </c>
      <c r="U35" s="891">
        <f t="shared" si="3"/>
        <v>46.42</v>
      </c>
      <c r="V35" s="901">
        <f t="shared" si="4"/>
        <v>3.3707865168539328</v>
      </c>
      <c r="W35" s="851">
        <v>46.42</v>
      </c>
    </row>
    <row r="36" spans="1:23" ht="14.4" customHeight="1" x14ac:dyDescent="0.3">
      <c r="A36" s="906" t="s">
        <v>3319</v>
      </c>
      <c r="B36" s="846">
        <v>1</v>
      </c>
      <c r="C36" s="847">
        <v>0.96</v>
      </c>
      <c r="D36" s="848">
        <v>19</v>
      </c>
      <c r="E36" s="857"/>
      <c r="F36" s="835"/>
      <c r="G36" s="836"/>
      <c r="H36" s="841"/>
      <c r="I36" s="835"/>
      <c r="J36" s="836"/>
      <c r="K36" s="840">
        <v>0.96</v>
      </c>
      <c r="L36" s="841">
        <v>4</v>
      </c>
      <c r="M36" s="841">
        <v>35</v>
      </c>
      <c r="N36" s="842">
        <v>11.57</v>
      </c>
      <c r="O36" s="841" t="s">
        <v>3257</v>
      </c>
      <c r="P36" s="858" t="s">
        <v>3320</v>
      </c>
      <c r="Q36" s="843">
        <f t="shared" si="0"/>
        <v>-1</v>
      </c>
      <c r="R36" s="843">
        <f t="shared" si="0"/>
        <v>-0.96</v>
      </c>
      <c r="S36" s="854" t="str">
        <f t="shared" si="1"/>
        <v/>
      </c>
      <c r="T36" s="854" t="str">
        <f t="shared" si="2"/>
        <v/>
      </c>
      <c r="U36" s="854" t="str">
        <f t="shared" si="3"/>
        <v/>
      </c>
      <c r="V36" s="859" t="str">
        <f t="shared" si="4"/>
        <v/>
      </c>
      <c r="W36" s="844"/>
    </row>
    <row r="37" spans="1:23" ht="14.4" customHeight="1" x14ac:dyDescent="0.3">
      <c r="A37" s="906" t="s">
        <v>3321</v>
      </c>
      <c r="B37" s="854">
        <v>1</v>
      </c>
      <c r="C37" s="855">
        <v>0.65</v>
      </c>
      <c r="D37" s="856">
        <v>14</v>
      </c>
      <c r="E37" s="857"/>
      <c r="F37" s="835"/>
      <c r="G37" s="836"/>
      <c r="H37" s="837">
        <v>1</v>
      </c>
      <c r="I37" s="838">
        <v>0.57999999999999996</v>
      </c>
      <c r="J37" s="839">
        <v>16</v>
      </c>
      <c r="K37" s="840">
        <v>0.57999999999999996</v>
      </c>
      <c r="L37" s="841">
        <v>2</v>
      </c>
      <c r="M37" s="841">
        <v>22</v>
      </c>
      <c r="N37" s="842">
        <v>7.21</v>
      </c>
      <c r="O37" s="841" t="s">
        <v>3257</v>
      </c>
      <c r="P37" s="858" t="s">
        <v>3322</v>
      </c>
      <c r="Q37" s="843">
        <f t="shared" si="0"/>
        <v>0</v>
      </c>
      <c r="R37" s="843">
        <f t="shared" si="0"/>
        <v>-7.0000000000000062E-2</v>
      </c>
      <c r="S37" s="854">
        <f t="shared" si="1"/>
        <v>7.21</v>
      </c>
      <c r="T37" s="854">
        <f t="shared" si="2"/>
        <v>16</v>
      </c>
      <c r="U37" s="854">
        <f t="shared" si="3"/>
        <v>8.7899999999999991</v>
      </c>
      <c r="V37" s="859">
        <f t="shared" si="4"/>
        <v>2.219140083217753</v>
      </c>
      <c r="W37" s="844">
        <v>8.7899999999999991</v>
      </c>
    </row>
    <row r="38" spans="1:23" ht="14.4" customHeight="1" x14ac:dyDescent="0.3">
      <c r="A38" s="907" t="s">
        <v>3323</v>
      </c>
      <c r="B38" s="891">
        <v>1</v>
      </c>
      <c r="C38" s="892">
        <v>1.01</v>
      </c>
      <c r="D38" s="860">
        <v>35</v>
      </c>
      <c r="E38" s="902"/>
      <c r="F38" s="896"/>
      <c r="G38" s="850"/>
      <c r="H38" s="893">
        <v>3</v>
      </c>
      <c r="I38" s="894">
        <v>2.19</v>
      </c>
      <c r="J38" s="852">
        <v>26.7</v>
      </c>
      <c r="K38" s="897">
        <v>0.73</v>
      </c>
      <c r="L38" s="895">
        <v>3</v>
      </c>
      <c r="M38" s="895">
        <v>29</v>
      </c>
      <c r="N38" s="898">
        <v>9.5500000000000007</v>
      </c>
      <c r="O38" s="895" t="s">
        <v>3257</v>
      </c>
      <c r="P38" s="899" t="s">
        <v>3324</v>
      </c>
      <c r="Q38" s="900">
        <f t="shared" si="0"/>
        <v>2</v>
      </c>
      <c r="R38" s="900">
        <f t="shared" si="0"/>
        <v>1.18</v>
      </c>
      <c r="S38" s="891">
        <f t="shared" si="1"/>
        <v>28.650000000000002</v>
      </c>
      <c r="T38" s="891">
        <f t="shared" si="2"/>
        <v>80.099999999999994</v>
      </c>
      <c r="U38" s="891">
        <f t="shared" si="3"/>
        <v>51.449999999999989</v>
      </c>
      <c r="V38" s="901">
        <f t="shared" si="4"/>
        <v>2.7958115183246068</v>
      </c>
      <c r="W38" s="851">
        <v>51.35</v>
      </c>
    </row>
    <row r="39" spans="1:23" ht="14.4" customHeight="1" x14ac:dyDescent="0.3">
      <c r="A39" s="907" t="s">
        <v>3325</v>
      </c>
      <c r="B39" s="891">
        <v>1</v>
      </c>
      <c r="C39" s="892">
        <v>2.89</v>
      </c>
      <c r="D39" s="860">
        <v>69</v>
      </c>
      <c r="E39" s="902">
        <v>2</v>
      </c>
      <c r="F39" s="896">
        <v>2.44</v>
      </c>
      <c r="G39" s="850">
        <v>34.5</v>
      </c>
      <c r="H39" s="893"/>
      <c r="I39" s="894"/>
      <c r="J39" s="849"/>
      <c r="K39" s="897">
        <v>1.06</v>
      </c>
      <c r="L39" s="895">
        <v>4</v>
      </c>
      <c r="M39" s="895">
        <v>34</v>
      </c>
      <c r="N39" s="898">
        <v>11.35</v>
      </c>
      <c r="O39" s="895" t="s">
        <v>3257</v>
      </c>
      <c r="P39" s="899" t="s">
        <v>3326</v>
      </c>
      <c r="Q39" s="900">
        <f t="shared" si="0"/>
        <v>-1</v>
      </c>
      <c r="R39" s="900">
        <f t="shared" si="0"/>
        <v>-2.89</v>
      </c>
      <c r="S39" s="891" t="str">
        <f t="shared" si="1"/>
        <v/>
      </c>
      <c r="T39" s="891" t="str">
        <f t="shared" si="2"/>
        <v/>
      </c>
      <c r="U39" s="891" t="str">
        <f t="shared" si="3"/>
        <v/>
      </c>
      <c r="V39" s="901" t="str">
        <f t="shared" si="4"/>
        <v/>
      </c>
      <c r="W39" s="851"/>
    </row>
    <row r="40" spans="1:23" ht="14.4" customHeight="1" x14ac:dyDescent="0.3">
      <c r="A40" s="906" t="s">
        <v>3327</v>
      </c>
      <c r="B40" s="846">
        <v>1</v>
      </c>
      <c r="C40" s="847">
        <v>1.1299999999999999</v>
      </c>
      <c r="D40" s="848">
        <v>37</v>
      </c>
      <c r="E40" s="857"/>
      <c r="F40" s="835"/>
      <c r="G40" s="836"/>
      <c r="H40" s="841"/>
      <c r="I40" s="835"/>
      <c r="J40" s="836"/>
      <c r="K40" s="840">
        <v>0.93</v>
      </c>
      <c r="L40" s="841">
        <v>4</v>
      </c>
      <c r="M40" s="841">
        <v>33</v>
      </c>
      <c r="N40" s="842">
        <v>11.12</v>
      </c>
      <c r="O40" s="841" t="s">
        <v>3257</v>
      </c>
      <c r="P40" s="858" t="s">
        <v>3328</v>
      </c>
      <c r="Q40" s="843">
        <f t="shared" si="0"/>
        <v>-1</v>
      </c>
      <c r="R40" s="843">
        <f t="shared" si="0"/>
        <v>-1.1299999999999999</v>
      </c>
      <c r="S40" s="854" t="str">
        <f t="shared" si="1"/>
        <v/>
      </c>
      <c r="T40" s="854" t="str">
        <f t="shared" si="2"/>
        <v/>
      </c>
      <c r="U40" s="854" t="str">
        <f t="shared" si="3"/>
        <v/>
      </c>
      <c r="V40" s="859" t="str">
        <f t="shared" si="4"/>
        <v/>
      </c>
      <c r="W40" s="844"/>
    </row>
    <row r="41" spans="1:23" ht="14.4" customHeight="1" x14ac:dyDescent="0.3">
      <c r="A41" s="906" t="s">
        <v>3329</v>
      </c>
      <c r="B41" s="846">
        <v>2</v>
      </c>
      <c r="C41" s="847">
        <v>4.92</v>
      </c>
      <c r="D41" s="848">
        <v>51</v>
      </c>
      <c r="E41" s="857">
        <v>1</v>
      </c>
      <c r="F41" s="835">
        <v>0.42</v>
      </c>
      <c r="G41" s="836">
        <v>8</v>
      </c>
      <c r="H41" s="841">
        <v>1</v>
      </c>
      <c r="I41" s="835">
        <v>0.42</v>
      </c>
      <c r="J41" s="839">
        <v>8</v>
      </c>
      <c r="K41" s="840">
        <v>0.42</v>
      </c>
      <c r="L41" s="841">
        <v>2</v>
      </c>
      <c r="M41" s="841">
        <v>15</v>
      </c>
      <c r="N41" s="842">
        <v>4.93</v>
      </c>
      <c r="O41" s="841" t="s">
        <v>3257</v>
      </c>
      <c r="P41" s="858" t="s">
        <v>3330</v>
      </c>
      <c r="Q41" s="843">
        <f t="shared" si="0"/>
        <v>-1</v>
      </c>
      <c r="R41" s="843">
        <f t="shared" si="0"/>
        <v>-4.5</v>
      </c>
      <c r="S41" s="854">
        <f t="shared" si="1"/>
        <v>4.93</v>
      </c>
      <c r="T41" s="854">
        <f t="shared" si="2"/>
        <v>8</v>
      </c>
      <c r="U41" s="854">
        <f t="shared" si="3"/>
        <v>3.0700000000000003</v>
      </c>
      <c r="V41" s="859">
        <f t="shared" si="4"/>
        <v>1.6227180527383369</v>
      </c>
      <c r="W41" s="844">
        <v>3.07</v>
      </c>
    </row>
    <row r="42" spans="1:23" ht="14.4" customHeight="1" x14ac:dyDescent="0.3">
      <c r="A42" s="907" t="s">
        <v>3331</v>
      </c>
      <c r="B42" s="903"/>
      <c r="C42" s="904"/>
      <c r="D42" s="853"/>
      <c r="E42" s="902"/>
      <c r="F42" s="896"/>
      <c r="G42" s="850"/>
      <c r="H42" s="895">
        <v>2</v>
      </c>
      <c r="I42" s="896">
        <v>1.67</v>
      </c>
      <c r="J42" s="852">
        <v>27</v>
      </c>
      <c r="K42" s="897">
        <v>0.56000000000000005</v>
      </c>
      <c r="L42" s="895">
        <v>2</v>
      </c>
      <c r="M42" s="895">
        <v>21</v>
      </c>
      <c r="N42" s="898">
        <v>7.13</v>
      </c>
      <c r="O42" s="895" t="s">
        <v>3257</v>
      </c>
      <c r="P42" s="899" t="s">
        <v>3332</v>
      </c>
      <c r="Q42" s="900">
        <f t="shared" si="0"/>
        <v>2</v>
      </c>
      <c r="R42" s="900">
        <f t="shared" si="0"/>
        <v>1.67</v>
      </c>
      <c r="S42" s="891">
        <f t="shared" si="1"/>
        <v>14.26</v>
      </c>
      <c r="T42" s="891">
        <f t="shared" si="2"/>
        <v>54</v>
      </c>
      <c r="U42" s="891">
        <f t="shared" si="3"/>
        <v>39.74</v>
      </c>
      <c r="V42" s="901">
        <f t="shared" si="4"/>
        <v>3.7868162692847127</v>
      </c>
      <c r="W42" s="851">
        <v>39.74</v>
      </c>
    </row>
    <row r="43" spans="1:23" ht="14.4" customHeight="1" x14ac:dyDescent="0.3">
      <c r="A43" s="907" t="s">
        <v>3333</v>
      </c>
      <c r="B43" s="903">
        <v>2</v>
      </c>
      <c r="C43" s="904">
        <v>1.98</v>
      </c>
      <c r="D43" s="853">
        <v>25.5</v>
      </c>
      <c r="E43" s="902"/>
      <c r="F43" s="896"/>
      <c r="G43" s="850"/>
      <c r="H43" s="895"/>
      <c r="I43" s="896"/>
      <c r="J43" s="850"/>
      <c r="K43" s="897">
        <v>0.82</v>
      </c>
      <c r="L43" s="895">
        <v>3</v>
      </c>
      <c r="M43" s="895">
        <v>25</v>
      </c>
      <c r="N43" s="898">
        <v>8.42</v>
      </c>
      <c r="O43" s="895" t="s">
        <v>3257</v>
      </c>
      <c r="P43" s="899" t="s">
        <v>3334</v>
      </c>
      <c r="Q43" s="900">
        <f t="shared" si="0"/>
        <v>-2</v>
      </c>
      <c r="R43" s="900">
        <f t="shared" si="0"/>
        <v>-1.98</v>
      </c>
      <c r="S43" s="891" t="str">
        <f t="shared" si="1"/>
        <v/>
      </c>
      <c r="T43" s="891" t="str">
        <f t="shared" si="2"/>
        <v/>
      </c>
      <c r="U43" s="891" t="str">
        <f t="shared" si="3"/>
        <v/>
      </c>
      <c r="V43" s="901" t="str">
        <f t="shared" si="4"/>
        <v/>
      </c>
      <c r="W43" s="851"/>
    </row>
    <row r="44" spans="1:23" ht="14.4" customHeight="1" x14ac:dyDescent="0.3">
      <c r="A44" s="906" t="s">
        <v>3335</v>
      </c>
      <c r="B44" s="854"/>
      <c r="C44" s="855"/>
      <c r="D44" s="856"/>
      <c r="E44" s="857">
        <v>1</v>
      </c>
      <c r="F44" s="835">
        <v>2.4300000000000002</v>
      </c>
      <c r="G44" s="836">
        <v>25</v>
      </c>
      <c r="H44" s="837">
        <v>1</v>
      </c>
      <c r="I44" s="838">
        <v>2.99</v>
      </c>
      <c r="J44" s="839">
        <v>29</v>
      </c>
      <c r="K44" s="840">
        <v>14.17</v>
      </c>
      <c r="L44" s="841">
        <v>2</v>
      </c>
      <c r="M44" s="841">
        <v>17</v>
      </c>
      <c r="N44" s="842">
        <v>5.65</v>
      </c>
      <c r="O44" s="841" t="s">
        <v>3119</v>
      </c>
      <c r="P44" s="858" t="s">
        <v>3336</v>
      </c>
      <c r="Q44" s="843">
        <f t="shared" si="0"/>
        <v>1</v>
      </c>
      <c r="R44" s="843">
        <f t="shared" si="0"/>
        <v>2.99</v>
      </c>
      <c r="S44" s="854">
        <f t="shared" si="1"/>
        <v>5.65</v>
      </c>
      <c r="T44" s="854">
        <f t="shared" si="2"/>
        <v>29</v>
      </c>
      <c r="U44" s="854">
        <f t="shared" si="3"/>
        <v>23.35</v>
      </c>
      <c r="V44" s="859">
        <f t="shared" si="4"/>
        <v>5.1327433628318584</v>
      </c>
      <c r="W44" s="844">
        <v>23.35</v>
      </c>
    </row>
    <row r="45" spans="1:23" ht="14.4" customHeight="1" x14ac:dyDescent="0.3">
      <c r="A45" s="906" t="s">
        <v>3337</v>
      </c>
      <c r="B45" s="854"/>
      <c r="C45" s="855"/>
      <c r="D45" s="856"/>
      <c r="E45" s="857"/>
      <c r="F45" s="835"/>
      <c r="G45" s="836"/>
      <c r="H45" s="837">
        <v>1</v>
      </c>
      <c r="I45" s="838">
        <v>4.13</v>
      </c>
      <c r="J45" s="839">
        <v>22</v>
      </c>
      <c r="K45" s="840">
        <v>5.09</v>
      </c>
      <c r="L45" s="841">
        <v>3</v>
      </c>
      <c r="M45" s="841">
        <v>29</v>
      </c>
      <c r="N45" s="842">
        <v>9.77</v>
      </c>
      <c r="O45" s="841" t="s">
        <v>3119</v>
      </c>
      <c r="P45" s="858" t="s">
        <v>3338</v>
      </c>
      <c r="Q45" s="843">
        <f t="shared" si="0"/>
        <v>1</v>
      </c>
      <c r="R45" s="843">
        <f t="shared" si="0"/>
        <v>4.13</v>
      </c>
      <c r="S45" s="854">
        <f t="shared" si="1"/>
        <v>9.77</v>
      </c>
      <c r="T45" s="854">
        <f t="shared" si="2"/>
        <v>22</v>
      </c>
      <c r="U45" s="854">
        <f t="shared" si="3"/>
        <v>12.23</v>
      </c>
      <c r="V45" s="859">
        <f t="shared" si="4"/>
        <v>2.2517911975435005</v>
      </c>
      <c r="W45" s="844">
        <v>12.23</v>
      </c>
    </row>
    <row r="46" spans="1:23" ht="14.4" customHeight="1" x14ac:dyDescent="0.3">
      <c r="A46" s="906" t="s">
        <v>3339</v>
      </c>
      <c r="B46" s="846">
        <v>2</v>
      </c>
      <c r="C46" s="847">
        <v>9.59</v>
      </c>
      <c r="D46" s="848">
        <v>25</v>
      </c>
      <c r="E46" s="857"/>
      <c r="F46" s="835"/>
      <c r="G46" s="836"/>
      <c r="H46" s="841"/>
      <c r="I46" s="835"/>
      <c r="J46" s="836"/>
      <c r="K46" s="840">
        <v>3.01</v>
      </c>
      <c r="L46" s="841">
        <v>1</v>
      </c>
      <c r="M46" s="841">
        <v>13</v>
      </c>
      <c r="N46" s="842">
        <v>4.2300000000000004</v>
      </c>
      <c r="O46" s="841" t="s">
        <v>3257</v>
      </c>
      <c r="P46" s="858" t="s">
        <v>3340</v>
      </c>
      <c r="Q46" s="843">
        <f t="shared" si="0"/>
        <v>-2</v>
      </c>
      <c r="R46" s="843">
        <f t="shared" si="0"/>
        <v>-9.59</v>
      </c>
      <c r="S46" s="854" t="str">
        <f t="shared" si="1"/>
        <v/>
      </c>
      <c r="T46" s="854" t="str">
        <f t="shared" si="2"/>
        <v/>
      </c>
      <c r="U46" s="854" t="str">
        <f t="shared" si="3"/>
        <v/>
      </c>
      <c r="V46" s="859" t="str">
        <f t="shared" si="4"/>
        <v/>
      </c>
      <c r="W46" s="844"/>
    </row>
    <row r="47" spans="1:23" ht="14.4" customHeight="1" x14ac:dyDescent="0.3">
      <c r="A47" s="907" t="s">
        <v>3341</v>
      </c>
      <c r="B47" s="903"/>
      <c r="C47" s="904"/>
      <c r="D47" s="853"/>
      <c r="E47" s="902"/>
      <c r="F47" s="896"/>
      <c r="G47" s="850"/>
      <c r="H47" s="895">
        <v>1</v>
      </c>
      <c r="I47" s="896">
        <v>6.44</v>
      </c>
      <c r="J47" s="852">
        <v>40</v>
      </c>
      <c r="K47" s="897">
        <v>3.31</v>
      </c>
      <c r="L47" s="895">
        <v>2</v>
      </c>
      <c r="M47" s="895">
        <v>17</v>
      </c>
      <c r="N47" s="898">
        <v>5.76</v>
      </c>
      <c r="O47" s="895" t="s">
        <v>3257</v>
      </c>
      <c r="P47" s="899" t="s">
        <v>3342</v>
      </c>
      <c r="Q47" s="900">
        <f t="shared" si="0"/>
        <v>1</v>
      </c>
      <c r="R47" s="900">
        <f t="shared" si="0"/>
        <v>6.44</v>
      </c>
      <c r="S47" s="891">
        <f t="shared" si="1"/>
        <v>5.76</v>
      </c>
      <c r="T47" s="891">
        <f t="shared" si="2"/>
        <v>40</v>
      </c>
      <c r="U47" s="891">
        <f t="shared" si="3"/>
        <v>34.24</v>
      </c>
      <c r="V47" s="901">
        <f t="shared" si="4"/>
        <v>6.9444444444444446</v>
      </c>
      <c r="W47" s="851">
        <v>34.24</v>
      </c>
    </row>
    <row r="48" spans="1:23" ht="14.4" customHeight="1" x14ac:dyDescent="0.3">
      <c r="A48" s="906" t="s">
        <v>3343</v>
      </c>
      <c r="B48" s="854"/>
      <c r="C48" s="855"/>
      <c r="D48" s="856"/>
      <c r="E48" s="857">
        <v>2</v>
      </c>
      <c r="F48" s="835">
        <v>10.119999999999999</v>
      </c>
      <c r="G48" s="836">
        <v>33</v>
      </c>
      <c r="H48" s="837"/>
      <c r="I48" s="838"/>
      <c r="J48" s="845"/>
      <c r="K48" s="840">
        <v>2.95</v>
      </c>
      <c r="L48" s="841">
        <v>1</v>
      </c>
      <c r="M48" s="841">
        <v>13</v>
      </c>
      <c r="N48" s="842">
        <v>4.34</v>
      </c>
      <c r="O48" s="841" t="s">
        <v>3119</v>
      </c>
      <c r="P48" s="858" t="s">
        <v>3344</v>
      </c>
      <c r="Q48" s="843">
        <f t="shared" si="0"/>
        <v>0</v>
      </c>
      <c r="R48" s="843">
        <f t="shared" si="0"/>
        <v>0</v>
      </c>
      <c r="S48" s="854" t="str">
        <f t="shared" si="1"/>
        <v/>
      </c>
      <c r="T48" s="854" t="str">
        <f t="shared" si="2"/>
        <v/>
      </c>
      <c r="U48" s="854" t="str">
        <f t="shared" si="3"/>
        <v/>
      </c>
      <c r="V48" s="859" t="str">
        <f t="shared" si="4"/>
        <v/>
      </c>
      <c r="W48" s="844"/>
    </row>
    <row r="49" spans="1:23" ht="14.4" customHeight="1" x14ac:dyDescent="0.3">
      <c r="A49" s="907" t="s">
        <v>3345</v>
      </c>
      <c r="B49" s="891"/>
      <c r="C49" s="892"/>
      <c r="D49" s="860"/>
      <c r="E49" s="902"/>
      <c r="F49" s="896"/>
      <c r="G49" s="850"/>
      <c r="H49" s="893">
        <v>2</v>
      </c>
      <c r="I49" s="894">
        <v>11.42</v>
      </c>
      <c r="J49" s="852">
        <v>43.5</v>
      </c>
      <c r="K49" s="897">
        <v>3.36</v>
      </c>
      <c r="L49" s="895">
        <v>2</v>
      </c>
      <c r="M49" s="895">
        <v>20</v>
      </c>
      <c r="N49" s="898">
        <v>6.6</v>
      </c>
      <c r="O49" s="895" t="s">
        <v>3119</v>
      </c>
      <c r="P49" s="899" t="s">
        <v>3346</v>
      </c>
      <c r="Q49" s="900">
        <f t="shared" si="0"/>
        <v>2</v>
      </c>
      <c r="R49" s="900">
        <f t="shared" si="0"/>
        <v>11.42</v>
      </c>
      <c r="S49" s="891">
        <f t="shared" si="1"/>
        <v>13.2</v>
      </c>
      <c r="T49" s="891">
        <f t="shared" si="2"/>
        <v>87</v>
      </c>
      <c r="U49" s="891">
        <f t="shared" si="3"/>
        <v>73.8</v>
      </c>
      <c r="V49" s="901">
        <f t="shared" si="4"/>
        <v>6.5909090909090908</v>
      </c>
      <c r="W49" s="851">
        <v>73.8</v>
      </c>
    </row>
    <row r="50" spans="1:23" ht="14.4" customHeight="1" x14ac:dyDescent="0.3">
      <c r="A50" s="906" t="s">
        <v>3347</v>
      </c>
      <c r="B50" s="854"/>
      <c r="C50" s="855"/>
      <c r="D50" s="856"/>
      <c r="E50" s="837">
        <v>1</v>
      </c>
      <c r="F50" s="838">
        <v>2.86</v>
      </c>
      <c r="G50" s="845">
        <v>27</v>
      </c>
      <c r="H50" s="841"/>
      <c r="I50" s="835"/>
      <c r="J50" s="836"/>
      <c r="K50" s="840">
        <v>2.86</v>
      </c>
      <c r="L50" s="841">
        <v>4</v>
      </c>
      <c r="M50" s="841">
        <v>36</v>
      </c>
      <c r="N50" s="842">
        <v>12.12</v>
      </c>
      <c r="O50" s="841" t="s">
        <v>3257</v>
      </c>
      <c r="P50" s="858" t="s">
        <v>3348</v>
      </c>
      <c r="Q50" s="843">
        <f t="shared" si="0"/>
        <v>0</v>
      </c>
      <c r="R50" s="843">
        <f t="shared" si="0"/>
        <v>0</v>
      </c>
      <c r="S50" s="854" t="str">
        <f t="shared" si="1"/>
        <v/>
      </c>
      <c r="T50" s="854" t="str">
        <f t="shared" si="2"/>
        <v/>
      </c>
      <c r="U50" s="854" t="str">
        <f t="shared" si="3"/>
        <v/>
      </c>
      <c r="V50" s="859" t="str">
        <f t="shared" si="4"/>
        <v/>
      </c>
      <c r="W50" s="844"/>
    </row>
    <row r="51" spans="1:23" ht="14.4" customHeight="1" x14ac:dyDescent="0.3">
      <c r="A51" s="906" t="s">
        <v>3349</v>
      </c>
      <c r="B51" s="854"/>
      <c r="C51" s="855"/>
      <c r="D51" s="856"/>
      <c r="E51" s="857"/>
      <c r="F51" s="835"/>
      <c r="G51" s="836"/>
      <c r="H51" s="837">
        <v>1</v>
      </c>
      <c r="I51" s="838">
        <v>3.21</v>
      </c>
      <c r="J51" s="839">
        <v>38</v>
      </c>
      <c r="K51" s="840">
        <v>0.49</v>
      </c>
      <c r="L51" s="841">
        <v>1</v>
      </c>
      <c r="M51" s="841">
        <v>9</v>
      </c>
      <c r="N51" s="842">
        <v>2.96</v>
      </c>
      <c r="O51" s="841" t="s">
        <v>3257</v>
      </c>
      <c r="P51" s="858" t="s">
        <v>3350</v>
      </c>
      <c r="Q51" s="843">
        <f t="shared" si="0"/>
        <v>1</v>
      </c>
      <c r="R51" s="843">
        <f t="shared" si="0"/>
        <v>3.21</v>
      </c>
      <c r="S51" s="854">
        <f t="shared" si="1"/>
        <v>2.96</v>
      </c>
      <c r="T51" s="854">
        <f t="shared" si="2"/>
        <v>38</v>
      </c>
      <c r="U51" s="854">
        <f t="shared" si="3"/>
        <v>35.04</v>
      </c>
      <c r="V51" s="859">
        <f t="shared" si="4"/>
        <v>12.837837837837839</v>
      </c>
      <c r="W51" s="844">
        <v>35.04</v>
      </c>
    </row>
    <row r="52" spans="1:23" ht="14.4" customHeight="1" x14ac:dyDescent="0.3">
      <c r="A52" s="907" t="s">
        <v>3351</v>
      </c>
      <c r="B52" s="891">
        <v>1</v>
      </c>
      <c r="C52" s="892">
        <v>0.79</v>
      </c>
      <c r="D52" s="860">
        <v>13</v>
      </c>
      <c r="E52" s="902"/>
      <c r="F52" s="896"/>
      <c r="G52" s="850"/>
      <c r="H52" s="893"/>
      <c r="I52" s="894"/>
      <c r="J52" s="849"/>
      <c r="K52" s="897">
        <v>0.79</v>
      </c>
      <c r="L52" s="895">
        <v>2</v>
      </c>
      <c r="M52" s="895">
        <v>16</v>
      </c>
      <c r="N52" s="898">
        <v>5.22</v>
      </c>
      <c r="O52" s="895" t="s">
        <v>3257</v>
      </c>
      <c r="P52" s="899" t="s">
        <v>3352</v>
      </c>
      <c r="Q52" s="900">
        <f t="shared" si="0"/>
        <v>-1</v>
      </c>
      <c r="R52" s="900">
        <f t="shared" si="0"/>
        <v>-0.79</v>
      </c>
      <c r="S52" s="891" t="str">
        <f t="shared" si="1"/>
        <v/>
      </c>
      <c r="T52" s="891" t="str">
        <f t="shared" si="2"/>
        <v/>
      </c>
      <c r="U52" s="891" t="str">
        <f t="shared" si="3"/>
        <v/>
      </c>
      <c r="V52" s="901" t="str">
        <f t="shared" si="4"/>
        <v/>
      </c>
      <c r="W52" s="851"/>
    </row>
    <row r="53" spans="1:23" ht="14.4" customHeight="1" x14ac:dyDescent="0.3">
      <c r="A53" s="906" t="s">
        <v>3353</v>
      </c>
      <c r="B53" s="854">
        <v>1</v>
      </c>
      <c r="C53" s="855">
        <v>0.66</v>
      </c>
      <c r="D53" s="856">
        <v>24</v>
      </c>
      <c r="E53" s="837">
        <v>3</v>
      </c>
      <c r="F53" s="838">
        <v>2.65</v>
      </c>
      <c r="G53" s="845">
        <v>27</v>
      </c>
      <c r="H53" s="841">
        <v>1</v>
      </c>
      <c r="I53" s="835">
        <v>0.55000000000000004</v>
      </c>
      <c r="J53" s="839">
        <v>17</v>
      </c>
      <c r="K53" s="840">
        <v>0.55000000000000004</v>
      </c>
      <c r="L53" s="841">
        <v>3</v>
      </c>
      <c r="M53" s="841">
        <v>23</v>
      </c>
      <c r="N53" s="842">
        <v>7.74</v>
      </c>
      <c r="O53" s="841" t="s">
        <v>3257</v>
      </c>
      <c r="P53" s="858" t="s">
        <v>3354</v>
      </c>
      <c r="Q53" s="843">
        <f t="shared" si="0"/>
        <v>0</v>
      </c>
      <c r="R53" s="843">
        <f t="shared" si="0"/>
        <v>-0.10999999999999999</v>
      </c>
      <c r="S53" s="854">
        <f t="shared" si="1"/>
        <v>7.74</v>
      </c>
      <c r="T53" s="854">
        <f t="shared" si="2"/>
        <v>17</v>
      </c>
      <c r="U53" s="854">
        <f t="shared" si="3"/>
        <v>9.26</v>
      </c>
      <c r="V53" s="859">
        <f t="shared" si="4"/>
        <v>2.1963824289405682</v>
      </c>
      <c r="W53" s="844">
        <v>9.26</v>
      </c>
    </row>
    <row r="54" spans="1:23" ht="14.4" customHeight="1" x14ac:dyDescent="0.3">
      <c r="A54" s="907" t="s">
        <v>3355</v>
      </c>
      <c r="B54" s="891">
        <v>2</v>
      </c>
      <c r="C54" s="892">
        <v>1.67</v>
      </c>
      <c r="D54" s="860">
        <v>23.5</v>
      </c>
      <c r="E54" s="893">
        <v>3</v>
      </c>
      <c r="F54" s="894">
        <v>2.1800000000000002</v>
      </c>
      <c r="G54" s="849">
        <v>24.7</v>
      </c>
      <c r="H54" s="895">
        <v>4</v>
      </c>
      <c r="I54" s="896">
        <v>2.95</v>
      </c>
      <c r="J54" s="852">
        <v>21</v>
      </c>
      <c r="K54" s="897">
        <v>0.68</v>
      </c>
      <c r="L54" s="895">
        <v>3</v>
      </c>
      <c r="M54" s="895">
        <v>28</v>
      </c>
      <c r="N54" s="898">
        <v>9.25</v>
      </c>
      <c r="O54" s="895" t="s">
        <v>3257</v>
      </c>
      <c r="P54" s="899" t="s">
        <v>3356</v>
      </c>
      <c r="Q54" s="900">
        <f t="shared" si="0"/>
        <v>2</v>
      </c>
      <c r="R54" s="900">
        <f t="shared" si="0"/>
        <v>1.2800000000000002</v>
      </c>
      <c r="S54" s="891">
        <f t="shared" si="1"/>
        <v>37</v>
      </c>
      <c r="T54" s="891">
        <f t="shared" si="2"/>
        <v>84</v>
      </c>
      <c r="U54" s="891">
        <f t="shared" si="3"/>
        <v>47</v>
      </c>
      <c r="V54" s="901">
        <f t="shared" si="4"/>
        <v>2.2702702702702702</v>
      </c>
      <c r="W54" s="851">
        <v>47</v>
      </c>
    </row>
    <row r="55" spans="1:23" ht="14.4" customHeight="1" x14ac:dyDescent="0.3">
      <c r="A55" s="907" t="s">
        <v>3357</v>
      </c>
      <c r="B55" s="891">
        <v>3</v>
      </c>
      <c r="C55" s="892">
        <v>4.38</v>
      </c>
      <c r="D55" s="860">
        <v>40.299999999999997</v>
      </c>
      <c r="E55" s="893">
        <v>3</v>
      </c>
      <c r="F55" s="894">
        <v>3.59</v>
      </c>
      <c r="G55" s="849">
        <v>30</v>
      </c>
      <c r="H55" s="895"/>
      <c r="I55" s="896"/>
      <c r="J55" s="850"/>
      <c r="K55" s="897">
        <v>1.04</v>
      </c>
      <c r="L55" s="895">
        <v>4</v>
      </c>
      <c r="M55" s="895">
        <v>35</v>
      </c>
      <c r="N55" s="898">
        <v>11.59</v>
      </c>
      <c r="O55" s="895" t="s">
        <v>3257</v>
      </c>
      <c r="P55" s="899" t="s">
        <v>3358</v>
      </c>
      <c r="Q55" s="900">
        <f t="shared" si="0"/>
        <v>-3</v>
      </c>
      <c r="R55" s="900">
        <f t="shared" si="0"/>
        <v>-4.38</v>
      </c>
      <c r="S55" s="891" t="str">
        <f t="shared" si="1"/>
        <v/>
      </c>
      <c r="T55" s="891" t="str">
        <f t="shared" si="2"/>
        <v/>
      </c>
      <c r="U55" s="891" t="str">
        <f t="shared" si="3"/>
        <v/>
      </c>
      <c r="V55" s="901" t="str">
        <f t="shared" si="4"/>
        <v/>
      </c>
      <c r="W55" s="851"/>
    </row>
    <row r="56" spans="1:23" ht="14.4" customHeight="1" x14ac:dyDescent="0.3">
      <c r="A56" s="906" t="s">
        <v>3359</v>
      </c>
      <c r="B56" s="846">
        <v>1</v>
      </c>
      <c r="C56" s="847">
        <v>0.84</v>
      </c>
      <c r="D56" s="848">
        <v>32</v>
      </c>
      <c r="E56" s="857"/>
      <c r="F56" s="835"/>
      <c r="G56" s="836"/>
      <c r="H56" s="841">
        <v>1</v>
      </c>
      <c r="I56" s="835">
        <v>0.72</v>
      </c>
      <c r="J56" s="839">
        <v>29</v>
      </c>
      <c r="K56" s="840">
        <v>0.53</v>
      </c>
      <c r="L56" s="841">
        <v>3</v>
      </c>
      <c r="M56" s="841">
        <v>24</v>
      </c>
      <c r="N56" s="842">
        <v>8.09</v>
      </c>
      <c r="O56" s="841" t="s">
        <v>3257</v>
      </c>
      <c r="P56" s="858" t="s">
        <v>3360</v>
      </c>
      <c r="Q56" s="843">
        <f t="shared" si="0"/>
        <v>0</v>
      </c>
      <c r="R56" s="843">
        <f t="shared" si="0"/>
        <v>-0.12</v>
      </c>
      <c r="S56" s="854">
        <f t="shared" si="1"/>
        <v>8.09</v>
      </c>
      <c r="T56" s="854">
        <f t="shared" si="2"/>
        <v>29</v>
      </c>
      <c r="U56" s="854">
        <f t="shared" si="3"/>
        <v>20.91</v>
      </c>
      <c r="V56" s="859">
        <f t="shared" si="4"/>
        <v>3.5846724351050678</v>
      </c>
      <c r="W56" s="844">
        <v>20.91</v>
      </c>
    </row>
    <row r="57" spans="1:23" ht="14.4" customHeight="1" x14ac:dyDescent="0.3">
      <c r="A57" s="907" t="s">
        <v>3361</v>
      </c>
      <c r="B57" s="903">
        <v>1</v>
      </c>
      <c r="C57" s="904">
        <v>0.87</v>
      </c>
      <c r="D57" s="853">
        <v>31</v>
      </c>
      <c r="E57" s="902"/>
      <c r="F57" s="896"/>
      <c r="G57" s="850"/>
      <c r="H57" s="895"/>
      <c r="I57" s="896"/>
      <c r="J57" s="850"/>
      <c r="K57" s="897">
        <v>0.69</v>
      </c>
      <c r="L57" s="895">
        <v>3</v>
      </c>
      <c r="M57" s="895">
        <v>27</v>
      </c>
      <c r="N57" s="898">
        <v>9.0500000000000007</v>
      </c>
      <c r="O57" s="895" t="s">
        <v>3257</v>
      </c>
      <c r="P57" s="899" t="s">
        <v>3362</v>
      </c>
      <c r="Q57" s="900">
        <f t="shared" si="0"/>
        <v>-1</v>
      </c>
      <c r="R57" s="900">
        <f t="shared" si="0"/>
        <v>-0.87</v>
      </c>
      <c r="S57" s="891" t="str">
        <f t="shared" si="1"/>
        <v/>
      </c>
      <c r="T57" s="891" t="str">
        <f t="shared" si="2"/>
        <v/>
      </c>
      <c r="U57" s="891" t="str">
        <f t="shared" si="3"/>
        <v/>
      </c>
      <c r="V57" s="901" t="str">
        <f t="shared" si="4"/>
        <v/>
      </c>
      <c r="W57" s="851"/>
    </row>
    <row r="58" spans="1:23" ht="14.4" customHeight="1" x14ac:dyDescent="0.3">
      <c r="A58" s="906" t="s">
        <v>3363</v>
      </c>
      <c r="B58" s="854">
        <v>1</v>
      </c>
      <c r="C58" s="855">
        <v>0.42</v>
      </c>
      <c r="D58" s="856">
        <v>16</v>
      </c>
      <c r="E58" s="857"/>
      <c r="F58" s="835"/>
      <c r="G58" s="836"/>
      <c r="H58" s="837">
        <v>1</v>
      </c>
      <c r="I58" s="838">
        <v>0.81</v>
      </c>
      <c r="J58" s="839">
        <v>26</v>
      </c>
      <c r="K58" s="840">
        <v>0.42</v>
      </c>
      <c r="L58" s="841">
        <v>2</v>
      </c>
      <c r="M58" s="841">
        <v>17</v>
      </c>
      <c r="N58" s="842">
        <v>5.62</v>
      </c>
      <c r="O58" s="841" t="s">
        <v>3257</v>
      </c>
      <c r="P58" s="858" t="s">
        <v>3364</v>
      </c>
      <c r="Q58" s="843">
        <f t="shared" si="0"/>
        <v>0</v>
      </c>
      <c r="R58" s="843">
        <f t="shared" si="0"/>
        <v>0.39000000000000007</v>
      </c>
      <c r="S58" s="854">
        <f t="shared" si="1"/>
        <v>5.62</v>
      </c>
      <c r="T58" s="854">
        <f t="shared" si="2"/>
        <v>26</v>
      </c>
      <c r="U58" s="854">
        <f t="shared" si="3"/>
        <v>20.38</v>
      </c>
      <c r="V58" s="859">
        <f t="shared" si="4"/>
        <v>4.6263345195729535</v>
      </c>
      <c r="W58" s="844">
        <v>20.38</v>
      </c>
    </row>
    <row r="59" spans="1:23" ht="14.4" customHeight="1" x14ac:dyDescent="0.3">
      <c r="A59" s="907" t="s">
        <v>3365</v>
      </c>
      <c r="B59" s="891"/>
      <c r="C59" s="892"/>
      <c r="D59" s="860"/>
      <c r="E59" s="902">
        <v>1</v>
      </c>
      <c r="F59" s="896">
        <v>0.54</v>
      </c>
      <c r="G59" s="850">
        <v>18</v>
      </c>
      <c r="H59" s="893"/>
      <c r="I59" s="894"/>
      <c r="J59" s="849"/>
      <c r="K59" s="897">
        <v>0.54</v>
      </c>
      <c r="L59" s="895">
        <v>3</v>
      </c>
      <c r="M59" s="895">
        <v>24</v>
      </c>
      <c r="N59" s="898">
        <v>8.06</v>
      </c>
      <c r="O59" s="895" t="s">
        <v>3257</v>
      </c>
      <c r="P59" s="899" t="s">
        <v>3366</v>
      </c>
      <c r="Q59" s="900">
        <f t="shared" si="0"/>
        <v>0</v>
      </c>
      <c r="R59" s="900">
        <f t="shared" si="0"/>
        <v>0</v>
      </c>
      <c r="S59" s="891" t="str">
        <f t="shared" si="1"/>
        <v/>
      </c>
      <c r="T59" s="891" t="str">
        <f t="shared" si="2"/>
        <v/>
      </c>
      <c r="U59" s="891" t="str">
        <f t="shared" si="3"/>
        <v/>
      </c>
      <c r="V59" s="901" t="str">
        <f t="shared" si="4"/>
        <v/>
      </c>
      <c r="W59" s="851"/>
    </row>
    <row r="60" spans="1:23" ht="14.4" customHeight="1" x14ac:dyDescent="0.3">
      <c r="A60" s="906" t="s">
        <v>3367</v>
      </c>
      <c r="B60" s="854"/>
      <c r="C60" s="855"/>
      <c r="D60" s="856"/>
      <c r="E60" s="837">
        <v>1</v>
      </c>
      <c r="F60" s="838">
        <v>1.5</v>
      </c>
      <c r="G60" s="845">
        <v>44</v>
      </c>
      <c r="H60" s="841"/>
      <c r="I60" s="835"/>
      <c r="J60" s="836"/>
      <c r="K60" s="840">
        <v>0.48</v>
      </c>
      <c r="L60" s="841">
        <v>2</v>
      </c>
      <c r="M60" s="841">
        <v>20</v>
      </c>
      <c r="N60" s="842">
        <v>6.58</v>
      </c>
      <c r="O60" s="841" t="s">
        <v>3257</v>
      </c>
      <c r="P60" s="858" t="s">
        <v>3368</v>
      </c>
      <c r="Q60" s="843">
        <f t="shared" si="0"/>
        <v>0</v>
      </c>
      <c r="R60" s="843">
        <f t="shared" si="0"/>
        <v>0</v>
      </c>
      <c r="S60" s="854" t="str">
        <f t="shared" si="1"/>
        <v/>
      </c>
      <c r="T60" s="854" t="str">
        <f t="shared" si="2"/>
        <v/>
      </c>
      <c r="U60" s="854" t="str">
        <f t="shared" si="3"/>
        <v/>
      </c>
      <c r="V60" s="859" t="str">
        <f t="shared" si="4"/>
        <v/>
      </c>
      <c r="W60" s="844"/>
    </row>
    <row r="61" spans="1:23" ht="14.4" customHeight="1" x14ac:dyDescent="0.3">
      <c r="A61" s="907" t="s">
        <v>3369</v>
      </c>
      <c r="B61" s="891"/>
      <c r="C61" s="892"/>
      <c r="D61" s="860"/>
      <c r="E61" s="893">
        <v>1</v>
      </c>
      <c r="F61" s="894">
        <v>0.7</v>
      </c>
      <c r="G61" s="849">
        <v>19</v>
      </c>
      <c r="H61" s="895"/>
      <c r="I61" s="896"/>
      <c r="J61" s="850"/>
      <c r="K61" s="897">
        <v>0.65</v>
      </c>
      <c r="L61" s="895">
        <v>3</v>
      </c>
      <c r="M61" s="895">
        <v>25</v>
      </c>
      <c r="N61" s="898">
        <v>8.3699999999999992</v>
      </c>
      <c r="O61" s="895" t="s">
        <v>3257</v>
      </c>
      <c r="P61" s="899" t="s">
        <v>3370</v>
      </c>
      <c r="Q61" s="900">
        <f t="shared" si="0"/>
        <v>0</v>
      </c>
      <c r="R61" s="900">
        <f t="shared" si="0"/>
        <v>0</v>
      </c>
      <c r="S61" s="891" t="str">
        <f t="shared" si="1"/>
        <v/>
      </c>
      <c r="T61" s="891" t="str">
        <f t="shared" si="2"/>
        <v/>
      </c>
      <c r="U61" s="891" t="str">
        <f t="shared" si="3"/>
        <v/>
      </c>
      <c r="V61" s="901" t="str">
        <f t="shared" si="4"/>
        <v/>
      </c>
      <c r="W61" s="851"/>
    </row>
    <row r="62" spans="1:23" ht="14.4" customHeight="1" x14ac:dyDescent="0.3">
      <c r="A62" s="906" t="s">
        <v>3371</v>
      </c>
      <c r="B62" s="854">
        <v>1</v>
      </c>
      <c r="C62" s="855">
        <v>0.3</v>
      </c>
      <c r="D62" s="856">
        <v>11</v>
      </c>
      <c r="E62" s="857"/>
      <c r="F62" s="835"/>
      <c r="G62" s="836"/>
      <c r="H62" s="837">
        <v>1</v>
      </c>
      <c r="I62" s="838">
        <v>0.37</v>
      </c>
      <c r="J62" s="839">
        <v>11</v>
      </c>
      <c r="K62" s="840">
        <v>0.3</v>
      </c>
      <c r="L62" s="841">
        <v>1</v>
      </c>
      <c r="M62" s="841">
        <v>13</v>
      </c>
      <c r="N62" s="842">
        <v>4.33</v>
      </c>
      <c r="O62" s="841" t="s">
        <v>3257</v>
      </c>
      <c r="P62" s="858" t="s">
        <v>3372</v>
      </c>
      <c r="Q62" s="843">
        <f t="shared" si="0"/>
        <v>0</v>
      </c>
      <c r="R62" s="843">
        <f t="shared" si="0"/>
        <v>7.0000000000000007E-2</v>
      </c>
      <c r="S62" s="854">
        <f t="shared" si="1"/>
        <v>4.33</v>
      </c>
      <c r="T62" s="854">
        <f t="shared" si="2"/>
        <v>11</v>
      </c>
      <c r="U62" s="854">
        <f t="shared" si="3"/>
        <v>6.67</v>
      </c>
      <c r="V62" s="859">
        <f t="shared" si="4"/>
        <v>2.5404157043879909</v>
      </c>
      <c r="W62" s="844">
        <v>6.67</v>
      </c>
    </row>
    <row r="63" spans="1:23" ht="14.4" customHeight="1" x14ac:dyDescent="0.3">
      <c r="A63" s="907" t="s">
        <v>3373</v>
      </c>
      <c r="B63" s="891"/>
      <c r="C63" s="892"/>
      <c r="D63" s="860"/>
      <c r="E63" s="902"/>
      <c r="F63" s="896"/>
      <c r="G63" s="850"/>
      <c r="H63" s="893">
        <v>2</v>
      </c>
      <c r="I63" s="894">
        <v>1.81</v>
      </c>
      <c r="J63" s="852">
        <v>29</v>
      </c>
      <c r="K63" s="897">
        <v>0.37</v>
      </c>
      <c r="L63" s="895">
        <v>2</v>
      </c>
      <c r="M63" s="895">
        <v>16</v>
      </c>
      <c r="N63" s="898">
        <v>5.42</v>
      </c>
      <c r="O63" s="895" t="s">
        <v>3257</v>
      </c>
      <c r="P63" s="899" t="s">
        <v>3374</v>
      </c>
      <c r="Q63" s="900">
        <f t="shared" si="0"/>
        <v>2</v>
      </c>
      <c r="R63" s="900">
        <f t="shared" si="0"/>
        <v>1.81</v>
      </c>
      <c r="S63" s="891">
        <f t="shared" si="1"/>
        <v>10.84</v>
      </c>
      <c r="T63" s="891">
        <f t="shared" si="2"/>
        <v>58</v>
      </c>
      <c r="U63" s="891">
        <f t="shared" si="3"/>
        <v>47.16</v>
      </c>
      <c r="V63" s="901">
        <f t="shared" si="4"/>
        <v>5.3505535055350553</v>
      </c>
      <c r="W63" s="851">
        <v>47.16</v>
      </c>
    </row>
    <row r="64" spans="1:23" ht="14.4" customHeight="1" x14ac:dyDescent="0.3">
      <c r="A64" s="906" t="s">
        <v>3375</v>
      </c>
      <c r="B64" s="846">
        <v>1</v>
      </c>
      <c r="C64" s="847">
        <v>0.76</v>
      </c>
      <c r="D64" s="848">
        <v>19</v>
      </c>
      <c r="E64" s="857">
        <v>1</v>
      </c>
      <c r="F64" s="835">
        <v>0.71</v>
      </c>
      <c r="G64" s="836">
        <v>18</v>
      </c>
      <c r="H64" s="841"/>
      <c r="I64" s="835"/>
      <c r="J64" s="836"/>
      <c r="K64" s="840">
        <v>0.37</v>
      </c>
      <c r="L64" s="841">
        <v>1</v>
      </c>
      <c r="M64" s="841">
        <v>12</v>
      </c>
      <c r="N64" s="842">
        <v>3.88</v>
      </c>
      <c r="O64" s="841" t="s">
        <v>3257</v>
      </c>
      <c r="P64" s="858" t="s">
        <v>3376</v>
      </c>
      <c r="Q64" s="843">
        <f t="shared" si="0"/>
        <v>-1</v>
      </c>
      <c r="R64" s="843">
        <f t="shared" si="0"/>
        <v>-0.76</v>
      </c>
      <c r="S64" s="854" t="str">
        <f t="shared" si="1"/>
        <v/>
      </c>
      <c r="T64" s="854" t="str">
        <f t="shared" si="2"/>
        <v/>
      </c>
      <c r="U64" s="854" t="str">
        <f t="shared" si="3"/>
        <v/>
      </c>
      <c r="V64" s="859" t="str">
        <f t="shared" si="4"/>
        <v/>
      </c>
      <c r="W64" s="844"/>
    </row>
    <row r="65" spans="1:23" ht="14.4" customHeight="1" x14ac:dyDescent="0.3">
      <c r="A65" s="907" t="s">
        <v>3377</v>
      </c>
      <c r="B65" s="903">
        <v>2</v>
      </c>
      <c r="C65" s="904">
        <v>1.78</v>
      </c>
      <c r="D65" s="853">
        <v>25</v>
      </c>
      <c r="E65" s="902"/>
      <c r="F65" s="896"/>
      <c r="G65" s="850"/>
      <c r="H65" s="895"/>
      <c r="I65" s="896"/>
      <c r="J65" s="850"/>
      <c r="K65" s="897">
        <v>0.56000000000000005</v>
      </c>
      <c r="L65" s="895">
        <v>2</v>
      </c>
      <c r="M65" s="895">
        <v>19</v>
      </c>
      <c r="N65" s="898">
        <v>6.3</v>
      </c>
      <c r="O65" s="895" t="s">
        <v>3257</v>
      </c>
      <c r="P65" s="899" t="s">
        <v>3378</v>
      </c>
      <c r="Q65" s="900">
        <f t="shared" si="0"/>
        <v>-2</v>
      </c>
      <c r="R65" s="900">
        <f t="shared" si="0"/>
        <v>-1.78</v>
      </c>
      <c r="S65" s="891" t="str">
        <f t="shared" si="1"/>
        <v/>
      </c>
      <c r="T65" s="891" t="str">
        <f t="shared" si="2"/>
        <v/>
      </c>
      <c r="U65" s="891" t="str">
        <f t="shared" si="3"/>
        <v/>
      </c>
      <c r="V65" s="901" t="str">
        <f t="shared" si="4"/>
        <v/>
      </c>
      <c r="W65" s="851"/>
    </row>
    <row r="66" spans="1:23" ht="14.4" customHeight="1" x14ac:dyDescent="0.3">
      <c r="A66" s="907" t="s">
        <v>3379</v>
      </c>
      <c r="B66" s="903">
        <v>1</v>
      </c>
      <c r="C66" s="904">
        <v>1.21</v>
      </c>
      <c r="D66" s="853">
        <v>31</v>
      </c>
      <c r="E66" s="902"/>
      <c r="F66" s="896"/>
      <c r="G66" s="850"/>
      <c r="H66" s="895"/>
      <c r="I66" s="896"/>
      <c r="J66" s="850"/>
      <c r="K66" s="897">
        <v>0.93</v>
      </c>
      <c r="L66" s="895">
        <v>3</v>
      </c>
      <c r="M66" s="895">
        <v>27</v>
      </c>
      <c r="N66" s="898">
        <v>9.0299999999999994</v>
      </c>
      <c r="O66" s="895" t="s">
        <v>3257</v>
      </c>
      <c r="P66" s="899" t="s">
        <v>3380</v>
      </c>
      <c r="Q66" s="900">
        <f t="shared" si="0"/>
        <v>-1</v>
      </c>
      <c r="R66" s="900">
        <f t="shared" si="0"/>
        <v>-1.21</v>
      </c>
      <c r="S66" s="891" t="str">
        <f t="shared" si="1"/>
        <v/>
      </c>
      <c r="T66" s="891" t="str">
        <f t="shared" si="2"/>
        <v/>
      </c>
      <c r="U66" s="891" t="str">
        <f t="shared" si="3"/>
        <v/>
      </c>
      <c r="V66" s="901" t="str">
        <f t="shared" si="4"/>
        <v/>
      </c>
      <c r="W66" s="851"/>
    </row>
    <row r="67" spans="1:23" ht="14.4" customHeight="1" x14ac:dyDescent="0.3">
      <c r="A67" s="906" t="s">
        <v>3381</v>
      </c>
      <c r="B67" s="846">
        <v>1</v>
      </c>
      <c r="C67" s="847">
        <v>0.73</v>
      </c>
      <c r="D67" s="848">
        <v>19</v>
      </c>
      <c r="E67" s="857"/>
      <c r="F67" s="835"/>
      <c r="G67" s="836"/>
      <c r="H67" s="841"/>
      <c r="I67" s="835"/>
      <c r="J67" s="836"/>
      <c r="K67" s="840">
        <v>0.32</v>
      </c>
      <c r="L67" s="841">
        <v>1</v>
      </c>
      <c r="M67" s="841">
        <v>11</v>
      </c>
      <c r="N67" s="842">
        <v>3.66</v>
      </c>
      <c r="O67" s="841" t="s">
        <v>3257</v>
      </c>
      <c r="P67" s="858" t="s">
        <v>3382</v>
      </c>
      <c r="Q67" s="843">
        <f t="shared" si="0"/>
        <v>-1</v>
      </c>
      <c r="R67" s="843">
        <f t="shared" si="0"/>
        <v>-0.73</v>
      </c>
      <c r="S67" s="854" t="str">
        <f t="shared" si="1"/>
        <v/>
      </c>
      <c r="T67" s="854" t="str">
        <f t="shared" si="2"/>
        <v/>
      </c>
      <c r="U67" s="854" t="str">
        <f t="shared" si="3"/>
        <v/>
      </c>
      <c r="V67" s="859" t="str">
        <f t="shared" si="4"/>
        <v/>
      </c>
      <c r="W67" s="844"/>
    </row>
    <row r="68" spans="1:23" ht="14.4" customHeight="1" x14ac:dyDescent="0.3">
      <c r="A68" s="906" t="s">
        <v>3383</v>
      </c>
      <c r="B68" s="854"/>
      <c r="C68" s="855"/>
      <c r="D68" s="856"/>
      <c r="E68" s="837">
        <v>1</v>
      </c>
      <c r="F68" s="838">
        <v>1.19</v>
      </c>
      <c r="G68" s="845">
        <v>26</v>
      </c>
      <c r="H68" s="841"/>
      <c r="I68" s="835"/>
      <c r="J68" s="836"/>
      <c r="K68" s="840">
        <v>0.35</v>
      </c>
      <c r="L68" s="841">
        <v>1</v>
      </c>
      <c r="M68" s="841">
        <v>11</v>
      </c>
      <c r="N68" s="842">
        <v>3.76</v>
      </c>
      <c r="O68" s="841" t="s">
        <v>3257</v>
      </c>
      <c r="P68" s="858" t="s">
        <v>3384</v>
      </c>
      <c r="Q68" s="843">
        <f t="shared" si="0"/>
        <v>0</v>
      </c>
      <c r="R68" s="843">
        <f t="shared" si="0"/>
        <v>0</v>
      </c>
      <c r="S68" s="854" t="str">
        <f t="shared" si="1"/>
        <v/>
      </c>
      <c r="T68" s="854" t="str">
        <f t="shared" si="2"/>
        <v/>
      </c>
      <c r="U68" s="854" t="str">
        <f t="shared" si="3"/>
        <v/>
      </c>
      <c r="V68" s="859" t="str">
        <f t="shared" si="4"/>
        <v/>
      </c>
      <c r="W68" s="844"/>
    </row>
    <row r="69" spans="1:23" ht="14.4" customHeight="1" x14ac:dyDescent="0.3">
      <c r="A69" s="907" t="s">
        <v>3385</v>
      </c>
      <c r="B69" s="891"/>
      <c r="C69" s="892"/>
      <c r="D69" s="860"/>
      <c r="E69" s="893"/>
      <c r="F69" s="894"/>
      <c r="G69" s="849"/>
      <c r="H69" s="895">
        <v>1</v>
      </c>
      <c r="I69" s="896">
        <v>0.96</v>
      </c>
      <c r="J69" s="852">
        <v>25</v>
      </c>
      <c r="K69" s="897">
        <v>0.45</v>
      </c>
      <c r="L69" s="895">
        <v>2</v>
      </c>
      <c r="M69" s="895">
        <v>15</v>
      </c>
      <c r="N69" s="898">
        <v>5.09</v>
      </c>
      <c r="O69" s="895" t="s">
        <v>3257</v>
      </c>
      <c r="P69" s="899" t="s">
        <v>3386</v>
      </c>
      <c r="Q69" s="900">
        <f t="shared" si="0"/>
        <v>1</v>
      </c>
      <c r="R69" s="900">
        <f t="shared" si="0"/>
        <v>0.96</v>
      </c>
      <c r="S69" s="891">
        <f t="shared" si="1"/>
        <v>5.09</v>
      </c>
      <c r="T69" s="891">
        <f t="shared" si="2"/>
        <v>25</v>
      </c>
      <c r="U69" s="891">
        <f t="shared" si="3"/>
        <v>19.91</v>
      </c>
      <c r="V69" s="901">
        <f t="shared" si="4"/>
        <v>4.9115913555992146</v>
      </c>
      <c r="W69" s="851">
        <v>19.91</v>
      </c>
    </row>
    <row r="70" spans="1:23" ht="14.4" customHeight="1" x14ac:dyDescent="0.3">
      <c r="A70" s="907" t="s">
        <v>3387</v>
      </c>
      <c r="B70" s="891"/>
      <c r="C70" s="892"/>
      <c r="D70" s="860"/>
      <c r="E70" s="893">
        <v>1</v>
      </c>
      <c r="F70" s="894">
        <v>0.64</v>
      </c>
      <c r="G70" s="849">
        <v>19</v>
      </c>
      <c r="H70" s="895"/>
      <c r="I70" s="896"/>
      <c r="J70" s="850"/>
      <c r="K70" s="897">
        <v>0.64</v>
      </c>
      <c r="L70" s="895">
        <v>2</v>
      </c>
      <c r="M70" s="895">
        <v>22</v>
      </c>
      <c r="N70" s="898">
        <v>7.29</v>
      </c>
      <c r="O70" s="895" t="s">
        <v>3257</v>
      </c>
      <c r="P70" s="899" t="s">
        <v>3388</v>
      </c>
      <c r="Q70" s="900">
        <f t="shared" ref="Q70:R133" si="5">H70-B70</f>
        <v>0</v>
      </c>
      <c r="R70" s="900">
        <f t="shared" si="5"/>
        <v>0</v>
      </c>
      <c r="S70" s="891" t="str">
        <f t="shared" ref="S70:S133" si="6">IF(H70=0,"",H70*N70)</f>
        <v/>
      </c>
      <c r="T70" s="891" t="str">
        <f t="shared" ref="T70:T133" si="7">IF(H70=0,"",H70*J70)</f>
        <v/>
      </c>
      <c r="U70" s="891" t="str">
        <f t="shared" ref="U70:U133" si="8">IF(H70=0,"",T70-S70)</f>
        <v/>
      </c>
      <c r="V70" s="901" t="str">
        <f t="shared" ref="V70:V133" si="9">IF(H70=0,"",T70/S70)</f>
        <v/>
      </c>
      <c r="W70" s="851"/>
    </row>
    <row r="71" spans="1:23" ht="14.4" customHeight="1" x14ac:dyDescent="0.3">
      <c r="A71" s="906" t="s">
        <v>3389</v>
      </c>
      <c r="B71" s="854"/>
      <c r="C71" s="855"/>
      <c r="D71" s="856"/>
      <c r="E71" s="837">
        <v>1</v>
      </c>
      <c r="F71" s="838">
        <v>4.3099999999999996</v>
      </c>
      <c r="G71" s="845">
        <v>35</v>
      </c>
      <c r="H71" s="841"/>
      <c r="I71" s="835"/>
      <c r="J71" s="836"/>
      <c r="K71" s="840">
        <v>2.74</v>
      </c>
      <c r="L71" s="841">
        <v>2</v>
      </c>
      <c r="M71" s="841">
        <v>22</v>
      </c>
      <c r="N71" s="842">
        <v>7.21</v>
      </c>
      <c r="O71" s="841" t="s">
        <v>3257</v>
      </c>
      <c r="P71" s="858" t="s">
        <v>3390</v>
      </c>
      <c r="Q71" s="843">
        <f t="shared" si="5"/>
        <v>0</v>
      </c>
      <c r="R71" s="843">
        <f t="shared" si="5"/>
        <v>0</v>
      </c>
      <c r="S71" s="854" t="str">
        <f t="shared" si="6"/>
        <v/>
      </c>
      <c r="T71" s="854" t="str">
        <f t="shared" si="7"/>
        <v/>
      </c>
      <c r="U71" s="854" t="str">
        <f t="shared" si="8"/>
        <v/>
      </c>
      <c r="V71" s="859" t="str">
        <f t="shared" si="9"/>
        <v/>
      </c>
      <c r="W71" s="844"/>
    </row>
    <row r="72" spans="1:23" ht="14.4" customHeight="1" x14ac:dyDescent="0.3">
      <c r="A72" s="906" t="s">
        <v>3391</v>
      </c>
      <c r="B72" s="854"/>
      <c r="C72" s="855"/>
      <c r="D72" s="856"/>
      <c r="E72" s="837">
        <v>1</v>
      </c>
      <c r="F72" s="838">
        <v>7.06</v>
      </c>
      <c r="G72" s="845">
        <v>65</v>
      </c>
      <c r="H72" s="841"/>
      <c r="I72" s="835"/>
      <c r="J72" s="836"/>
      <c r="K72" s="840">
        <v>6.37</v>
      </c>
      <c r="L72" s="841">
        <v>7</v>
      </c>
      <c r="M72" s="841">
        <v>61</v>
      </c>
      <c r="N72" s="842">
        <v>20.329999999999998</v>
      </c>
      <c r="O72" s="841" t="s">
        <v>3257</v>
      </c>
      <c r="P72" s="858" t="s">
        <v>3392</v>
      </c>
      <c r="Q72" s="843">
        <f t="shared" si="5"/>
        <v>0</v>
      </c>
      <c r="R72" s="843">
        <f t="shared" si="5"/>
        <v>0</v>
      </c>
      <c r="S72" s="854" t="str">
        <f t="shared" si="6"/>
        <v/>
      </c>
      <c r="T72" s="854" t="str">
        <f t="shared" si="7"/>
        <v/>
      </c>
      <c r="U72" s="854" t="str">
        <f t="shared" si="8"/>
        <v/>
      </c>
      <c r="V72" s="859" t="str">
        <f t="shared" si="9"/>
        <v/>
      </c>
      <c r="W72" s="844"/>
    </row>
    <row r="73" spans="1:23" ht="14.4" customHeight="1" x14ac:dyDescent="0.3">
      <c r="A73" s="906" t="s">
        <v>3393</v>
      </c>
      <c r="B73" s="854"/>
      <c r="C73" s="855"/>
      <c r="D73" s="856"/>
      <c r="E73" s="857"/>
      <c r="F73" s="835"/>
      <c r="G73" s="836"/>
      <c r="H73" s="837">
        <v>1</v>
      </c>
      <c r="I73" s="838">
        <v>1.86</v>
      </c>
      <c r="J73" s="839">
        <v>41</v>
      </c>
      <c r="K73" s="840">
        <v>0.6</v>
      </c>
      <c r="L73" s="841">
        <v>2</v>
      </c>
      <c r="M73" s="841">
        <v>18</v>
      </c>
      <c r="N73" s="842">
        <v>6.04</v>
      </c>
      <c r="O73" s="841" t="s">
        <v>3257</v>
      </c>
      <c r="P73" s="858" t="s">
        <v>3394</v>
      </c>
      <c r="Q73" s="843">
        <f t="shared" si="5"/>
        <v>1</v>
      </c>
      <c r="R73" s="843">
        <f t="shared" si="5"/>
        <v>1.86</v>
      </c>
      <c r="S73" s="854">
        <f t="shared" si="6"/>
        <v>6.04</v>
      </c>
      <c r="T73" s="854">
        <f t="shared" si="7"/>
        <v>41</v>
      </c>
      <c r="U73" s="854">
        <f t="shared" si="8"/>
        <v>34.96</v>
      </c>
      <c r="V73" s="859">
        <f t="shared" si="9"/>
        <v>6.7880794701986753</v>
      </c>
      <c r="W73" s="844">
        <v>34.96</v>
      </c>
    </row>
    <row r="74" spans="1:23" ht="14.4" customHeight="1" x14ac:dyDescent="0.3">
      <c r="A74" s="906" t="s">
        <v>3395</v>
      </c>
      <c r="B74" s="854"/>
      <c r="C74" s="855"/>
      <c r="D74" s="856"/>
      <c r="E74" s="837">
        <v>1</v>
      </c>
      <c r="F74" s="838">
        <v>1.06</v>
      </c>
      <c r="G74" s="845">
        <v>31</v>
      </c>
      <c r="H74" s="841"/>
      <c r="I74" s="835"/>
      <c r="J74" s="836"/>
      <c r="K74" s="840">
        <v>0.57999999999999996</v>
      </c>
      <c r="L74" s="841">
        <v>2</v>
      </c>
      <c r="M74" s="841">
        <v>21</v>
      </c>
      <c r="N74" s="842">
        <v>6.97</v>
      </c>
      <c r="O74" s="841" t="s">
        <v>3257</v>
      </c>
      <c r="P74" s="858" t="s">
        <v>3396</v>
      </c>
      <c r="Q74" s="843">
        <f t="shared" si="5"/>
        <v>0</v>
      </c>
      <c r="R74" s="843">
        <f t="shared" si="5"/>
        <v>0</v>
      </c>
      <c r="S74" s="854" t="str">
        <f t="shared" si="6"/>
        <v/>
      </c>
      <c r="T74" s="854" t="str">
        <f t="shared" si="7"/>
        <v/>
      </c>
      <c r="U74" s="854" t="str">
        <f t="shared" si="8"/>
        <v/>
      </c>
      <c r="V74" s="859" t="str">
        <f t="shared" si="9"/>
        <v/>
      </c>
      <c r="W74" s="844"/>
    </row>
    <row r="75" spans="1:23" ht="14.4" customHeight="1" x14ac:dyDescent="0.3">
      <c r="A75" s="907" t="s">
        <v>3397</v>
      </c>
      <c r="B75" s="891">
        <v>1</v>
      </c>
      <c r="C75" s="892">
        <v>1.41</v>
      </c>
      <c r="D75" s="860">
        <v>34</v>
      </c>
      <c r="E75" s="893"/>
      <c r="F75" s="894"/>
      <c r="G75" s="849"/>
      <c r="H75" s="895"/>
      <c r="I75" s="896"/>
      <c r="J75" s="850"/>
      <c r="K75" s="897">
        <v>0.8</v>
      </c>
      <c r="L75" s="895">
        <v>3</v>
      </c>
      <c r="M75" s="895">
        <v>24</v>
      </c>
      <c r="N75" s="898">
        <v>8.0500000000000007</v>
      </c>
      <c r="O75" s="895" t="s">
        <v>3257</v>
      </c>
      <c r="P75" s="899" t="s">
        <v>3398</v>
      </c>
      <c r="Q75" s="900">
        <f t="shared" si="5"/>
        <v>-1</v>
      </c>
      <c r="R75" s="900">
        <f t="shared" si="5"/>
        <v>-1.41</v>
      </c>
      <c r="S75" s="891" t="str">
        <f t="shared" si="6"/>
        <v/>
      </c>
      <c r="T75" s="891" t="str">
        <f t="shared" si="7"/>
        <v/>
      </c>
      <c r="U75" s="891" t="str">
        <f t="shared" si="8"/>
        <v/>
      </c>
      <c r="V75" s="901" t="str">
        <f t="shared" si="9"/>
        <v/>
      </c>
      <c r="W75" s="851"/>
    </row>
    <row r="76" spans="1:23" ht="14.4" customHeight="1" x14ac:dyDescent="0.3">
      <c r="A76" s="906" t="s">
        <v>3399</v>
      </c>
      <c r="B76" s="854"/>
      <c r="C76" s="855"/>
      <c r="D76" s="856"/>
      <c r="E76" s="857"/>
      <c r="F76" s="835"/>
      <c r="G76" s="836"/>
      <c r="H76" s="837">
        <v>1</v>
      </c>
      <c r="I76" s="838">
        <v>0.99</v>
      </c>
      <c r="J76" s="839">
        <v>27</v>
      </c>
      <c r="K76" s="840">
        <v>0.38</v>
      </c>
      <c r="L76" s="841">
        <v>2</v>
      </c>
      <c r="M76" s="841">
        <v>14</v>
      </c>
      <c r="N76" s="842">
        <v>4.7300000000000004</v>
      </c>
      <c r="O76" s="841" t="s">
        <v>3257</v>
      </c>
      <c r="P76" s="858" t="s">
        <v>3400</v>
      </c>
      <c r="Q76" s="843">
        <f t="shared" si="5"/>
        <v>1</v>
      </c>
      <c r="R76" s="843">
        <f t="shared" si="5"/>
        <v>0.99</v>
      </c>
      <c r="S76" s="854">
        <f t="shared" si="6"/>
        <v>4.7300000000000004</v>
      </c>
      <c r="T76" s="854">
        <f t="shared" si="7"/>
        <v>27</v>
      </c>
      <c r="U76" s="854">
        <f t="shared" si="8"/>
        <v>22.27</v>
      </c>
      <c r="V76" s="859">
        <f t="shared" si="9"/>
        <v>5.7082452431289639</v>
      </c>
      <c r="W76" s="844">
        <v>22.27</v>
      </c>
    </row>
    <row r="77" spans="1:23" ht="14.4" customHeight="1" x14ac:dyDescent="0.3">
      <c r="A77" s="907" t="s">
        <v>3401</v>
      </c>
      <c r="B77" s="891"/>
      <c r="C77" s="892"/>
      <c r="D77" s="860"/>
      <c r="E77" s="902"/>
      <c r="F77" s="896"/>
      <c r="G77" s="850"/>
      <c r="H77" s="893">
        <v>1</v>
      </c>
      <c r="I77" s="894">
        <v>2.68</v>
      </c>
      <c r="J77" s="852">
        <v>46</v>
      </c>
      <c r="K77" s="897">
        <v>1.05</v>
      </c>
      <c r="L77" s="895">
        <v>3</v>
      </c>
      <c r="M77" s="895">
        <v>28</v>
      </c>
      <c r="N77" s="898">
        <v>9.35</v>
      </c>
      <c r="O77" s="895" t="s">
        <v>3257</v>
      </c>
      <c r="P77" s="899" t="s">
        <v>3402</v>
      </c>
      <c r="Q77" s="900">
        <f t="shared" si="5"/>
        <v>1</v>
      </c>
      <c r="R77" s="900">
        <f t="shared" si="5"/>
        <v>2.68</v>
      </c>
      <c r="S77" s="891">
        <f t="shared" si="6"/>
        <v>9.35</v>
      </c>
      <c r="T77" s="891">
        <f t="shared" si="7"/>
        <v>46</v>
      </c>
      <c r="U77" s="891">
        <f t="shared" si="8"/>
        <v>36.65</v>
      </c>
      <c r="V77" s="901">
        <f t="shared" si="9"/>
        <v>4.9197860962566846</v>
      </c>
      <c r="W77" s="851">
        <v>36.65</v>
      </c>
    </row>
    <row r="78" spans="1:23" ht="14.4" customHeight="1" x14ac:dyDescent="0.3">
      <c r="A78" s="906" t="s">
        <v>3403</v>
      </c>
      <c r="B78" s="854"/>
      <c r="C78" s="855"/>
      <c r="D78" s="856"/>
      <c r="E78" s="837">
        <v>1</v>
      </c>
      <c r="F78" s="838">
        <v>2.9</v>
      </c>
      <c r="G78" s="845">
        <v>68</v>
      </c>
      <c r="H78" s="841"/>
      <c r="I78" s="835"/>
      <c r="J78" s="836"/>
      <c r="K78" s="840">
        <v>0.87</v>
      </c>
      <c r="L78" s="841">
        <v>3</v>
      </c>
      <c r="M78" s="841">
        <v>29</v>
      </c>
      <c r="N78" s="842">
        <v>9.61</v>
      </c>
      <c r="O78" s="841" t="s">
        <v>3257</v>
      </c>
      <c r="P78" s="858" t="s">
        <v>3404</v>
      </c>
      <c r="Q78" s="843">
        <f t="shared" si="5"/>
        <v>0</v>
      </c>
      <c r="R78" s="843">
        <f t="shared" si="5"/>
        <v>0</v>
      </c>
      <c r="S78" s="854" t="str">
        <f t="shared" si="6"/>
        <v/>
      </c>
      <c r="T78" s="854" t="str">
        <f t="shared" si="7"/>
        <v/>
      </c>
      <c r="U78" s="854" t="str">
        <f t="shared" si="8"/>
        <v/>
      </c>
      <c r="V78" s="859" t="str">
        <f t="shared" si="9"/>
        <v/>
      </c>
      <c r="W78" s="844"/>
    </row>
    <row r="79" spans="1:23" ht="14.4" customHeight="1" x14ac:dyDescent="0.3">
      <c r="A79" s="906" t="s">
        <v>3405</v>
      </c>
      <c r="B79" s="846">
        <v>1</v>
      </c>
      <c r="C79" s="847">
        <v>1.38</v>
      </c>
      <c r="D79" s="848">
        <v>35</v>
      </c>
      <c r="E79" s="857"/>
      <c r="F79" s="835"/>
      <c r="G79" s="836"/>
      <c r="H79" s="841"/>
      <c r="I79" s="835"/>
      <c r="J79" s="836"/>
      <c r="K79" s="840">
        <v>0.39</v>
      </c>
      <c r="L79" s="841">
        <v>2</v>
      </c>
      <c r="M79" s="841">
        <v>15</v>
      </c>
      <c r="N79" s="842">
        <v>4.9800000000000004</v>
      </c>
      <c r="O79" s="841" t="s">
        <v>3257</v>
      </c>
      <c r="P79" s="858" t="s">
        <v>3406</v>
      </c>
      <c r="Q79" s="843">
        <f t="shared" si="5"/>
        <v>-1</v>
      </c>
      <c r="R79" s="843">
        <f t="shared" si="5"/>
        <v>-1.38</v>
      </c>
      <c r="S79" s="854" t="str">
        <f t="shared" si="6"/>
        <v/>
      </c>
      <c r="T79" s="854" t="str">
        <f t="shared" si="7"/>
        <v/>
      </c>
      <c r="U79" s="854" t="str">
        <f t="shared" si="8"/>
        <v/>
      </c>
      <c r="V79" s="859" t="str">
        <f t="shared" si="9"/>
        <v/>
      </c>
      <c r="W79" s="844"/>
    </row>
    <row r="80" spans="1:23" ht="14.4" customHeight="1" x14ac:dyDescent="0.3">
      <c r="A80" s="906" t="s">
        <v>3407</v>
      </c>
      <c r="B80" s="854"/>
      <c r="C80" s="855"/>
      <c r="D80" s="856"/>
      <c r="E80" s="857">
        <v>1</v>
      </c>
      <c r="F80" s="835">
        <v>1.0900000000000001</v>
      </c>
      <c r="G80" s="836">
        <v>27</v>
      </c>
      <c r="H80" s="837">
        <v>2</v>
      </c>
      <c r="I80" s="838">
        <v>0.61</v>
      </c>
      <c r="J80" s="839">
        <v>5.5</v>
      </c>
      <c r="K80" s="840">
        <v>0.31</v>
      </c>
      <c r="L80" s="841">
        <v>1</v>
      </c>
      <c r="M80" s="841">
        <v>11</v>
      </c>
      <c r="N80" s="842">
        <v>3.66</v>
      </c>
      <c r="O80" s="841" t="s">
        <v>3257</v>
      </c>
      <c r="P80" s="858" t="s">
        <v>3408</v>
      </c>
      <c r="Q80" s="843">
        <f t="shared" si="5"/>
        <v>2</v>
      </c>
      <c r="R80" s="843">
        <f t="shared" si="5"/>
        <v>0.61</v>
      </c>
      <c r="S80" s="854">
        <f t="shared" si="6"/>
        <v>7.32</v>
      </c>
      <c r="T80" s="854">
        <f t="shared" si="7"/>
        <v>11</v>
      </c>
      <c r="U80" s="854">
        <f t="shared" si="8"/>
        <v>3.6799999999999997</v>
      </c>
      <c r="V80" s="859">
        <f t="shared" si="9"/>
        <v>1.5027322404371584</v>
      </c>
      <c r="W80" s="844">
        <v>3.68</v>
      </c>
    </row>
    <row r="81" spans="1:23" ht="14.4" customHeight="1" x14ac:dyDescent="0.3">
      <c r="A81" s="907" t="s">
        <v>3409</v>
      </c>
      <c r="B81" s="891">
        <v>1</v>
      </c>
      <c r="C81" s="892">
        <v>1.1200000000000001</v>
      </c>
      <c r="D81" s="860">
        <v>29</v>
      </c>
      <c r="E81" s="902">
        <v>1</v>
      </c>
      <c r="F81" s="896">
        <v>0.98</v>
      </c>
      <c r="G81" s="850">
        <v>25</v>
      </c>
      <c r="H81" s="893"/>
      <c r="I81" s="894"/>
      <c r="J81" s="849"/>
      <c r="K81" s="897">
        <v>0.46</v>
      </c>
      <c r="L81" s="895">
        <v>2</v>
      </c>
      <c r="M81" s="895">
        <v>16</v>
      </c>
      <c r="N81" s="898">
        <v>5.47</v>
      </c>
      <c r="O81" s="895" t="s">
        <v>3257</v>
      </c>
      <c r="P81" s="899" t="s">
        <v>3410</v>
      </c>
      <c r="Q81" s="900">
        <f t="shared" si="5"/>
        <v>-1</v>
      </c>
      <c r="R81" s="900">
        <f t="shared" si="5"/>
        <v>-1.1200000000000001</v>
      </c>
      <c r="S81" s="891" t="str">
        <f t="shared" si="6"/>
        <v/>
      </c>
      <c r="T81" s="891" t="str">
        <f t="shared" si="7"/>
        <v/>
      </c>
      <c r="U81" s="891" t="str">
        <f t="shared" si="8"/>
        <v/>
      </c>
      <c r="V81" s="901" t="str">
        <f t="shared" si="9"/>
        <v/>
      </c>
      <c r="W81" s="851"/>
    </row>
    <row r="82" spans="1:23" ht="14.4" customHeight="1" x14ac:dyDescent="0.3">
      <c r="A82" s="907" t="s">
        <v>3411</v>
      </c>
      <c r="B82" s="891">
        <v>1</v>
      </c>
      <c r="C82" s="892">
        <v>0.86</v>
      </c>
      <c r="D82" s="860">
        <v>15</v>
      </c>
      <c r="E82" s="902"/>
      <c r="F82" s="896"/>
      <c r="G82" s="850"/>
      <c r="H82" s="893"/>
      <c r="I82" s="894"/>
      <c r="J82" s="849"/>
      <c r="K82" s="897">
        <v>0.86</v>
      </c>
      <c r="L82" s="895">
        <v>3</v>
      </c>
      <c r="M82" s="895">
        <v>27</v>
      </c>
      <c r="N82" s="898">
        <v>8.9499999999999993</v>
      </c>
      <c r="O82" s="895" t="s">
        <v>3257</v>
      </c>
      <c r="P82" s="899" t="s">
        <v>3412</v>
      </c>
      <c r="Q82" s="900">
        <f t="shared" si="5"/>
        <v>-1</v>
      </c>
      <c r="R82" s="900">
        <f t="shared" si="5"/>
        <v>-0.86</v>
      </c>
      <c r="S82" s="891" t="str">
        <f t="shared" si="6"/>
        <v/>
      </c>
      <c r="T82" s="891" t="str">
        <f t="shared" si="7"/>
        <v/>
      </c>
      <c r="U82" s="891" t="str">
        <f t="shared" si="8"/>
        <v/>
      </c>
      <c r="V82" s="901" t="str">
        <f t="shared" si="9"/>
        <v/>
      </c>
      <c r="W82" s="851"/>
    </row>
    <row r="83" spans="1:23" ht="14.4" customHeight="1" x14ac:dyDescent="0.3">
      <c r="A83" s="906" t="s">
        <v>3413</v>
      </c>
      <c r="B83" s="854">
        <v>1</v>
      </c>
      <c r="C83" s="855">
        <v>0.63</v>
      </c>
      <c r="D83" s="856">
        <v>19</v>
      </c>
      <c r="E83" s="857"/>
      <c r="F83" s="835"/>
      <c r="G83" s="836"/>
      <c r="H83" s="837"/>
      <c r="I83" s="838"/>
      <c r="J83" s="845"/>
      <c r="K83" s="840">
        <v>0.63</v>
      </c>
      <c r="L83" s="841">
        <v>2</v>
      </c>
      <c r="M83" s="841">
        <v>21</v>
      </c>
      <c r="N83" s="842">
        <v>7.1</v>
      </c>
      <c r="O83" s="841" t="s">
        <v>3257</v>
      </c>
      <c r="P83" s="858" t="s">
        <v>3414</v>
      </c>
      <c r="Q83" s="843">
        <f t="shared" si="5"/>
        <v>-1</v>
      </c>
      <c r="R83" s="843">
        <f t="shared" si="5"/>
        <v>-0.63</v>
      </c>
      <c r="S83" s="854" t="str">
        <f t="shared" si="6"/>
        <v/>
      </c>
      <c r="T83" s="854" t="str">
        <f t="shared" si="7"/>
        <v/>
      </c>
      <c r="U83" s="854" t="str">
        <f t="shared" si="8"/>
        <v/>
      </c>
      <c r="V83" s="859" t="str">
        <f t="shared" si="9"/>
        <v/>
      </c>
      <c r="W83" s="844"/>
    </row>
    <row r="84" spans="1:23" ht="14.4" customHeight="1" x14ac:dyDescent="0.3">
      <c r="A84" s="907" t="s">
        <v>3415</v>
      </c>
      <c r="B84" s="891">
        <v>1</v>
      </c>
      <c r="C84" s="892">
        <v>0.89</v>
      </c>
      <c r="D84" s="860">
        <v>20</v>
      </c>
      <c r="E84" s="902"/>
      <c r="F84" s="896"/>
      <c r="G84" s="850"/>
      <c r="H84" s="893">
        <v>1</v>
      </c>
      <c r="I84" s="894">
        <v>1.67</v>
      </c>
      <c r="J84" s="852">
        <v>33</v>
      </c>
      <c r="K84" s="897">
        <v>0.89</v>
      </c>
      <c r="L84" s="895">
        <v>3</v>
      </c>
      <c r="M84" s="895">
        <v>26</v>
      </c>
      <c r="N84" s="898">
        <v>8.83</v>
      </c>
      <c r="O84" s="895" t="s">
        <v>3257</v>
      </c>
      <c r="P84" s="899" t="s">
        <v>3416</v>
      </c>
      <c r="Q84" s="900">
        <f t="shared" si="5"/>
        <v>0</v>
      </c>
      <c r="R84" s="900">
        <f t="shared" si="5"/>
        <v>0.77999999999999992</v>
      </c>
      <c r="S84" s="891">
        <f t="shared" si="6"/>
        <v>8.83</v>
      </c>
      <c r="T84" s="891">
        <f t="shared" si="7"/>
        <v>33</v>
      </c>
      <c r="U84" s="891">
        <f t="shared" si="8"/>
        <v>24.17</v>
      </c>
      <c r="V84" s="901">
        <f t="shared" si="9"/>
        <v>3.7372593431483581</v>
      </c>
      <c r="W84" s="851">
        <v>24.17</v>
      </c>
    </row>
    <row r="85" spans="1:23" ht="14.4" customHeight="1" x14ac:dyDescent="0.3">
      <c r="A85" s="907" t="s">
        <v>3417</v>
      </c>
      <c r="B85" s="891"/>
      <c r="C85" s="892"/>
      <c r="D85" s="860"/>
      <c r="E85" s="902"/>
      <c r="F85" s="896"/>
      <c r="G85" s="850"/>
      <c r="H85" s="893">
        <v>1</v>
      </c>
      <c r="I85" s="894">
        <v>2.25</v>
      </c>
      <c r="J85" s="852">
        <v>36</v>
      </c>
      <c r="K85" s="897">
        <v>2.25</v>
      </c>
      <c r="L85" s="895">
        <v>5</v>
      </c>
      <c r="M85" s="895">
        <v>42</v>
      </c>
      <c r="N85" s="898">
        <v>13.92</v>
      </c>
      <c r="O85" s="895" t="s">
        <v>3257</v>
      </c>
      <c r="P85" s="899" t="s">
        <v>3418</v>
      </c>
      <c r="Q85" s="900">
        <f t="shared" si="5"/>
        <v>1</v>
      </c>
      <c r="R85" s="900">
        <f t="shared" si="5"/>
        <v>2.25</v>
      </c>
      <c r="S85" s="891">
        <f t="shared" si="6"/>
        <v>13.92</v>
      </c>
      <c r="T85" s="891">
        <f t="shared" si="7"/>
        <v>36</v>
      </c>
      <c r="U85" s="891">
        <f t="shared" si="8"/>
        <v>22.08</v>
      </c>
      <c r="V85" s="901">
        <f t="shared" si="9"/>
        <v>2.5862068965517242</v>
      </c>
      <c r="W85" s="851">
        <v>22.08</v>
      </c>
    </row>
    <row r="86" spans="1:23" ht="14.4" customHeight="1" x14ac:dyDescent="0.3">
      <c r="A86" s="906" t="s">
        <v>3419</v>
      </c>
      <c r="B86" s="854"/>
      <c r="C86" s="855"/>
      <c r="D86" s="856"/>
      <c r="E86" s="837">
        <v>2</v>
      </c>
      <c r="F86" s="838">
        <v>2.42</v>
      </c>
      <c r="G86" s="845">
        <v>23.5</v>
      </c>
      <c r="H86" s="841"/>
      <c r="I86" s="835"/>
      <c r="J86" s="836"/>
      <c r="K86" s="840">
        <v>1.06</v>
      </c>
      <c r="L86" s="841">
        <v>4</v>
      </c>
      <c r="M86" s="841">
        <v>32</v>
      </c>
      <c r="N86" s="842">
        <v>10.78</v>
      </c>
      <c r="O86" s="841" t="s">
        <v>3257</v>
      </c>
      <c r="P86" s="858" t="s">
        <v>3420</v>
      </c>
      <c r="Q86" s="843">
        <f t="shared" si="5"/>
        <v>0</v>
      </c>
      <c r="R86" s="843">
        <f t="shared" si="5"/>
        <v>0</v>
      </c>
      <c r="S86" s="854" t="str">
        <f t="shared" si="6"/>
        <v/>
      </c>
      <c r="T86" s="854" t="str">
        <f t="shared" si="7"/>
        <v/>
      </c>
      <c r="U86" s="854" t="str">
        <f t="shared" si="8"/>
        <v/>
      </c>
      <c r="V86" s="859" t="str">
        <f t="shared" si="9"/>
        <v/>
      </c>
      <c r="W86" s="844"/>
    </row>
    <row r="87" spans="1:23" ht="14.4" customHeight="1" x14ac:dyDescent="0.3">
      <c r="A87" s="906" t="s">
        <v>3421</v>
      </c>
      <c r="B87" s="854"/>
      <c r="C87" s="855"/>
      <c r="D87" s="856"/>
      <c r="E87" s="857"/>
      <c r="F87" s="835"/>
      <c r="G87" s="836"/>
      <c r="H87" s="837">
        <v>1</v>
      </c>
      <c r="I87" s="838">
        <v>0.79</v>
      </c>
      <c r="J87" s="839">
        <v>21</v>
      </c>
      <c r="K87" s="840">
        <v>0.47</v>
      </c>
      <c r="L87" s="841">
        <v>2</v>
      </c>
      <c r="M87" s="841">
        <v>16</v>
      </c>
      <c r="N87" s="842">
        <v>5.44</v>
      </c>
      <c r="O87" s="841" t="s">
        <v>3257</v>
      </c>
      <c r="P87" s="858" t="s">
        <v>3422</v>
      </c>
      <c r="Q87" s="843">
        <f t="shared" si="5"/>
        <v>1</v>
      </c>
      <c r="R87" s="843">
        <f t="shared" si="5"/>
        <v>0.79</v>
      </c>
      <c r="S87" s="854">
        <f t="shared" si="6"/>
        <v>5.44</v>
      </c>
      <c r="T87" s="854">
        <f t="shared" si="7"/>
        <v>21</v>
      </c>
      <c r="U87" s="854">
        <f t="shared" si="8"/>
        <v>15.559999999999999</v>
      </c>
      <c r="V87" s="859">
        <f t="shared" si="9"/>
        <v>3.8602941176470584</v>
      </c>
      <c r="W87" s="844">
        <v>15.56</v>
      </c>
    </row>
    <row r="88" spans="1:23" ht="14.4" customHeight="1" x14ac:dyDescent="0.3">
      <c r="A88" s="907" t="s">
        <v>3423</v>
      </c>
      <c r="B88" s="891"/>
      <c r="C88" s="892"/>
      <c r="D88" s="860"/>
      <c r="E88" s="902">
        <v>1</v>
      </c>
      <c r="F88" s="896">
        <v>0.66</v>
      </c>
      <c r="G88" s="850">
        <v>21</v>
      </c>
      <c r="H88" s="893">
        <v>2</v>
      </c>
      <c r="I88" s="894">
        <v>6.1</v>
      </c>
      <c r="J88" s="852">
        <v>62.5</v>
      </c>
      <c r="K88" s="897">
        <v>0.66</v>
      </c>
      <c r="L88" s="895">
        <v>3</v>
      </c>
      <c r="M88" s="895">
        <v>23</v>
      </c>
      <c r="N88" s="898">
        <v>7.51</v>
      </c>
      <c r="O88" s="895" t="s">
        <v>3257</v>
      </c>
      <c r="P88" s="899" t="s">
        <v>3424</v>
      </c>
      <c r="Q88" s="900">
        <f t="shared" si="5"/>
        <v>2</v>
      </c>
      <c r="R88" s="900">
        <f t="shared" si="5"/>
        <v>6.1</v>
      </c>
      <c r="S88" s="891">
        <f t="shared" si="6"/>
        <v>15.02</v>
      </c>
      <c r="T88" s="891">
        <f t="shared" si="7"/>
        <v>125</v>
      </c>
      <c r="U88" s="891">
        <f t="shared" si="8"/>
        <v>109.98</v>
      </c>
      <c r="V88" s="901">
        <f t="shared" si="9"/>
        <v>8.322237017310254</v>
      </c>
      <c r="W88" s="851">
        <v>109.98</v>
      </c>
    </row>
    <row r="89" spans="1:23" ht="14.4" customHeight="1" x14ac:dyDescent="0.3">
      <c r="A89" s="907" t="s">
        <v>3425</v>
      </c>
      <c r="B89" s="891">
        <v>1</v>
      </c>
      <c r="C89" s="892">
        <v>1.45</v>
      </c>
      <c r="D89" s="860">
        <v>38</v>
      </c>
      <c r="E89" s="902">
        <v>1</v>
      </c>
      <c r="F89" s="896">
        <v>2.21</v>
      </c>
      <c r="G89" s="850">
        <v>52</v>
      </c>
      <c r="H89" s="893"/>
      <c r="I89" s="894"/>
      <c r="J89" s="849"/>
      <c r="K89" s="897">
        <v>1.07</v>
      </c>
      <c r="L89" s="895">
        <v>3</v>
      </c>
      <c r="M89" s="895">
        <v>31</v>
      </c>
      <c r="N89" s="898">
        <v>10.49</v>
      </c>
      <c r="O89" s="895" t="s">
        <v>3257</v>
      </c>
      <c r="P89" s="899" t="s">
        <v>3426</v>
      </c>
      <c r="Q89" s="900">
        <f t="shared" si="5"/>
        <v>-1</v>
      </c>
      <c r="R89" s="900">
        <f t="shared" si="5"/>
        <v>-1.45</v>
      </c>
      <c r="S89" s="891" t="str">
        <f t="shared" si="6"/>
        <v/>
      </c>
      <c r="T89" s="891" t="str">
        <f t="shared" si="7"/>
        <v/>
      </c>
      <c r="U89" s="891" t="str">
        <f t="shared" si="8"/>
        <v/>
      </c>
      <c r="V89" s="901" t="str">
        <f t="shared" si="9"/>
        <v/>
      </c>
      <c r="W89" s="851"/>
    </row>
    <row r="90" spans="1:23" ht="14.4" customHeight="1" x14ac:dyDescent="0.3">
      <c r="A90" s="906" t="s">
        <v>3427</v>
      </c>
      <c r="B90" s="854"/>
      <c r="C90" s="855"/>
      <c r="D90" s="856"/>
      <c r="E90" s="837">
        <v>1</v>
      </c>
      <c r="F90" s="838">
        <v>4.99</v>
      </c>
      <c r="G90" s="845">
        <v>26</v>
      </c>
      <c r="H90" s="841"/>
      <c r="I90" s="835"/>
      <c r="J90" s="836"/>
      <c r="K90" s="840">
        <v>4.99</v>
      </c>
      <c r="L90" s="841">
        <v>3</v>
      </c>
      <c r="M90" s="841">
        <v>27</v>
      </c>
      <c r="N90" s="842">
        <v>8.9</v>
      </c>
      <c r="O90" s="841" t="s">
        <v>3257</v>
      </c>
      <c r="P90" s="858" t="s">
        <v>3428</v>
      </c>
      <c r="Q90" s="843">
        <f t="shared" si="5"/>
        <v>0</v>
      </c>
      <c r="R90" s="843">
        <f t="shared" si="5"/>
        <v>0</v>
      </c>
      <c r="S90" s="854" t="str">
        <f t="shared" si="6"/>
        <v/>
      </c>
      <c r="T90" s="854" t="str">
        <f t="shared" si="7"/>
        <v/>
      </c>
      <c r="U90" s="854" t="str">
        <f t="shared" si="8"/>
        <v/>
      </c>
      <c r="V90" s="859" t="str">
        <f t="shared" si="9"/>
        <v/>
      </c>
      <c r="W90" s="844"/>
    </row>
    <row r="91" spans="1:23" ht="14.4" customHeight="1" x14ac:dyDescent="0.3">
      <c r="A91" s="907" t="s">
        <v>3429</v>
      </c>
      <c r="B91" s="891"/>
      <c r="C91" s="892"/>
      <c r="D91" s="860"/>
      <c r="E91" s="893">
        <v>1</v>
      </c>
      <c r="F91" s="894">
        <v>5.0999999999999996</v>
      </c>
      <c r="G91" s="849">
        <v>29</v>
      </c>
      <c r="H91" s="895"/>
      <c r="I91" s="896"/>
      <c r="J91" s="850"/>
      <c r="K91" s="897">
        <v>5.18</v>
      </c>
      <c r="L91" s="895">
        <v>3</v>
      </c>
      <c r="M91" s="895">
        <v>28</v>
      </c>
      <c r="N91" s="898">
        <v>9.2899999999999991</v>
      </c>
      <c r="O91" s="895" t="s">
        <v>3257</v>
      </c>
      <c r="P91" s="899" t="s">
        <v>3430</v>
      </c>
      <c r="Q91" s="900">
        <f t="shared" si="5"/>
        <v>0</v>
      </c>
      <c r="R91" s="900">
        <f t="shared" si="5"/>
        <v>0</v>
      </c>
      <c r="S91" s="891" t="str">
        <f t="shared" si="6"/>
        <v/>
      </c>
      <c r="T91" s="891" t="str">
        <f t="shared" si="7"/>
        <v/>
      </c>
      <c r="U91" s="891" t="str">
        <f t="shared" si="8"/>
        <v/>
      </c>
      <c r="V91" s="901" t="str">
        <f t="shared" si="9"/>
        <v/>
      </c>
      <c r="W91" s="851"/>
    </row>
    <row r="92" spans="1:23" ht="14.4" customHeight="1" x14ac:dyDescent="0.3">
      <c r="A92" s="906" t="s">
        <v>3431</v>
      </c>
      <c r="B92" s="854">
        <v>1</v>
      </c>
      <c r="C92" s="855">
        <v>3.02</v>
      </c>
      <c r="D92" s="856">
        <v>32</v>
      </c>
      <c r="E92" s="837">
        <v>4</v>
      </c>
      <c r="F92" s="838">
        <v>12.09</v>
      </c>
      <c r="G92" s="845">
        <v>27.8</v>
      </c>
      <c r="H92" s="841">
        <v>4</v>
      </c>
      <c r="I92" s="835">
        <v>12.47</v>
      </c>
      <c r="J92" s="839">
        <v>31.5</v>
      </c>
      <c r="K92" s="840">
        <v>3.02</v>
      </c>
      <c r="L92" s="841">
        <v>4</v>
      </c>
      <c r="M92" s="841">
        <v>34</v>
      </c>
      <c r="N92" s="842">
        <v>11.25</v>
      </c>
      <c r="O92" s="841" t="s">
        <v>3257</v>
      </c>
      <c r="P92" s="858" t="s">
        <v>3432</v>
      </c>
      <c r="Q92" s="843">
        <f t="shared" si="5"/>
        <v>3</v>
      </c>
      <c r="R92" s="843">
        <f t="shared" si="5"/>
        <v>9.4500000000000011</v>
      </c>
      <c r="S92" s="854">
        <f t="shared" si="6"/>
        <v>45</v>
      </c>
      <c r="T92" s="854">
        <f t="shared" si="7"/>
        <v>126</v>
      </c>
      <c r="U92" s="854">
        <f t="shared" si="8"/>
        <v>81</v>
      </c>
      <c r="V92" s="859">
        <f t="shared" si="9"/>
        <v>2.8</v>
      </c>
      <c r="W92" s="844">
        <v>81</v>
      </c>
    </row>
    <row r="93" spans="1:23" ht="14.4" customHeight="1" x14ac:dyDescent="0.3">
      <c r="A93" s="907" t="s">
        <v>3433</v>
      </c>
      <c r="B93" s="891">
        <v>1</v>
      </c>
      <c r="C93" s="892">
        <v>3.11</v>
      </c>
      <c r="D93" s="860">
        <v>27</v>
      </c>
      <c r="E93" s="893">
        <v>2</v>
      </c>
      <c r="F93" s="894">
        <v>6.22</v>
      </c>
      <c r="G93" s="849">
        <v>26.5</v>
      </c>
      <c r="H93" s="895">
        <v>1</v>
      </c>
      <c r="I93" s="896">
        <v>3.11</v>
      </c>
      <c r="J93" s="852">
        <v>25</v>
      </c>
      <c r="K93" s="897">
        <v>3.11</v>
      </c>
      <c r="L93" s="895">
        <v>4</v>
      </c>
      <c r="M93" s="895">
        <v>38</v>
      </c>
      <c r="N93" s="898">
        <v>12.54</v>
      </c>
      <c r="O93" s="895" t="s">
        <v>3257</v>
      </c>
      <c r="P93" s="899" t="s">
        <v>3434</v>
      </c>
      <c r="Q93" s="900">
        <f t="shared" si="5"/>
        <v>0</v>
      </c>
      <c r="R93" s="900">
        <f t="shared" si="5"/>
        <v>0</v>
      </c>
      <c r="S93" s="891">
        <f t="shared" si="6"/>
        <v>12.54</v>
      </c>
      <c r="T93" s="891">
        <f t="shared" si="7"/>
        <v>25</v>
      </c>
      <c r="U93" s="891">
        <f t="shared" si="8"/>
        <v>12.46</v>
      </c>
      <c r="V93" s="901">
        <f t="shared" si="9"/>
        <v>1.9936204146730463</v>
      </c>
      <c r="W93" s="851">
        <v>12.46</v>
      </c>
    </row>
    <row r="94" spans="1:23" ht="14.4" customHeight="1" x14ac:dyDescent="0.3">
      <c r="A94" s="907" t="s">
        <v>3435</v>
      </c>
      <c r="B94" s="891"/>
      <c r="C94" s="892"/>
      <c r="D94" s="860"/>
      <c r="E94" s="893">
        <v>1</v>
      </c>
      <c r="F94" s="894">
        <v>3.71</v>
      </c>
      <c r="G94" s="849">
        <v>23</v>
      </c>
      <c r="H94" s="895"/>
      <c r="I94" s="896"/>
      <c r="J94" s="850"/>
      <c r="K94" s="897">
        <v>3.71</v>
      </c>
      <c r="L94" s="895">
        <v>5</v>
      </c>
      <c r="M94" s="895">
        <v>45</v>
      </c>
      <c r="N94" s="898">
        <v>14.93</v>
      </c>
      <c r="O94" s="895" t="s">
        <v>3257</v>
      </c>
      <c r="P94" s="899" t="s">
        <v>3436</v>
      </c>
      <c r="Q94" s="900">
        <f t="shared" si="5"/>
        <v>0</v>
      </c>
      <c r="R94" s="900">
        <f t="shared" si="5"/>
        <v>0</v>
      </c>
      <c r="S94" s="891" t="str">
        <f t="shared" si="6"/>
        <v/>
      </c>
      <c r="T94" s="891" t="str">
        <f t="shared" si="7"/>
        <v/>
      </c>
      <c r="U94" s="891" t="str">
        <f t="shared" si="8"/>
        <v/>
      </c>
      <c r="V94" s="901" t="str">
        <f t="shared" si="9"/>
        <v/>
      </c>
      <c r="W94" s="851"/>
    </row>
    <row r="95" spans="1:23" ht="14.4" customHeight="1" x14ac:dyDescent="0.3">
      <c r="A95" s="906" t="s">
        <v>3437</v>
      </c>
      <c r="B95" s="854">
        <v>4</v>
      </c>
      <c r="C95" s="855">
        <v>9.51</v>
      </c>
      <c r="D95" s="856">
        <v>22</v>
      </c>
      <c r="E95" s="837">
        <v>5</v>
      </c>
      <c r="F95" s="838">
        <v>12.21</v>
      </c>
      <c r="G95" s="845">
        <v>27</v>
      </c>
      <c r="H95" s="841">
        <v>5</v>
      </c>
      <c r="I95" s="835">
        <v>15.86</v>
      </c>
      <c r="J95" s="839">
        <v>36.4</v>
      </c>
      <c r="K95" s="840">
        <v>2.38</v>
      </c>
      <c r="L95" s="841">
        <v>4</v>
      </c>
      <c r="M95" s="841">
        <v>32</v>
      </c>
      <c r="N95" s="842">
        <v>10.82</v>
      </c>
      <c r="O95" s="841" t="s">
        <v>3257</v>
      </c>
      <c r="P95" s="858" t="s">
        <v>3438</v>
      </c>
      <c r="Q95" s="843">
        <f t="shared" si="5"/>
        <v>1</v>
      </c>
      <c r="R95" s="843">
        <f t="shared" si="5"/>
        <v>6.35</v>
      </c>
      <c r="S95" s="854">
        <f t="shared" si="6"/>
        <v>54.1</v>
      </c>
      <c r="T95" s="854">
        <f t="shared" si="7"/>
        <v>182</v>
      </c>
      <c r="U95" s="854">
        <f t="shared" si="8"/>
        <v>127.9</v>
      </c>
      <c r="V95" s="859">
        <f t="shared" si="9"/>
        <v>3.3641404805914972</v>
      </c>
      <c r="W95" s="844">
        <v>127.9</v>
      </c>
    </row>
    <row r="96" spans="1:23" ht="14.4" customHeight="1" x14ac:dyDescent="0.3">
      <c r="A96" s="907" t="s">
        <v>3439</v>
      </c>
      <c r="B96" s="891">
        <v>6</v>
      </c>
      <c r="C96" s="892">
        <v>16.559999999999999</v>
      </c>
      <c r="D96" s="860">
        <v>24.3</v>
      </c>
      <c r="E96" s="893">
        <v>5</v>
      </c>
      <c r="F96" s="894">
        <v>13.8</v>
      </c>
      <c r="G96" s="849">
        <v>23.4</v>
      </c>
      <c r="H96" s="895">
        <v>3</v>
      </c>
      <c r="I96" s="896">
        <v>8.7100000000000009</v>
      </c>
      <c r="J96" s="852">
        <v>34.700000000000003</v>
      </c>
      <c r="K96" s="897">
        <v>2.76</v>
      </c>
      <c r="L96" s="895">
        <v>4</v>
      </c>
      <c r="M96" s="895">
        <v>38</v>
      </c>
      <c r="N96" s="898">
        <v>12.69</v>
      </c>
      <c r="O96" s="895" t="s">
        <v>3257</v>
      </c>
      <c r="P96" s="899" t="s">
        <v>3440</v>
      </c>
      <c r="Q96" s="900">
        <f t="shared" si="5"/>
        <v>-3</v>
      </c>
      <c r="R96" s="900">
        <f t="shared" si="5"/>
        <v>-7.8499999999999979</v>
      </c>
      <c r="S96" s="891">
        <f t="shared" si="6"/>
        <v>38.07</v>
      </c>
      <c r="T96" s="891">
        <f t="shared" si="7"/>
        <v>104.10000000000001</v>
      </c>
      <c r="U96" s="891">
        <f t="shared" si="8"/>
        <v>66.03</v>
      </c>
      <c r="V96" s="901">
        <f t="shared" si="9"/>
        <v>2.7344365642237984</v>
      </c>
      <c r="W96" s="851">
        <v>65.930000000000007</v>
      </c>
    </row>
    <row r="97" spans="1:23" ht="14.4" customHeight="1" x14ac:dyDescent="0.3">
      <c r="A97" s="907" t="s">
        <v>3441</v>
      </c>
      <c r="B97" s="891"/>
      <c r="C97" s="892"/>
      <c r="D97" s="860"/>
      <c r="E97" s="893">
        <v>2</v>
      </c>
      <c r="F97" s="894">
        <v>7.41</v>
      </c>
      <c r="G97" s="849">
        <v>31</v>
      </c>
      <c r="H97" s="895">
        <v>1</v>
      </c>
      <c r="I97" s="896">
        <v>3.7</v>
      </c>
      <c r="J97" s="852">
        <v>31</v>
      </c>
      <c r="K97" s="897">
        <v>3.7</v>
      </c>
      <c r="L97" s="895">
        <v>6</v>
      </c>
      <c r="M97" s="895">
        <v>51</v>
      </c>
      <c r="N97" s="898">
        <v>16.97</v>
      </c>
      <c r="O97" s="895" t="s">
        <v>3257</v>
      </c>
      <c r="P97" s="899" t="s">
        <v>3442</v>
      </c>
      <c r="Q97" s="900">
        <f t="shared" si="5"/>
        <v>1</v>
      </c>
      <c r="R97" s="900">
        <f t="shared" si="5"/>
        <v>3.7</v>
      </c>
      <c r="S97" s="891">
        <f t="shared" si="6"/>
        <v>16.97</v>
      </c>
      <c r="T97" s="891">
        <f t="shared" si="7"/>
        <v>31</v>
      </c>
      <c r="U97" s="891">
        <f t="shared" si="8"/>
        <v>14.030000000000001</v>
      </c>
      <c r="V97" s="901">
        <f t="shared" si="9"/>
        <v>1.8267530936947556</v>
      </c>
      <c r="W97" s="851">
        <v>14.03</v>
      </c>
    </row>
    <row r="98" spans="1:23" ht="14.4" customHeight="1" x14ac:dyDescent="0.3">
      <c r="A98" s="906" t="s">
        <v>3443</v>
      </c>
      <c r="B98" s="854"/>
      <c r="C98" s="855"/>
      <c r="D98" s="856"/>
      <c r="E98" s="837"/>
      <c r="F98" s="838"/>
      <c r="G98" s="845"/>
      <c r="H98" s="841">
        <v>1</v>
      </c>
      <c r="I98" s="835">
        <v>1.68</v>
      </c>
      <c r="J98" s="839">
        <v>19</v>
      </c>
      <c r="K98" s="840">
        <v>1.68</v>
      </c>
      <c r="L98" s="841">
        <v>3</v>
      </c>
      <c r="M98" s="841">
        <v>25</v>
      </c>
      <c r="N98" s="842">
        <v>8.39</v>
      </c>
      <c r="O98" s="841" t="s">
        <v>3257</v>
      </c>
      <c r="P98" s="858" t="s">
        <v>3444</v>
      </c>
      <c r="Q98" s="843">
        <f t="shared" si="5"/>
        <v>1</v>
      </c>
      <c r="R98" s="843">
        <f t="shared" si="5"/>
        <v>1.68</v>
      </c>
      <c r="S98" s="854">
        <f t="shared" si="6"/>
        <v>8.39</v>
      </c>
      <c r="T98" s="854">
        <f t="shared" si="7"/>
        <v>19</v>
      </c>
      <c r="U98" s="854">
        <f t="shared" si="8"/>
        <v>10.61</v>
      </c>
      <c r="V98" s="859">
        <f t="shared" si="9"/>
        <v>2.264600715137068</v>
      </c>
      <c r="W98" s="844">
        <v>10.61</v>
      </c>
    </row>
    <row r="99" spans="1:23" ht="14.4" customHeight="1" x14ac:dyDescent="0.3">
      <c r="A99" s="907" t="s">
        <v>3445</v>
      </c>
      <c r="B99" s="891"/>
      <c r="C99" s="892"/>
      <c r="D99" s="860"/>
      <c r="E99" s="893">
        <v>2</v>
      </c>
      <c r="F99" s="894">
        <v>4.32</v>
      </c>
      <c r="G99" s="849">
        <v>22.5</v>
      </c>
      <c r="H99" s="895"/>
      <c r="I99" s="896"/>
      <c r="J99" s="850"/>
      <c r="K99" s="897">
        <v>1.97</v>
      </c>
      <c r="L99" s="895">
        <v>3</v>
      </c>
      <c r="M99" s="895">
        <v>26</v>
      </c>
      <c r="N99" s="898">
        <v>8.5399999999999991</v>
      </c>
      <c r="O99" s="895" t="s">
        <v>3257</v>
      </c>
      <c r="P99" s="899" t="s">
        <v>3446</v>
      </c>
      <c r="Q99" s="900">
        <f t="shared" si="5"/>
        <v>0</v>
      </c>
      <c r="R99" s="900">
        <f t="shared" si="5"/>
        <v>0</v>
      </c>
      <c r="S99" s="891" t="str">
        <f t="shared" si="6"/>
        <v/>
      </c>
      <c r="T99" s="891" t="str">
        <f t="shared" si="7"/>
        <v/>
      </c>
      <c r="U99" s="891" t="str">
        <f t="shared" si="8"/>
        <v/>
      </c>
      <c r="V99" s="901" t="str">
        <f t="shared" si="9"/>
        <v/>
      </c>
      <c r="W99" s="851"/>
    </row>
    <row r="100" spans="1:23" ht="14.4" customHeight="1" x14ac:dyDescent="0.3">
      <c r="A100" s="906" t="s">
        <v>3447</v>
      </c>
      <c r="B100" s="846">
        <v>3</v>
      </c>
      <c r="C100" s="847">
        <v>6.86</v>
      </c>
      <c r="D100" s="848">
        <v>27</v>
      </c>
      <c r="E100" s="857"/>
      <c r="F100" s="835"/>
      <c r="G100" s="836"/>
      <c r="H100" s="841"/>
      <c r="I100" s="835"/>
      <c r="J100" s="836"/>
      <c r="K100" s="840">
        <v>1.22</v>
      </c>
      <c r="L100" s="841">
        <v>2</v>
      </c>
      <c r="M100" s="841">
        <v>17</v>
      </c>
      <c r="N100" s="842">
        <v>5.54</v>
      </c>
      <c r="O100" s="841" t="s">
        <v>3257</v>
      </c>
      <c r="P100" s="858" t="s">
        <v>3448</v>
      </c>
      <c r="Q100" s="843">
        <f t="shared" si="5"/>
        <v>-3</v>
      </c>
      <c r="R100" s="843">
        <f t="shared" si="5"/>
        <v>-6.86</v>
      </c>
      <c r="S100" s="854" t="str">
        <f t="shared" si="6"/>
        <v/>
      </c>
      <c r="T100" s="854" t="str">
        <f t="shared" si="7"/>
        <v/>
      </c>
      <c r="U100" s="854" t="str">
        <f t="shared" si="8"/>
        <v/>
      </c>
      <c r="V100" s="859" t="str">
        <f t="shared" si="9"/>
        <v/>
      </c>
      <c r="W100" s="844"/>
    </row>
    <row r="101" spans="1:23" ht="14.4" customHeight="1" x14ac:dyDescent="0.3">
      <c r="A101" s="906" t="s">
        <v>3449</v>
      </c>
      <c r="B101" s="854"/>
      <c r="C101" s="855"/>
      <c r="D101" s="856"/>
      <c r="E101" s="837">
        <v>1</v>
      </c>
      <c r="F101" s="838">
        <v>2.5</v>
      </c>
      <c r="G101" s="845">
        <v>31</v>
      </c>
      <c r="H101" s="841"/>
      <c r="I101" s="835"/>
      <c r="J101" s="836"/>
      <c r="K101" s="840">
        <v>1.37</v>
      </c>
      <c r="L101" s="841">
        <v>2</v>
      </c>
      <c r="M101" s="841">
        <v>20</v>
      </c>
      <c r="N101" s="842">
        <v>6.52</v>
      </c>
      <c r="O101" s="841" t="s">
        <v>3257</v>
      </c>
      <c r="P101" s="858" t="s">
        <v>3450</v>
      </c>
      <c r="Q101" s="843">
        <f t="shared" si="5"/>
        <v>0</v>
      </c>
      <c r="R101" s="843">
        <f t="shared" si="5"/>
        <v>0</v>
      </c>
      <c r="S101" s="854" t="str">
        <f t="shared" si="6"/>
        <v/>
      </c>
      <c r="T101" s="854" t="str">
        <f t="shared" si="7"/>
        <v/>
      </c>
      <c r="U101" s="854" t="str">
        <f t="shared" si="8"/>
        <v/>
      </c>
      <c r="V101" s="859" t="str">
        <f t="shared" si="9"/>
        <v/>
      </c>
      <c r="W101" s="844"/>
    </row>
    <row r="102" spans="1:23" ht="14.4" customHeight="1" x14ac:dyDescent="0.3">
      <c r="A102" s="906" t="s">
        <v>3451</v>
      </c>
      <c r="B102" s="854">
        <v>4</v>
      </c>
      <c r="C102" s="855">
        <v>3.72</v>
      </c>
      <c r="D102" s="856">
        <v>30</v>
      </c>
      <c r="E102" s="857">
        <v>1</v>
      </c>
      <c r="F102" s="835">
        <v>1.26</v>
      </c>
      <c r="G102" s="836">
        <v>38</v>
      </c>
      <c r="H102" s="837">
        <v>2</v>
      </c>
      <c r="I102" s="838">
        <v>1.5</v>
      </c>
      <c r="J102" s="839">
        <v>26</v>
      </c>
      <c r="K102" s="840">
        <v>0.49</v>
      </c>
      <c r="L102" s="841">
        <v>2</v>
      </c>
      <c r="M102" s="841">
        <v>20</v>
      </c>
      <c r="N102" s="842">
        <v>6.81</v>
      </c>
      <c r="O102" s="841" t="s">
        <v>3257</v>
      </c>
      <c r="P102" s="858" t="s">
        <v>3452</v>
      </c>
      <c r="Q102" s="843">
        <f t="shared" si="5"/>
        <v>-2</v>
      </c>
      <c r="R102" s="843">
        <f t="shared" si="5"/>
        <v>-2.2200000000000002</v>
      </c>
      <c r="S102" s="854">
        <f t="shared" si="6"/>
        <v>13.62</v>
      </c>
      <c r="T102" s="854">
        <f t="shared" si="7"/>
        <v>52</v>
      </c>
      <c r="U102" s="854">
        <f t="shared" si="8"/>
        <v>38.380000000000003</v>
      </c>
      <c r="V102" s="859">
        <f t="shared" si="9"/>
        <v>3.8179148311306905</v>
      </c>
      <c r="W102" s="844">
        <v>38.380000000000003</v>
      </c>
    </row>
    <row r="103" spans="1:23" ht="14.4" customHeight="1" x14ac:dyDescent="0.3">
      <c r="A103" s="907" t="s">
        <v>3453</v>
      </c>
      <c r="B103" s="891"/>
      <c r="C103" s="892"/>
      <c r="D103" s="860"/>
      <c r="E103" s="902">
        <v>2</v>
      </c>
      <c r="F103" s="896">
        <v>2.61</v>
      </c>
      <c r="G103" s="850">
        <v>40</v>
      </c>
      <c r="H103" s="893">
        <v>2</v>
      </c>
      <c r="I103" s="894">
        <v>1.74</v>
      </c>
      <c r="J103" s="852">
        <v>30</v>
      </c>
      <c r="K103" s="897">
        <v>0.61</v>
      </c>
      <c r="L103" s="895">
        <v>3</v>
      </c>
      <c r="M103" s="895">
        <v>24</v>
      </c>
      <c r="N103" s="898">
        <v>8.0399999999999991</v>
      </c>
      <c r="O103" s="895" t="s">
        <v>3257</v>
      </c>
      <c r="P103" s="899" t="s">
        <v>3454</v>
      </c>
      <c r="Q103" s="900">
        <f t="shared" si="5"/>
        <v>2</v>
      </c>
      <c r="R103" s="900">
        <f t="shared" si="5"/>
        <v>1.74</v>
      </c>
      <c r="S103" s="891">
        <f t="shared" si="6"/>
        <v>16.079999999999998</v>
      </c>
      <c r="T103" s="891">
        <f t="shared" si="7"/>
        <v>60</v>
      </c>
      <c r="U103" s="891">
        <f t="shared" si="8"/>
        <v>43.92</v>
      </c>
      <c r="V103" s="901">
        <f t="shared" si="9"/>
        <v>3.7313432835820901</v>
      </c>
      <c r="W103" s="851">
        <v>43.92</v>
      </c>
    </row>
    <row r="104" spans="1:23" ht="14.4" customHeight="1" x14ac:dyDescent="0.3">
      <c r="A104" s="907" t="s">
        <v>3455</v>
      </c>
      <c r="B104" s="891">
        <v>1</v>
      </c>
      <c r="C104" s="892">
        <v>2.25</v>
      </c>
      <c r="D104" s="860">
        <v>49</v>
      </c>
      <c r="E104" s="902"/>
      <c r="F104" s="896"/>
      <c r="G104" s="850"/>
      <c r="H104" s="893">
        <v>1</v>
      </c>
      <c r="I104" s="894">
        <v>1.88</v>
      </c>
      <c r="J104" s="852">
        <v>43</v>
      </c>
      <c r="K104" s="897">
        <v>1.19</v>
      </c>
      <c r="L104" s="895">
        <v>4</v>
      </c>
      <c r="M104" s="895">
        <v>32</v>
      </c>
      <c r="N104" s="898">
        <v>10.82</v>
      </c>
      <c r="O104" s="895" t="s">
        <v>3257</v>
      </c>
      <c r="P104" s="899" t="s">
        <v>3456</v>
      </c>
      <c r="Q104" s="900">
        <f t="shared" si="5"/>
        <v>0</v>
      </c>
      <c r="R104" s="900">
        <f t="shared" si="5"/>
        <v>-0.37000000000000011</v>
      </c>
      <c r="S104" s="891">
        <f t="shared" si="6"/>
        <v>10.82</v>
      </c>
      <c r="T104" s="891">
        <f t="shared" si="7"/>
        <v>43</v>
      </c>
      <c r="U104" s="891">
        <f t="shared" si="8"/>
        <v>32.18</v>
      </c>
      <c r="V104" s="901">
        <f t="shared" si="9"/>
        <v>3.9741219963031424</v>
      </c>
      <c r="W104" s="851">
        <v>32.18</v>
      </c>
    </row>
    <row r="105" spans="1:23" ht="14.4" customHeight="1" x14ac:dyDescent="0.3">
      <c r="A105" s="906" t="s">
        <v>3457</v>
      </c>
      <c r="B105" s="846">
        <v>2</v>
      </c>
      <c r="C105" s="847">
        <v>1.48</v>
      </c>
      <c r="D105" s="848">
        <v>25.5</v>
      </c>
      <c r="E105" s="857">
        <v>1</v>
      </c>
      <c r="F105" s="835">
        <v>0.47</v>
      </c>
      <c r="G105" s="836">
        <v>21</v>
      </c>
      <c r="H105" s="841">
        <v>1</v>
      </c>
      <c r="I105" s="835">
        <v>0.47</v>
      </c>
      <c r="J105" s="839">
        <v>17</v>
      </c>
      <c r="K105" s="840">
        <v>0.47</v>
      </c>
      <c r="L105" s="841">
        <v>2</v>
      </c>
      <c r="M105" s="841">
        <v>21</v>
      </c>
      <c r="N105" s="842">
        <v>6.91</v>
      </c>
      <c r="O105" s="841" t="s">
        <v>3257</v>
      </c>
      <c r="P105" s="858" t="s">
        <v>3458</v>
      </c>
      <c r="Q105" s="843">
        <f t="shared" si="5"/>
        <v>-1</v>
      </c>
      <c r="R105" s="843">
        <f t="shared" si="5"/>
        <v>-1.01</v>
      </c>
      <c r="S105" s="854">
        <f t="shared" si="6"/>
        <v>6.91</v>
      </c>
      <c r="T105" s="854">
        <f t="shared" si="7"/>
        <v>17</v>
      </c>
      <c r="U105" s="854">
        <f t="shared" si="8"/>
        <v>10.09</v>
      </c>
      <c r="V105" s="859">
        <f t="shared" si="9"/>
        <v>2.4602026049204051</v>
      </c>
      <c r="W105" s="844">
        <v>10.09</v>
      </c>
    </row>
    <row r="106" spans="1:23" ht="14.4" customHeight="1" x14ac:dyDescent="0.3">
      <c r="A106" s="907" t="s">
        <v>3459</v>
      </c>
      <c r="B106" s="903">
        <v>3</v>
      </c>
      <c r="C106" s="904">
        <v>2.12</v>
      </c>
      <c r="D106" s="853">
        <v>23.3</v>
      </c>
      <c r="E106" s="902"/>
      <c r="F106" s="896"/>
      <c r="G106" s="850"/>
      <c r="H106" s="895">
        <v>1</v>
      </c>
      <c r="I106" s="896">
        <v>0.84</v>
      </c>
      <c r="J106" s="852">
        <v>31</v>
      </c>
      <c r="K106" s="897">
        <v>0.63</v>
      </c>
      <c r="L106" s="895">
        <v>3</v>
      </c>
      <c r="M106" s="895">
        <v>26</v>
      </c>
      <c r="N106" s="898">
        <v>8.8000000000000007</v>
      </c>
      <c r="O106" s="895" t="s">
        <v>3257</v>
      </c>
      <c r="P106" s="899" t="s">
        <v>3460</v>
      </c>
      <c r="Q106" s="900">
        <f t="shared" si="5"/>
        <v>-2</v>
      </c>
      <c r="R106" s="900">
        <f t="shared" si="5"/>
        <v>-1.2800000000000002</v>
      </c>
      <c r="S106" s="891">
        <f t="shared" si="6"/>
        <v>8.8000000000000007</v>
      </c>
      <c r="T106" s="891">
        <f t="shared" si="7"/>
        <v>31</v>
      </c>
      <c r="U106" s="891">
        <f t="shared" si="8"/>
        <v>22.2</v>
      </c>
      <c r="V106" s="901">
        <f t="shared" si="9"/>
        <v>3.5227272727272725</v>
      </c>
      <c r="W106" s="851">
        <v>22.2</v>
      </c>
    </row>
    <row r="107" spans="1:23" ht="14.4" customHeight="1" x14ac:dyDescent="0.3">
      <c r="A107" s="907" t="s">
        <v>3461</v>
      </c>
      <c r="B107" s="903"/>
      <c r="C107" s="904"/>
      <c r="D107" s="853"/>
      <c r="E107" s="902"/>
      <c r="F107" s="896"/>
      <c r="G107" s="850"/>
      <c r="H107" s="895">
        <v>1</v>
      </c>
      <c r="I107" s="896">
        <v>0.97</v>
      </c>
      <c r="J107" s="852">
        <v>33</v>
      </c>
      <c r="K107" s="897">
        <v>0.97</v>
      </c>
      <c r="L107" s="895">
        <v>4</v>
      </c>
      <c r="M107" s="895">
        <v>33</v>
      </c>
      <c r="N107" s="898">
        <v>10.89</v>
      </c>
      <c r="O107" s="895" t="s">
        <v>3257</v>
      </c>
      <c r="P107" s="899" t="s">
        <v>3462</v>
      </c>
      <c r="Q107" s="900">
        <f t="shared" si="5"/>
        <v>1</v>
      </c>
      <c r="R107" s="900">
        <f t="shared" si="5"/>
        <v>0.97</v>
      </c>
      <c r="S107" s="891">
        <f t="shared" si="6"/>
        <v>10.89</v>
      </c>
      <c r="T107" s="891">
        <f t="shared" si="7"/>
        <v>33</v>
      </c>
      <c r="U107" s="891">
        <f t="shared" si="8"/>
        <v>22.11</v>
      </c>
      <c r="V107" s="901">
        <f t="shared" si="9"/>
        <v>3.0303030303030303</v>
      </c>
      <c r="W107" s="851">
        <v>22.11</v>
      </c>
    </row>
    <row r="108" spans="1:23" ht="14.4" customHeight="1" x14ac:dyDescent="0.3">
      <c r="A108" s="906" t="s">
        <v>3463</v>
      </c>
      <c r="B108" s="854">
        <v>1</v>
      </c>
      <c r="C108" s="855">
        <v>1.3</v>
      </c>
      <c r="D108" s="856">
        <v>27</v>
      </c>
      <c r="E108" s="857">
        <v>1</v>
      </c>
      <c r="F108" s="835">
        <v>1.64</v>
      </c>
      <c r="G108" s="836">
        <v>29</v>
      </c>
      <c r="H108" s="837">
        <v>1</v>
      </c>
      <c r="I108" s="838">
        <v>1.36</v>
      </c>
      <c r="J108" s="839">
        <v>28</v>
      </c>
      <c r="K108" s="840">
        <v>0.32</v>
      </c>
      <c r="L108" s="841">
        <v>1</v>
      </c>
      <c r="M108" s="841">
        <v>10</v>
      </c>
      <c r="N108" s="842">
        <v>3.31</v>
      </c>
      <c r="O108" s="841" t="s">
        <v>3257</v>
      </c>
      <c r="P108" s="858" t="s">
        <v>3464</v>
      </c>
      <c r="Q108" s="843">
        <f t="shared" si="5"/>
        <v>0</v>
      </c>
      <c r="R108" s="843">
        <f t="shared" si="5"/>
        <v>6.0000000000000053E-2</v>
      </c>
      <c r="S108" s="854">
        <f t="shared" si="6"/>
        <v>3.31</v>
      </c>
      <c r="T108" s="854">
        <f t="shared" si="7"/>
        <v>28</v>
      </c>
      <c r="U108" s="854">
        <f t="shared" si="8"/>
        <v>24.69</v>
      </c>
      <c r="V108" s="859">
        <f t="shared" si="9"/>
        <v>8.4592145015105746</v>
      </c>
      <c r="W108" s="844">
        <v>24.69</v>
      </c>
    </row>
    <row r="109" spans="1:23" ht="14.4" customHeight="1" x14ac:dyDescent="0.3">
      <c r="A109" s="907" t="s">
        <v>3465</v>
      </c>
      <c r="B109" s="891"/>
      <c r="C109" s="892"/>
      <c r="D109" s="860"/>
      <c r="E109" s="902"/>
      <c r="F109" s="896"/>
      <c r="G109" s="850"/>
      <c r="H109" s="893">
        <v>2</v>
      </c>
      <c r="I109" s="894">
        <v>1.53</v>
      </c>
      <c r="J109" s="852">
        <v>23</v>
      </c>
      <c r="K109" s="897">
        <v>0.42</v>
      </c>
      <c r="L109" s="895">
        <v>2</v>
      </c>
      <c r="M109" s="895">
        <v>16</v>
      </c>
      <c r="N109" s="898">
        <v>5.17</v>
      </c>
      <c r="O109" s="895" t="s">
        <v>3257</v>
      </c>
      <c r="P109" s="899" t="s">
        <v>3466</v>
      </c>
      <c r="Q109" s="900">
        <f t="shared" si="5"/>
        <v>2</v>
      </c>
      <c r="R109" s="900">
        <f t="shared" si="5"/>
        <v>1.53</v>
      </c>
      <c r="S109" s="891">
        <f t="shared" si="6"/>
        <v>10.34</v>
      </c>
      <c r="T109" s="891">
        <f t="shared" si="7"/>
        <v>46</v>
      </c>
      <c r="U109" s="891">
        <f t="shared" si="8"/>
        <v>35.659999999999997</v>
      </c>
      <c r="V109" s="901">
        <f t="shared" si="9"/>
        <v>4.4487427466150873</v>
      </c>
      <c r="W109" s="851">
        <v>35.659999999999997</v>
      </c>
    </row>
    <row r="110" spans="1:23" ht="14.4" customHeight="1" x14ac:dyDescent="0.3">
      <c r="A110" s="907" t="s">
        <v>3467</v>
      </c>
      <c r="B110" s="891"/>
      <c r="C110" s="892"/>
      <c r="D110" s="860"/>
      <c r="E110" s="902">
        <v>1</v>
      </c>
      <c r="F110" s="896">
        <v>0.93</v>
      </c>
      <c r="G110" s="850">
        <v>27</v>
      </c>
      <c r="H110" s="893"/>
      <c r="I110" s="894"/>
      <c r="J110" s="849"/>
      <c r="K110" s="897">
        <v>0.72</v>
      </c>
      <c r="L110" s="895">
        <v>3</v>
      </c>
      <c r="M110" s="895">
        <v>23</v>
      </c>
      <c r="N110" s="898">
        <v>7.7</v>
      </c>
      <c r="O110" s="895" t="s">
        <v>3257</v>
      </c>
      <c r="P110" s="899" t="s">
        <v>3468</v>
      </c>
      <c r="Q110" s="900">
        <f t="shared" si="5"/>
        <v>0</v>
      </c>
      <c r="R110" s="900">
        <f t="shared" si="5"/>
        <v>0</v>
      </c>
      <c r="S110" s="891" t="str">
        <f t="shared" si="6"/>
        <v/>
      </c>
      <c r="T110" s="891" t="str">
        <f t="shared" si="7"/>
        <v/>
      </c>
      <c r="U110" s="891" t="str">
        <f t="shared" si="8"/>
        <v/>
      </c>
      <c r="V110" s="901" t="str">
        <f t="shared" si="9"/>
        <v/>
      </c>
      <c r="W110" s="851"/>
    </row>
    <row r="111" spans="1:23" ht="14.4" customHeight="1" x14ac:dyDescent="0.3">
      <c r="A111" s="906" t="s">
        <v>3469</v>
      </c>
      <c r="B111" s="854"/>
      <c r="C111" s="855"/>
      <c r="D111" s="856"/>
      <c r="E111" s="857"/>
      <c r="F111" s="835"/>
      <c r="G111" s="836"/>
      <c r="H111" s="837">
        <v>1</v>
      </c>
      <c r="I111" s="838">
        <v>1.86</v>
      </c>
      <c r="J111" s="839">
        <v>19</v>
      </c>
      <c r="K111" s="840">
        <v>1.86</v>
      </c>
      <c r="L111" s="841">
        <v>6</v>
      </c>
      <c r="M111" s="841">
        <v>52</v>
      </c>
      <c r="N111" s="842">
        <v>17.45</v>
      </c>
      <c r="O111" s="841" t="s">
        <v>3257</v>
      </c>
      <c r="P111" s="858" t="s">
        <v>3470</v>
      </c>
      <c r="Q111" s="843">
        <f t="shared" si="5"/>
        <v>1</v>
      </c>
      <c r="R111" s="843">
        <f t="shared" si="5"/>
        <v>1.86</v>
      </c>
      <c r="S111" s="854">
        <f t="shared" si="6"/>
        <v>17.45</v>
      </c>
      <c r="T111" s="854">
        <f t="shared" si="7"/>
        <v>19</v>
      </c>
      <c r="U111" s="854">
        <f t="shared" si="8"/>
        <v>1.5500000000000007</v>
      </c>
      <c r="V111" s="859">
        <f t="shared" si="9"/>
        <v>1.0888252148997135</v>
      </c>
      <c r="W111" s="844">
        <v>1.55</v>
      </c>
    </row>
    <row r="112" spans="1:23" ht="14.4" customHeight="1" x14ac:dyDescent="0.3">
      <c r="A112" s="906" t="s">
        <v>3471</v>
      </c>
      <c r="B112" s="854">
        <v>2</v>
      </c>
      <c r="C112" s="855">
        <v>0.85</v>
      </c>
      <c r="D112" s="856">
        <v>16</v>
      </c>
      <c r="E112" s="857">
        <v>3</v>
      </c>
      <c r="F112" s="835">
        <v>2.0099999999999998</v>
      </c>
      <c r="G112" s="836">
        <v>23.3</v>
      </c>
      <c r="H112" s="837">
        <v>4</v>
      </c>
      <c r="I112" s="838">
        <v>4.76</v>
      </c>
      <c r="J112" s="839">
        <v>35.299999999999997</v>
      </c>
      <c r="K112" s="840">
        <v>0.43</v>
      </c>
      <c r="L112" s="841">
        <v>2</v>
      </c>
      <c r="M112" s="841">
        <v>18</v>
      </c>
      <c r="N112" s="842">
        <v>6</v>
      </c>
      <c r="O112" s="841" t="s">
        <v>3257</v>
      </c>
      <c r="P112" s="858" t="s">
        <v>3472</v>
      </c>
      <c r="Q112" s="843">
        <f t="shared" si="5"/>
        <v>2</v>
      </c>
      <c r="R112" s="843">
        <f t="shared" si="5"/>
        <v>3.9099999999999997</v>
      </c>
      <c r="S112" s="854">
        <f t="shared" si="6"/>
        <v>24</v>
      </c>
      <c r="T112" s="854">
        <f t="shared" si="7"/>
        <v>141.19999999999999</v>
      </c>
      <c r="U112" s="854">
        <f t="shared" si="8"/>
        <v>117.19999999999999</v>
      </c>
      <c r="V112" s="859">
        <f t="shared" si="9"/>
        <v>5.8833333333333329</v>
      </c>
      <c r="W112" s="844">
        <v>117</v>
      </c>
    </row>
    <row r="113" spans="1:23" ht="14.4" customHeight="1" x14ac:dyDescent="0.3">
      <c r="A113" s="907" t="s">
        <v>3473</v>
      </c>
      <c r="B113" s="891">
        <v>1</v>
      </c>
      <c r="C113" s="892">
        <v>0.5</v>
      </c>
      <c r="D113" s="860">
        <v>15</v>
      </c>
      <c r="E113" s="902">
        <v>2</v>
      </c>
      <c r="F113" s="896">
        <v>1.47</v>
      </c>
      <c r="G113" s="850">
        <v>26.5</v>
      </c>
      <c r="H113" s="893">
        <v>3</v>
      </c>
      <c r="I113" s="894">
        <v>2.27</v>
      </c>
      <c r="J113" s="852">
        <v>22.3</v>
      </c>
      <c r="K113" s="897">
        <v>0.5</v>
      </c>
      <c r="L113" s="895">
        <v>2</v>
      </c>
      <c r="M113" s="895">
        <v>21</v>
      </c>
      <c r="N113" s="898">
        <v>7.11</v>
      </c>
      <c r="O113" s="895" t="s">
        <v>3257</v>
      </c>
      <c r="P113" s="899" t="s">
        <v>3474</v>
      </c>
      <c r="Q113" s="900">
        <f t="shared" si="5"/>
        <v>2</v>
      </c>
      <c r="R113" s="900">
        <f t="shared" si="5"/>
        <v>1.77</v>
      </c>
      <c r="S113" s="891">
        <f t="shared" si="6"/>
        <v>21.330000000000002</v>
      </c>
      <c r="T113" s="891">
        <f t="shared" si="7"/>
        <v>66.900000000000006</v>
      </c>
      <c r="U113" s="891">
        <f t="shared" si="8"/>
        <v>45.570000000000007</v>
      </c>
      <c r="V113" s="901">
        <f t="shared" si="9"/>
        <v>3.1364275668073138</v>
      </c>
      <c r="W113" s="851">
        <v>45.67</v>
      </c>
    </row>
    <row r="114" spans="1:23" ht="14.4" customHeight="1" x14ac:dyDescent="0.3">
      <c r="A114" s="907" t="s">
        <v>3475</v>
      </c>
      <c r="B114" s="891">
        <v>1</v>
      </c>
      <c r="C114" s="892">
        <v>3.08</v>
      </c>
      <c r="D114" s="860">
        <v>39</v>
      </c>
      <c r="E114" s="902">
        <v>1</v>
      </c>
      <c r="F114" s="896">
        <v>0.75</v>
      </c>
      <c r="G114" s="850">
        <v>23</v>
      </c>
      <c r="H114" s="893"/>
      <c r="I114" s="894"/>
      <c r="J114" s="849"/>
      <c r="K114" s="897">
        <v>0.75</v>
      </c>
      <c r="L114" s="895">
        <v>3</v>
      </c>
      <c r="M114" s="895">
        <v>28</v>
      </c>
      <c r="N114" s="898">
        <v>9.33</v>
      </c>
      <c r="O114" s="895" t="s">
        <v>3257</v>
      </c>
      <c r="P114" s="899" t="s">
        <v>3476</v>
      </c>
      <c r="Q114" s="900">
        <f t="shared" si="5"/>
        <v>-1</v>
      </c>
      <c r="R114" s="900">
        <f t="shared" si="5"/>
        <v>-3.08</v>
      </c>
      <c r="S114" s="891" t="str">
        <f t="shared" si="6"/>
        <v/>
      </c>
      <c r="T114" s="891" t="str">
        <f t="shared" si="7"/>
        <v/>
      </c>
      <c r="U114" s="891" t="str">
        <f t="shared" si="8"/>
        <v/>
      </c>
      <c r="V114" s="901" t="str">
        <f t="shared" si="9"/>
        <v/>
      </c>
      <c r="W114" s="851"/>
    </row>
    <row r="115" spans="1:23" ht="14.4" customHeight="1" x14ac:dyDescent="0.3">
      <c r="A115" s="906" t="s">
        <v>3477</v>
      </c>
      <c r="B115" s="854">
        <v>1</v>
      </c>
      <c r="C115" s="855">
        <v>0.42</v>
      </c>
      <c r="D115" s="856">
        <v>13</v>
      </c>
      <c r="E115" s="857"/>
      <c r="F115" s="835"/>
      <c r="G115" s="836"/>
      <c r="H115" s="837">
        <v>1</v>
      </c>
      <c r="I115" s="838">
        <v>0.99</v>
      </c>
      <c r="J115" s="839">
        <v>34</v>
      </c>
      <c r="K115" s="840">
        <v>0.42</v>
      </c>
      <c r="L115" s="841">
        <v>2</v>
      </c>
      <c r="M115" s="841">
        <v>19</v>
      </c>
      <c r="N115" s="842">
        <v>6.46</v>
      </c>
      <c r="O115" s="841" t="s">
        <v>3257</v>
      </c>
      <c r="P115" s="858" t="s">
        <v>3478</v>
      </c>
      <c r="Q115" s="843">
        <f t="shared" si="5"/>
        <v>0</v>
      </c>
      <c r="R115" s="843">
        <f t="shared" si="5"/>
        <v>0.57000000000000006</v>
      </c>
      <c r="S115" s="854">
        <f t="shared" si="6"/>
        <v>6.46</v>
      </c>
      <c r="T115" s="854">
        <f t="shared" si="7"/>
        <v>34</v>
      </c>
      <c r="U115" s="854">
        <f t="shared" si="8"/>
        <v>27.54</v>
      </c>
      <c r="V115" s="859">
        <f t="shared" si="9"/>
        <v>5.2631578947368425</v>
      </c>
      <c r="W115" s="844">
        <v>27.54</v>
      </c>
    </row>
    <row r="116" spans="1:23" ht="14.4" customHeight="1" x14ac:dyDescent="0.3">
      <c r="A116" s="907" t="s">
        <v>3479</v>
      </c>
      <c r="B116" s="891">
        <v>1</v>
      </c>
      <c r="C116" s="892">
        <v>0.75</v>
      </c>
      <c r="D116" s="860">
        <v>29</v>
      </c>
      <c r="E116" s="902">
        <v>1</v>
      </c>
      <c r="F116" s="896">
        <v>0.52</v>
      </c>
      <c r="G116" s="850">
        <v>10</v>
      </c>
      <c r="H116" s="893">
        <v>1</v>
      </c>
      <c r="I116" s="894">
        <v>0.87</v>
      </c>
      <c r="J116" s="852">
        <v>32</v>
      </c>
      <c r="K116" s="897">
        <v>0.52</v>
      </c>
      <c r="L116" s="895">
        <v>3</v>
      </c>
      <c r="M116" s="895">
        <v>23</v>
      </c>
      <c r="N116" s="898">
        <v>7.8</v>
      </c>
      <c r="O116" s="895" t="s">
        <v>3257</v>
      </c>
      <c r="P116" s="899" t="s">
        <v>3480</v>
      </c>
      <c r="Q116" s="900">
        <f t="shared" si="5"/>
        <v>0</v>
      </c>
      <c r="R116" s="900">
        <f t="shared" si="5"/>
        <v>0.12</v>
      </c>
      <c r="S116" s="891">
        <f t="shared" si="6"/>
        <v>7.8</v>
      </c>
      <c r="T116" s="891">
        <f t="shared" si="7"/>
        <v>32</v>
      </c>
      <c r="U116" s="891">
        <f t="shared" si="8"/>
        <v>24.2</v>
      </c>
      <c r="V116" s="901">
        <f t="shared" si="9"/>
        <v>4.1025641025641031</v>
      </c>
      <c r="W116" s="851">
        <v>24.2</v>
      </c>
    </row>
    <row r="117" spans="1:23" ht="14.4" customHeight="1" x14ac:dyDescent="0.3">
      <c r="A117" s="907" t="s">
        <v>3481</v>
      </c>
      <c r="B117" s="891"/>
      <c r="C117" s="892"/>
      <c r="D117" s="860"/>
      <c r="E117" s="902"/>
      <c r="F117" s="896"/>
      <c r="G117" s="850"/>
      <c r="H117" s="893">
        <v>1</v>
      </c>
      <c r="I117" s="894">
        <v>1.4</v>
      </c>
      <c r="J117" s="852">
        <v>43</v>
      </c>
      <c r="K117" s="897">
        <v>0.68</v>
      </c>
      <c r="L117" s="895">
        <v>3</v>
      </c>
      <c r="M117" s="895">
        <v>27</v>
      </c>
      <c r="N117" s="898">
        <v>8.84</v>
      </c>
      <c r="O117" s="895" t="s">
        <v>3257</v>
      </c>
      <c r="P117" s="899" t="s">
        <v>3482</v>
      </c>
      <c r="Q117" s="900">
        <f t="shared" si="5"/>
        <v>1</v>
      </c>
      <c r="R117" s="900">
        <f t="shared" si="5"/>
        <v>1.4</v>
      </c>
      <c r="S117" s="891">
        <f t="shared" si="6"/>
        <v>8.84</v>
      </c>
      <c r="T117" s="891">
        <f t="shared" si="7"/>
        <v>43</v>
      </c>
      <c r="U117" s="891">
        <f t="shared" si="8"/>
        <v>34.159999999999997</v>
      </c>
      <c r="V117" s="901">
        <f t="shared" si="9"/>
        <v>4.8642533936651589</v>
      </c>
      <c r="W117" s="851">
        <v>34.159999999999997</v>
      </c>
    </row>
    <row r="118" spans="1:23" ht="14.4" customHeight="1" x14ac:dyDescent="0.3">
      <c r="A118" s="906" t="s">
        <v>3483</v>
      </c>
      <c r="B118" s="854"/>
      <c r="C118" s="855"/>
      <c r="D118" s="856"/>
      <c r="E118" s="857">
        <v>1</v>
      </c>
      <c r="F118" s="835">
        <v>0.54</v>
      </c>
      <c r="G118" s="836">
        <v>24</v>
      </c>
      <c r="H118" s="837"/>
      <c r="I118" s="838"/>
      <c r="J118" s="845"/>
      <c r="K118" s="840">
        <v>0.54</v>
      </c>
      <c r="L118" s="841">
        <v>3</v>
      </c>
      <c r="M118" s="841">
        <v>28</v>
      </c>
      <c r="N118" s="842">
        <v>9.23</v>
      </c>
      <c r="O118" s="841" t="s">
        <v>3257</v>
      </c>
      <c r="P118" s="858" t="s">
        <v>3484</v>
      </c>
      <c r="Q118" s="843">
        <f t="shared" si="5"/>
        <v>0</v>
      </c>
      <c r="R118" s="843">
        <f t="shared" si="5"/>
        <v>0</v>
      </c>
      <c r="S118" s="854" t="str">
        <f t="shared" si="6"/>
        <v/>
      </c>
      <c r="T118" s="854" t="str">
        <f t="shared" si="7"/>
        <v/>
      </c>
      <c r="U118" s="854" t="str">
        <f t="shared" si="8"/>
        <v/>
      </c>
      <c r="V118" s="859" t="str">
        <f t="shared" si="9"/>
        <v/>
      </c>
      <c r="W118" s="844"/>
    </row>
    <row r="119" spans="1:23" ht="14.4" customHeight="1" x14ac:dyDescent="0.3">
      <c r="A119" s="907" t="s">
        <v>3485</v>
      </c>
      <c r="B119" s="891"/>
      <c r="C119" s="892"/>
      <c r="D119" s="860"/>
      <c r="E119" s="902"/>
      <c r="F119" s="896"/>
      <c r="G119" s="850"/>
      <c r="H119" s="893">
        <v>1</v>
      </c>
      <c r="I119" s="894">
        <v>1.26</v>
      </c>
      <c r="J119" s="852">
        <v>26</v>
      </c>
      <c r="K119" s="897">
        <v>0.6</v>
      </c>
      <c r="L119" s="895">
        <v>3</v>
      </c>
      <c r="M119" s="895">
        <v>30</v>
      </c>
      <c r="N119" s="898">
        <v>10.02</v>
      </c>
      <c r="O119" s="895" t="s">
        <v>3257</v>
      </c>
      <c r="P119" s="899" t="s">
        <v>3486</v>
      </c>
      <c r="Q119" s="900">
        <f t="shared" si="5"/>
        <v>1</v>
      </c>
      <c r="R119" s="900">
        <f t="shared" si="5"/>
        <v>1.26</v>
      </c>
      <c r="S119" s="891">
        <f t="shared" si="6"/>
        <v>10.02</v>
      </c>
      <c r="T119" s="891">
        <f t="shared" si="7"/>
        <v>26</v>
      </c>
      <c r="U119" s="891">
        <f t="shared" si="8"/>
        <v>15.98</v>
      </c>
      <c r="V119" s="901">
        <f t="shared" si="9"/>
        <v>2.5948103792415171</v>
      </c>
      <c r="W119" s="851">
        <v>15.98</v>
      </c>
    </row>
    <row r="120" spans="1:23" ht="14.4" customHeight="1" x14ac:dyDescent="0.3">
      <c r="A120" s="906" t="s">
        <v>3487</v>
      </c>
      <c r="B120" s="846">
        <v>1</v>
      </c>
      <c r="C120" s="847">
        <v>0.65</v>
      </c>
      <c r="D120" s="848">
        <v>29</v>
      </c>
      <c r="E120" s="857"/>
      <c r="F120" s="835"/>
      <c r="G120" s="836"/>
      <c r="H120" s="841"/>
      <c r="I120" s="835"/>
      <c r="J120" s="836"/>
      <c r="K120" s="840">
        <v>0.65</v>
      </c>
      <c r="L120" s="841">
        <v>3</v>
      </c>
      <c r="M120" s="841">
        <v>29</v>
      </c>
      <c r="N120" s="842">
        <v>9.56</v>
      </c>
      <c r="O120" s="841" t="s">
        <v>3257</v>
      </c>
      <c r="P120" s="858" t="s">
        <v>3488</v>
      </c>
      <c r="Q120" s="843">
        <f t="shared" si="5"/>
        <v>-1</v>
      </c>
      <c r="R120" s="843">
        <f t="shared" si="5"/>
        <v>-0.65</v>
      </c>
      <c r="S120" s="854" t="str">
        <f t="shared" si="6"/>
        <v/>
      </c>
      <c r="T120" s="854" t="str">
        <f t="shared" si="7"/>
        <v/>
      </c>
      <c r="U120" s="854" t="str">
        <f t="shared" si="8"/>
        <v/>
      </c>
      <c r="V120" s="859" t="str">
        <f t="shared" si="9"/>
        <v/>
      </c>
      <c r="W120" s="844"/>
    </row>
    <row r="121" spans="1:23" ht="14.4" customHeight="1" x14ac:dyDescent="0.3">
      <c r="A121" s="907" t="s">
        <v>3489</v>
      </c>
      <c r="B121" s="903">
        <v>1</v>
      </c>
      <c r="C121" s="904">
        <v>1</v>
      </c>
      <c r="D121" s="853">
        <v>24</v>
      </c>
      <c r="E121" s="902"/>
      <c r="F121" s="896"/>
      <c r="G121" s="850"/>
      <c r="H121" s="895"/>
      <c r="I121" s="896"/>
      <c r="J121" s="850"/>
      <c r="K121" s="897">
        <v>0.97</v>
      </c>
      <c r="L121" s="895">
        <v>4</v>
      </c>
      <c r="M121" s="895">
        <v>36</v>
      </c>
      <c r="N121" s="898">
        <v>11.83</v>
      </c>
      <c r="O121" s="895" t="s">
        <v>3257</v>
      </c>
      <c r="P121" s="899" t="s">
        <v>3490</v>
      </c>
      <c r="Q121" s="900">
        <f t="shared" si="5"/>
        <v>-1</v>
      </c>
      <c r="R121" s="900">
        <f t="shared" si="5"/>
        <v>-1</v>
      </c>
      <c r="S121" s="891" t="str">
        <f t="shared" si="6"/>
        <v/>
      </c>
      <c r="T121" s="891" t="str">
        <f t="shared" si="7"/>
        <v/>
      </c>
      <c r="U121" s="891" t="str">
        <f t="shared" si="8"/>
        <v/>
      </c>
      <c r="V121" s="901" t="str">
        <f t="shared" si="9"/>
        <v/>
      </c>
      <c r="W121" s="851"/>
    </row>
    <row r="122" spans="1:23" ht="14.4" customHeight="1" x14ac:dyDescent="0.3">
      <c r="A122" s="906" t="s">
        <v>3491</v>
      </c>
      <c r="B122" s="854"/>
      <c r="C122" s="855"/>
      <c r="D122" s="856"/>
      <c r="E122" s="857"/>
      <c r="F122" s="835"/>
      <c r="G122" s="836"/>
      <c r="H122" s="837">
        <v>1</v>
      </c>
      <c r="I122" s="838">
        <v>1.32</v>
      </c>
      <c r="J122" s="839">
        <v>31</v>
      </c>
      <c r="K122" s="840">
        <v>0.25</v>
      </c>
      <c r="L122" s="841">
        <v>1</v>
      </c>
      <c r="M122" s="841">
        <v>9</v>
      </c>
      <c r="N122" s="842">
        <v>3.01</v>
      </c>
      <c r="O122" s="841" t="s">
        <v>3257</v>
      </c>
      <c r="P122" s="858" t="s">
        <v>3492</v>
      </c>
      <c r="Q122" s="843">
        <f t="shared" si="5"/>
        <v>1</v>
      </c>
      <c r="R122" s="843">
        <f t="shared" si="5"/>
        <v>1.32</v>
      </c>
      <c r="S122" s="854">
        <f t="shared" si="6"/>
        <v>3.01</v>
      </c>
      <c r="T122" s="854">
        <f t="shared" si="7"/>
        <v>31</v>
      </c>
      <c r="U122" s="854">
        <f t="shared" si="8"/>
        <v>27.990000000000002</v>
      </c>
      <c r="V122" s="859">
        <f t="shared" si="9"/>
        <v>10.299003322259138</v>
      </c>
      <c r="W122" s="844">
        <v>27.99</v>
      </c>
    </row>
    <row r="123" spans="1:23" ht="14.4" customHeight="1" x14ac:dyDescent="0.3">
      <c r="A123" s="906" t="s">
        <v>3493</v>
      </c>
      <c r="B123" s="854"/>
      <c r="C123" s="855"/>
      <c r="D123" s="856"/>
      <c r="E123" s="857"/>
      <c r="F123" s="835"/>
      <c r="G123" s="836"/>
      <c r="H123" s="837">
        <v>1</v>
      </c>
      <c r="I123" s="838">
        <v>1.1000000000000001</v>
      </c>
      <c r="J123" s="839">
        <v>23</v>
      </c>
      <c r="K123" s="840">
        <v>0.38</v>
      </c>
      <c r="L123" s="841">
        <v>2</v>
      </c>
      <c r="M123" s="841">
        <v>16</v>
      </c>
      <c r="N123" s="842">
        <v>5.37</v>
      </c>
      <c r="O123" s="841" t="s">
        <v>3257</v>
      </c>
      <c r="P123" s="858" t="s">
        <v>3494</v>
      </c>
      <c r="Q123" s="843">
        <f t="shared" si="5"/>
        <v>1</v>
      </c>
      <c r="R123" s="843">
        <f t="shared" si="5"/>
        <v>1.1000000000000001</v>
      </c>
      <c r="S123" s="854">
        <f t="shared" si="6"/>
        <v>5.37</v>
      </c>
      <c r="T123" s="854">
        <f t="shared" si="7"/>
        <v>23</v>
      </c>
      <c r="U123" s="854">
        <f t="shared" si="8"/>
        <v>17.63</v>
      </c>
      <c r="V123" s="859">
        <f t="shared" si="9"/>
        <v>4.2830540037243949</v>
      </c>
      <c r="W123" s="844">
        <v>17.63</v>
      </c>
    </row>
    <row r="124" spans="1:23" ht="14.4" customHeight="1" x14ac:dyDescent="0.3">
      <c r="A124" s="907" t="s">
        <v>3495</v>
      </c>
      <c r="B124" s="891">
        <v>1</v>
      </c>
      <c r="C124" s="892">
        <v>1.25</v>
      </c>
      <c r="D124" s="860">
        <v>34</v>
      </c>
      <c r="E124" s="902"/>
      <c r="F124" s="896"/>
      <c r="G124" s="850"/>
      <c r="H124" s="893"/>
      <c r="I124" s="894"/>
      <c r="J124" s="849"/>
      <c r="K124" s="897">
        <v>0.91</v>
      </c>
      <c r="L124" s="895">
        <v>3</v>
      </c>
      <c r="M124" s="895">
        <v>30</v>
      </c>
      <c r="N124" s="898">
        <v>9.91</v>
      </c>
      <c r="O124" s="895" t="s">
        <v>3257</v>
      </c>
      <c r="P124" s="899" t="s">
        <v>3496</v>
      </c>
      <c r="Q124" s="900">
        <f t="shared" si="5"/>
        <v>-1</v>
      </c>
      <c r="R124" s="900">
        <f t="shared" si="5"/>
        <v>-1.25</v>
      </c>
      <c r="S124" s="891" t="str">
        <f t="shared" si="6"/>
        <v/>
      </c>
      <c r="T124" s="891" t="str">
        <f t="shared" si="7"/>
        <v/>
      </c>
      <c r="U124" s="891" t="str">
        <f t="shared" si="8"/>
        <v/>
      </c>
      <c r="V124" s="901" t="str">
        <f t="shared" si="9"/>
        <v/>
      </c>
      <c r="W124" s="851"/>
    </row>
    <row r="125" spans="1:23" ht="14.4" customHeight="1" x14ac:dyDescent="0.3">
      <c r="A125" s="906" t="s">
        <v>3497</v>
      </c>
      <c r="B125" s="846">
        <v>1</v>
      </c>
      <c r="C125" s="847">
        <v>0.52</v>
      </c>
      <c r="D125" s="848">
        <v>17</v>
      </c>
      <c r="E125" s="857"/>
      <c r="F125" s="835"/>
      <c r="G125" s="836"/>
      <c r="H125" s="841"/>
      <c r="I125" s="835"/>
      <c r="J125" s="836"/>
      <c r="K125" s="840">
        <v>0.38</v>
      </c>
      <c r="L125" s="841">
        <v>2</v>
      </c>
      <c r="M125" s="841">
        <v>14</v>
      </c>
      <c r="N125" s="842">
        <v>4.72</v>
      </c>
      <c r="O125" s="841" t="s">
        <v>3257</v>
      </c>
      <c r="P125" s="858" t="s">
        <v>3498</v>
      </c>
      <c r="Q125" s="843">
        <f t="shared" si="5"/>
        <v>-1</v>
      </c>
      <c r="R125" s="843">
        <f t="shared" si="5"/>
        <v>-0.52</v>
      </c>
      <c r="S125" s="854" t="str">
        <f t="shared" si="6"/>
        <v/>
      </c>
      <c r="T125" s="854" t="str">
        <f t="shared" si="7"/>
        <v/>
      </c>
      <c r="U125" s="854" t="str">
        <f t="shared" si="8"/>
        <v/>
      </c>
      <c r="V125" s="859" t="str">
        <f t="shared" si="9"/>
        <v/>
      </c>
      <c r="W125" s="844"/>
    </row>
    <row r="126" spans="1:23" ht="14.4" customHeight="1" x14ac:dyDescent="0.3">
      <c r="A126" s="907" t="s">
        <v>3499</v>
      </c>
      <c r="B126" s="903">
        <v>5</v>
      </c>
      <c r="C126" s="904">
        <v>4.0999999999999996</v>
      </c>
      <c r="D126" s="853">
        <v>22</v>
      </c>
      <c r="E126" s="902"/>
      <c r="F126" s="896"/>
      <c r="G126" s="850"/>
      <c r="H126" s="895">
        <v>2</v>
      </c>
      <c r="I126" s="896">
        <v>2.71</v>
      </c>
      <c r="J126" s="852">
        <v>34</v>
      </c>
      <c r="K126" s="897">
        <v>0.42</v>
      </c>
      <c r="L126" s="895">
        <v>2</v>
      </c>
      <c r="M126" s="895">
        <v>15</v>
      </c>
      <c r="N126" s="898">
        <v>5.08</v>
      </c>
      <c r="O126" s="895" t="s">
        <v>3257</v>
      </c>
      <c r="P126" s="899" t="s">
        <v>3500</v>
      </c>
      <c r="Q126" s="900">
        <f t="shared" si="5"/>
        <v>-3</v>
      </c>
      <c r="R126" s="900">
        <f t="shared" si="5"/>
        <v>-1.3899999999999997</v>
      </c>
      <c r="S126" s="891">
        <f t="shared" si="6"/>
        <v>10.16</v>
      </c>
      <c r="T126" s="891">
        <f t="shared" si="7"/>
        <v>68</v>
      </c>
      <c r="U126" s="891">
        <f t="shared" si="8"/>
        <v>57.84</v>
      </c>
      <c r="V126" s="901">
        <f t="shared" si="9"/>
        <v>6.6929133858267713</v>
      </c>
      <c r="W126" s="851">
        <v>57.84</v>
      </c>
    </row>
    <row r="127" spans="1:23" ht="14.4" customHeight="1" x14ac:dyDescent="0.3">
      <c r="A127" s="906" t="s">
        <v>3501</v>
      </c>
      <c r="B127" s="854"/>
      <c r="C127" s="855"/>
      <c r="D127" s="856"/>
      <c r="E127" s="837">
        <v>1</v>
      </c>
      <c r="F127" s="838">
        <v>0.59</v>
      </c>
      <c r="G127" s="845">
        <v>29</v>
      </c>
      <c r="H127" s="841"/>
      <c r="I127" s="835"/>
      <c r="J127" s="836"/>
      <c r="K127" s="840">
        <v>0.32</v>
      </c>
      <c r="L127" s="841">
        <v>2</v>
      </c>
      <c r="M127" s="841">
        <v>18</v>
      </c>
      <c r="N127" s="842">
        <v>6.06</v>
      </c>
      <c r="O127" s="841" t="s">
        <v>3257</v>
      </c>
      <c r="P127" s="858" t="s">
        <v>3502</v>
      </c>
      <c r="Q127" s="843">
        <f t="shared" si="5"/>
        <v>0</v>
      </c>
      <c r="R127" s="843">
        <f t="shared" si="5"/>
        <v>0</v>
      </c>
      <c r="S127" s="854" t="str">
        <f t="shared" si="6"/>
        <v/>
      </c>
      <c r="T127" s="854" t="str">
        <f t="shared" si="7"/>
        <v/>
      </c>
      <c r="U127" s="854" t="str">
        <f t="shared" si="8"/>
        <v/>
      </c>
      <c r="V127" s="859" t="str">
        <f t="shared" si="9"/>
        <v/>
      </c>
      <c r="W127" s="844"/>
    </row>
    <row r="128" spans="1:23" ht="14.4" customHeight="1" x14ac:dyDescent="0.3">
      <c r="A128" s="906" t="s">
        <v>3503</v>
      </c>
      <c r="B128" s="854"/>
      <c r="C128" s="855"/>
      <c r="D128" s="856"/>
      <c r="E128" s="857"/>
      <c r="F128" s="835"/>
      <c r="G128" s="836"/>
      <c r="H128" s="837">
        <v>1</v>
      </c>
      <c r="I128" s="838">
        <v>4.71</v>
      </c>
      <c r="J128" s="839">
        <v>44</v>
      </c>
      <c r="K128" s="840">
        <v>2.96</v>
      </c>
      <c r="L128" s="841">
        <v>4</v>
      </c>
      <c r="M128" s="841">
        <v>34</v>
      </c>
      <c r="N128" s="842">
        <v>11.46</v>
      </c>
      <c r="O128" s="841" t="s">
        <v>3257</v>
      </c>
      <c r="P128" s="858" t="s">
        <v>3504</v>
      </c>
      <c r="Q128" s="843">
        <f t="shared" si="5"/>
        <v>1</v>
      </c>
      <c r="R128" s="843">
        <f t="shared" si="5"/>
        <v>4.71</v>
      </c>
      <c r="S128" s="854">
        <f t="shared" si="6"/>
        <v>11.46</v>
      </c>
      <c r="T128" s="854">
        <f t="shared" si="7"/>
        <v>44</v>
      </c>
      <c r="U128" s="854">
        <f t="shared" si="8"/>
        <v>32.54</v>
      </c>
      <c r="V128" s="859">
        <f t="shared" si="9"/>
        <v>3.8394415357766141</v>
      </c>
      <c r="W128" s="844">
        <v>32.54</v>
      </c>
    </row>
    <row r="129" spans="1:23" ht="14.4" customHeight="1" x14ac:dyDescent="0.3">
      <c r="A129" s="906" t="s">
        <v>3505</v>
      </c>
      <c r="B129" s="854">
        <v>1</v>
      </c>
      <c r="C129" s="855">
        <v>1.26</v>
      </c>
      <c r="D129" s="856">
        <v>19</v>
      </c>
      <c r="E129" s="857"/>
      <c r="F129" s="835"/>
      <c r="G129" s="836"/>
      <c r="H129" s="837"/>
      <c r="I129" s="838"/>
      <c r="J129" s="845"/>
      <c r="K129" s="840">
        <v>1.26</v>
      </c>
      <c r="L129" s="841">
        <v>2</v>
      </c>
      <c r="M129" s="841">
        <v>19</v>
      </c>
      <c r="N129" s="842">
        <v>6.36</v>
      </c>
      <c r="O129" s="841" t="s">
        <v>3257</v>
      </c>
      <c r="P129" s="858" t="s">
        <v>3506</v>
      </c>
      <c r="Q129" s="843">
        <f t="shared" si="5"/>
        <v>-1</v>
      </c>
      <c r="R129" s="843">
        <f t="shared" si="5"/>
        <v>-1.26</v>
      </c>
      <c r="S129" s="854" t="str">
        <f t="shared" si="6"/>
        <v/>
      </c>
      <c r="T129" s="854" t="str">
        <f t="shared" si="7"/>
        <v/>
      </c>
      <c r="U129" s="854" t="str">
        <f t="shared" si="8"/>
        <v/>
      </c>
      <c r="V129" s="859" t="str">
        <f t="shared" si="9"/>
        <v/>
      </c>
      <c r="W129" s="844"/>
    </row>
    <row r="130" spans="1:23" ht="14.4" customHeight="1" x14ac:dyDescent="0.3">
      <c r="A130" s="907" t="s">
        <v>3507</v>
      </c>
      <c r="B130" s="891"/>
      <c r="C130" s="892"/>
      <c r="D130" s="860"/>
      <c r="E130" s="902"/>
      <c r="F130" s="896"/>
      <c r="G130" s="850"/>
      <c r="H130" s="893">
        <v>1</v>
      </c>
      <c r="I130" s="894">
        <v>3.33</v>
      </c>
      <c r="J130" s="852">
        <v>40</v>
      </c>
      <c r="K130" s="897">
        <v>3.32</v>
      </c>
      <c r="L130" s="895">
        <v>5</v>
      </c>
      <c r="M130" s="895">
        <v>44</v>
      </c>
      <c r="N130" s="898">
        <v>14.7</v>
      </c>
      <c r="O130" s="895" t="s">
        <v>3257</v>
      </c>
      <c r="P130" s="899" t="s">
        <v>3508</v>
      </c>
      <c r="Q130" s="900">
        <f t="shared" si="5"/>
        <v>1</v>
      </c>
      <c r="R130" s="900">
        <f t="shared" si="5"/>
        <v>3.33</v>
      </c>
      <c r="S130" s="891">
        <f t="shared" si="6"/>
        <v>14.7</v>
      </c>
      <c r="T130" s="891">
        <f t="shared" si="7"/>
        <v>40</v>
      </c>
      <c r="U130" s="891">
        <f t="shared" si="8"/>
        <v>25.3</v>
      </c>
      <c r="V130" s="901">
        <f t="shared" si="9"/>
        <v>2.7210884353741496</v>
      </c>
      <c r="W130" s="851">
        <v>25.3</v>
      </c>
    </row>
    <row r="131" spans="1:23" ht="14.4" customHeight="1" x14ac:dyDescent="0.3">
      <c r="A131" s="906" t="s">
        <v>3509</v>
      </c>
      <c r="B131" s="854"/>
      <c r="C131" s="855"/>
      <c r="D131" s="856"/>
      <c r="E131" s="857"/>
      <c r="F131" s="835"/>
      <c r="G131" s="836"/>
      <c r="H131" s="837">
        <v>1</v>
      </c>
      <c r="I131" s="838">
        <v>1.45</v>
      </c>
      <c r="J131" s="839">
        <v>24</v>
      </c>
      <c r="K131" s="840">
        <v>0.65</v>
      </c>
      <c r="L131" s="841">
        <v>2</v>
      </c>
      <c r="M131" s="841">
        <v>14</v>
      </c>
      <c r="N131" s="842">
        <v>4.6399999999999997</v>
      </c>
      <c r="O131" s="841" t="s">
        <v>3257</v>
      </c>
      <c r="P131" s="858" t="s">
        <v>3510</v>
      </c>
      <c r="Q131" s="843">
        <f t="shared" si="5"/>
        <v>1</v>
      </c>
      <c r="R131" s="843">
        <f t="shared" si="5"/>
        <v>1.45</v>
      </c>
      <c r="S131" s="854">
        <f t="shared" si="6"/>
        <v>4.6399999999999997</v>
      </c>
      <c r="T131" s="854">
        <f t="shared" si="7"/>
        <v>24</v>
      </c>
      <c r="U131" s="854">
        <f t="shared" si="8"/>
        <v>19.36</v>
      </c>
      <c r="V131" s="859">
        <f t="shared" si="9"/>
        <v>5.1724137931034484</v>
      </c>
      <c r="W131" s="844">
        <v>19.36</v>
      </c>
    </row>
    <row r="132" spans="1:23" ht="14.4" customHeight="1" x14ac:dyDescent="0.3">
      <c r="A132" s="906" t="s">
        <v>3511</v>
      </c>
      <c r="B132" s="846">
        <v>1</v>
      </c>
      <c r="C132" s="847">
        <v>1.59</v>
      </c>
      <c r="D132" s="848">
        <v>22</v>
      </c>
      <c r="E132" s="857"/>
      <c r="F132" s="835"/>
      <c r="G132" s="836"/>
      <c r="H132" s="841"/>
      <c r="I132" s="835"/>
      <c r="J132" s="836"/>
      <c r="K132" s="840">
        <v>0.55000000000000004</v>
      </c>
      <c r="L132" s="841">
        <v>1</v>
      </c>
      <c r="M132" s="841">
        <v>10</v>
      </c>
      <c r="N132" s="842">
        <v>3.49</v>
      </c>
      <c r="O132" s="841" t="s">
        <v>3257</v>
      </c>
      <c r="P132" s="858" t="s">
        <v>3512</v>
      </c>
      <c r="Q132" s="843">
        <f t="shared" si="5"/>
        <v>-1</v>
      </c>
      <c r="R132" s="843">
        <f t="shared" si="5"/>
        <v>-1.59</v>
      </c>
      <c r="S132" s="854" t="str">
        <f t="shared" si="6"/>
        <v/>
      </c>
      <c r="T132" s="854" t="str">
        <f t="shared" si="7"/>
        <v/>
      </c>
      <c r="U132" s="854" t="str">
        <f t="shared" si="8"/>
        <v/>
      </c>
      <c r="V132" s="859" t="str">
        <f t="shared" si="9"/>
        <v/>
      </c>
      <c r="W132" s="844"/>
    </row>
    <row r="133" spans="1:23" ht="14.4" customHeight="1" x14ac:dyDescent="0.3">
      <c r="A133" s="906" t="s">
        <v>3513</v>
      </c>
      <c r="B133" s="846">
        <v>1</v>
      </c>
      <c r="C133" s="847">
        <v>0.69</v>
      </c>
      <c r="D133" s="848">
        <v>22</v>
      </c>
      <c r="E133" s="857"/>
      <c r="F133" s="835"/>
      <c r="G133" s="836"/>
      <c r="H133" s="841"/>
      <c r="I133" s="835"/>
      <c r="J133" s="836"/>
      <c r="K133" s="840">
        <v>0.46</v>
      </c>
      <c r="L133" s="841">
        <v>2</v>
      </c>
      <c r="M133" s="841">
        <v>17</v>
      </c>
      <c r="N133" s="842">
        <v>5.8</v>
      </c>
      <c r="O133" s="841" t="s">
        <v>3257</v>
      </c>
      <c r="P133" s="858" t="s">
        <v>3514</v>
      </c>
      <c r="Q133" s="843">
        <f t="shared" si="5"/>
        <v>-1</v>
      </c>
      <c r="R133" s="843">
        <f t="shared" si="5"/>
        <v>-0.69</v>
      </c>
      <c r="S133" s="854" t="str">
        <f t="shared" si="6"/>
        <v/>
      </c>
      <c r="T133" s="854" t="str">
        <f t="shared" si="7"/>
        <v/>
      </c>
      <c r="U133" s="854" t="str">
        <f t="shared" si="8"/>
        <v/>
      </c>
      <c r="V133" s="859" t="str">
        <f t="shared" si="9"/>
        <v/>
      </c>
      <c r="W133" s="844"/>
    </row>
    <row r="134" spans="1:23" ht="14.4" customHeight="1" x14ac:dyDescent="0.3">
      <c r="A134" s="907" t="s">
        <v>3515</v>
      </c>
      <c r="B134" s="903">
        <v>2</v>
      </c>
      <c r="C134" s="904">
        <v>1.9</v>
      </c>
      <c r="D134" s="853">
        <v>29.5</v>
      </c>
      <c r="E134" s="902">
        <v>1</v>
      </c>
      <c r="F134" s="896">
        <v>0.67</v>
      </c>
      <c r="G134" s="850">
        <v>16</v>
      </c>
      <c r="H134" s="895"/>
      <c r="I134" s="896"/>
      <c r="J134" s="850"/>
      <c r="K134" s="897">
        <v>0.65</v>
      </c>
      <c r="L134" s="895">
        <v>3</v>
      </c>
      <c r="M134" s="895">
        <v>23</v>
      </c>
      <c r="N134" s="898">
        <v>7.8</v>
      </c>
      <c r="O134" s="895" t="s">
        <v>3257</v>
      </c>
      <c r="P134" s="899" t="s">
        <v>3516</v>
      </c>
      <c r="Q134" s="900">
        <f t="shared" ref="Q134:R151" si="10">H134-B134</f>
        <v>-2</v>
      </c>
      <c r="R134" s="900">
        <f t="shared" si="10"/>
        <v>-1.9</v>
      </c>
      <c r="S134" s="891" t="str">
        <f t="shared" ref="S134:S151" si="11">IF(H134=0,"",H134*N134)</f>
        <v/>
      </c>
      <c r="T134" s="891" t="str">
        <f t="shared" ref="T134:T151" si="12">IF(H134=0,"",H134*J134)</f>
        <v/>
      </c>
      <c r="U134" s="891" t="str">
        <f t="shared" ref="U134:U151" si="13">IF(H134=0,"",T134-S134)</f>
        <v/>
      </c>
      <c r="V134" s="901" t="str">
        <f t="shared" ref="V134:V151" si="14">IF(H134=0,"",T134/S134)</f>
        <v/>
      </c>
      <c r="W134" s="851"/>
    </row>
    <row r="135" spans="1:23" ht="14.4" customHeight="1" x14ac:dyDescent="0.3">
      <c r="A135" s="907" t="s">
        <v>3517</v>
      </c>
      <c r="B135" s="903">
        <v>1</v>
      </c>
      <c r="C135" s="904">
        <v>1.74</v>
      </c>
      <c r="D135" s="853">
        <v>40</v>
      </c>
      <c r="E135" s="902"/>
      <c r="F135" s="896"/>
      <c r="G135" s="850"/>
      <c r="H135" s="895"/>
      <c r="I135" s="896"/>
      <c r="J135" s="850"/>
      <c r="K135" s="897">
        <v>1</v>
      </c>
      <c r="L135" s="895">
        <v>3</v>
      </c>
      <c r="M135" s="895">
        <v>30</v>
      </c>
      <c r="N135" s="898">
        <v>9.91</v>
      </c>
      <c r="O135" s="895" t="s">
        <v>3257</v>
      </c>
      <c r="P135" s="899" t="s">
        <v>3518</v>
      </c>
      <c r="Q135" s="900">
        <f t="shared" si="10"/>
        <v>-1</v>
      </c>
      <c r="R135" s="900">
        <f t="shared" si="10"/>
        <v>-1.74</v>
      </c>
      <c r="S135" s="891" t="str">
        <f t="shared" si="11"/>
        <v/>
      </c>
      <c r="T135" s="891" t="str">
        <f t="shared" si="12"/>
        <v/>
      </c>
      <c r="U135" s="891" t="str">
        <f t="shared" si="13"/>
        <v/>
      </c>
      <c r="V135" s="901" t="str">
        <f t="shared" si="14"/>
        <v/>
      </c>
      <c r="W135" s="851"/>
    </row>
    <row r="136" spans="1:23" ht="14.4" customHeight="1" x14ac:dyDescent="0.3">
      <c r="A136" s="906" t="s">
        <v>3519</v>
      </c>
      <c r="B136" s="854"/>
      <c r="C136" s="855"/>
      <c r="D136" s="856"/>
      <c r="E136" s="837">
        <v>4</v>
      </c>
      <c r="F136" s="838">
        <v>3.31</v>
      </c>
      <c r="G136" s="845">
        <v>27.5</v>
      </c>
      <c r="H136" s="841">
        <v>2</v>
      </c>
      <c r="I136" s="835">
        <v>2.99</v>
      </c>
      <c r="J136" s="839">
        <v>44</v>
      </c>
      <c r="K136" s="840">
        <v>0.42</v>
      </c>
      <c r="L136" s="841">
        <v>2</v>
      </c>
      <c r="M136" s="841">
        <v>18</v>
      </c>
      <c r="N136" s="842">
        <v>5.84</v>
      </c>
      <c r="O136" s="841" t="s">
        <v>3257</v>
      </c>
      <c r="P136" s="858" t="s">
        <v>3520</v>
      </c>
      <c r="Q136" s="843">
        <f t="shared" si="10"/>
        <v>2</v>
      </c>
      <c r="R136" s="843">
        <f t="shared" si="10"/>
        <v>2.99</v>
      </c>
      <c r="S136" s="854">
        <f t="shared" si="11"/>
        <v>11.68</v>
      </c>
      <c r="T136" s="854">
        <f t="shared" si="12"/>
        <v>88</v>
      </c>
      <c r="U136" s="854">
        <f t="shared" si="13"/>
        <v>76.319999999999993</v>
      </c>
      <c r="V136" s="859">
        <f t="shared" si="14"/>
        <v>7.5342465753424657</v>
      </c>
      <c r="W136" s="844">
        <v>76.319999999999993</v>
      </c>
    </row>
    <row r="137" spans="1:23" ht="14.4" customHeight="1" x14ac:dyDescent="0.3">
      <c r="A137" s="907" t="s">
        <v>3521</v>
      </c>
      <c r="B137" s="891">
        <v>1</v>
      </c>
      <c r="C137" s="892">
        <v>0.55000000000000004</v>
      </c>
      <c r="D137" s="860">
        <v>20</v>
      </c>
      <c r="E137" s="893">
        <v>3</v>
      </c>
      <c r="F137" s="894">
        <v>2.21</v>
      </c>
      <c r="G137" s="849">
        <v>26.3</v>
      </c>
      <c r="H137" s="895">
        <v>1</v>
      </c>
      <c r="I137" s="896">
        <v>0.72</v>
      </c>
      <c r="J137" s="852">
        <v>26</v>
      </c>
      <c r="K137" s="897">
        <v>0.55000000000000004</v>
      </c>
      <c r="L137" s="895">
        <v>2</v>
      </c>
      <c r="M137" s="895">
        <v>22</v>
      </c>
      <c r="N137" s="898">
        <v>7.3</v>
      </c>
      <c r="O137" s="895" t="s">
        <v>3257</v>
      </c>
      <c r="P137" s="899" t="s">
        <v>3522</v>
      </c>
      <c r="Q137" s="900">
        <f t="shared" si="10"/>
        <v>0</v>
      </c>
      <c r="R137" s="900">
        <f t="shared" si="10"/>
        <v>0.16999999999999993</v>
      </c>
      <c r="S137" s="891">
        <f t="shared" si="11"/>
        <v>7.3</v>
      </c>
      <c r="T137" s="891">
        <f t="shared" si="12"/>
        <v>26</v>
      </c>
      <c r="U137" s="891">
        <f t="shared" si="13"/>
        <v>18.7</v>
      </c>
      <c r="V137" s="901">
        <f t="shared" si="14"/>
        <v>3.5616438356164384</v>
      </c>
      <c r="W137" s="851">
        <v>18.7</v>
      </c>
    </row>
    <row r="138" spans="1:23" ht="14.4" customHeight="1" x14ac:dyDescent="0.3">
      <c r="A138" s="907" t="s">
        <v>3523</v>
      </c>
      <c r="B138" s="891"/>
      <c r="C138" s="892"/>
      <c r="D138" s="860"/>
      <c r="E138" s="893">
        <v>1</v>
      </c>
      <c r="F138" s="894">
        <v>0.77</v>
      </c>
      <c r="G138" s="849">
        <v>23</v>
      </c>
      <c r="H138" s="895">
        <v>2</v>
      </c>
      <c r="I138" s="896">
        <v>1.53</v>
      </c>
      <c r="J138" s="852">
        <v>29</v>
      </c>
      <c r="K138" s="897">
        <v>0.77</v>
      </c>
      <c r="L138" s="895">
        <v>3</v>
      </c>
      <c r="M138" s="895">
        <v>30</v>
      </c>
      <c r="N138" s="898">
        <v>10.1</v>
      </c>
      <c r="O138" s="895" t="s">
        <v>3257</v>
      </c>
      <c r="P138" s="899" t="s">
        <v>3524</v>
      </c>
      <c r="Q138" s="900">
        <f t="shared" si="10"/>
        <v>2</v>
      </c>
      <c r="R138" s="900">
        <f t="shared" si="10"/>
        <v>1.53</v>
      </c>
      <c r="S138" s="891">
        <f t="shared" si="11"/>
        <v>20.2</v>
      </c>
      <c r="T138" s="891">
        <f t="shared" si="12"/>
        <v>58</v>
      </c>
      <c r="U138" s="891">
        <f t="shared" si="13"/>
        <v>37.799999999999997</v>
      </c>
      <c r="V138" s="901">
        <f t="shared" si="14"/>
        <v>2.8712871287128712</v>
      </c>
      <c r="W138" s="851">
        <v>37.799999999999997</v>
      </c>
    </row>
    <row r="139" spans="1:23" ht="14.4" customHeight="1" x14ac:dyDescent="0.3">
      <c r="A139" s="906" t="s">
        <v>3525</v>
      </c>
      <c r="B139" s="854"/>
      <c r="C139" s="855"/>
      <c r="D139" s="856"/>
      <c r="E139" s="857"/>
      <c r="F139" s="835"/>
      <c r="G139" s="836"/>
      <c r="H139" s="837">
        <v>1</v>
      </c>
      <c r="I139" s="838">
        <v>4.8899999999999997</v>
      </c>
      <c r="J139" s="839">
        <v>90</v>
      </c>
      <c r="K139" s="840">
        <v>0.45</v>
      </c>
      <c r="L139" s="841">
        <v>1</v>
      </c>
      <c r="M139" s="841">
        <v>13</v>
      </c>
      <c r="N139" s="842">
        <v>4.24</v>
      </c>
      <c r="O139" s="841" t="s">
        <v>3257</v>
      </c>
      <c r="P139" s="858" t="s">
        <v>3526</v>
      </c>
      <c r="Q139" s="843">
        <f t="shared" si="10"/>
        <v>1</v>
      </c>
      <c r="R139" s="843">
        <f t="shared" si="10"/>
        <v>4.8899999999999997</v>
      </c>
      <c r="S139" s="854">
        <f t="shared" si="11"/>
        <v>4.24</v>
      </c>
      <c r="T139" s="854">
        <f t="shared" si="12"/>
        <v>90</v>
      </c>
      <c r="U139" s="854">
        <f t="shared" si="13"/>
        <v>85.76</v>
      </c>
      <c r="V139" s="859">
        <f t="shared" si="14"/>
        <v>21.226415094339622</v>
      </c>
      <c r="W139" s="844">
        <v>85.76</v>
      </c>
    </row>
    <row r="140" spans="1:23" ht="14.4" customHeight="1" x14ac:dyDescent="0.3">
      <c r="A140" s="906" t="s">
        <v>3527</v>
      </c>
      <c r="B140" s="854">
        <v>1</v>
      </c>
      <c r="C140" s="855">
        <v>0.96</v>
      </c>
      <c r="D140" s="856">
        <v>26</v>
      </c>
      <c r="E140" s="857"/>
      <c r="F140" s="835"/>
      <c r="G140" s="836"/>
      <c r="H140" s="837">
        <v>1</v>
      </c>
      <c r="I140" s="838">
        <v>0.96</v>
      </c>
      <c r="J140" s="839">
        <v>26</v>
      </c>
      <c r="K140" s="840">
        <v>0.72</v>
      </c>
      <c r="L140" s="841">
        <v>2</v>
      </c>
      <c r="M140" s="841">
        <v>21</v>
      </c>
      <c r="N140" s="842">
        <v>6.98</v>
      </c>
      <c r="O140" s="841" t="s">
        <v>3257</v>
      </c>
      <c r="P140" s="858" t="s">
        <v>3528</v>
      </c>
      <c r="Q140" s="843">
        <f t="shared" si="10"/>
        <v>0</v>
      </c>
      <c r="R140" s="843">
        <f t="shared" si="10"/>
        <v>0</v>
      </c>
      <c r="S140" s="854">
        <f t="shared" si="11"/>
        <v>6.98</v>
      </c>
      <c r="T140" s="854">
        <f t="shared" si="12"/>
        <v>26</v>
      </c>
      <c r="U140" s="854">
        <f t="shared" si="13"/>
        <v>19.02</v>
      </c>
      <c r="V140" s="859">
        <f t="shared" si="14"/>
        <v>3.7249283667621773</v>
      </c>
      <c r="W140" s="844">
        <v>19.02</v>
      </c>
    </row>
    <row r="141" spans="1:23" ht="14.4" customHeight="1" x14ac:dyDescent="0.3">
      <c r="A141" s="907" t="s">
        <v>3529</v>
      </c>
      <c r="B141" s="891"/>
      <c r="C141" s="892"/>
      <c r="D141" s="860"/>
      <c r="E141" s="902"/>
      <c r="F141" s="896"/>
      <c r="G141" s="850"/>
      <c r="H141" s="893">
        <v>1</v>
      </c>
      <c r="I141" s="894">
        <v>1.77</v>
      </c>
      <c r="J141" s="852">
        <v>40</v>
      </c>
      <c r="K141" s="897">
        <v>1.04</v>
      </c>
      <c r="L141" s="895">
        <v>3</v>
      </c>
      <c r="M141" s="895">
        <v>27</v>
      </c>
      <c r="N141" s="898">
        <v>9.01</v>
      </c>
      <c r="O141" s="895" t="s">
        <v>3257</v>
      </c>
      <c r="P141" s="899" t="s">
        <v>3530</v>
      </c>
      <c r="Q141" s="900">
        <f t="shared" si="10"/>
        <v>1</v>
      </c>
      <c r="R141" s="900">
        <f t="shared" si="10"/>
        <v>1.77</v>
      </c>
      <c r="S141" s="891">
        <f t="shared" si="11"/>
        <v>9.01</v>
      </c>
      <c r="T141" s="891">
        <f t="shared" si="12"/>
        <v>40</v>
      </c>
      <c r="U141" s="891">
        <f t="shared" si="13"/>
        <v>30.990000000000002</v>
      </c>
      <c r="V141" s="901">
        <f t="shared" si="14"/>
        <v>4.4395116537180908</v>
      </c>
      <c r="W141" s="851">
        <v>30.99</v>
      </c>
    </row>
    <row r="142" spans="1:23" ht="14.4" customHeight="1" x14ac:dyDescent="0.3">
      <c r="A142" s="906" t="s">
        <v>3531</v>
      </c>
      <c r="B142" s="854"/>
      <c r="C142" s="855"/>
      <c r="D142" s="856"/>
      <c r="E142" s="857"/>
      <c r="F142" s="835"/>
      <c r="G142" s="836"/>
      <c r="H142" s="837">
        <v>1</v>
      </c>
      <c r="I142" s="838">
        <v>1.66</v>
      </c>
      <c r="J142" s="839">
        <v>35</v>
      </c>
      <c r="K142" s="840">
        <v>0.66</v>
      </c>
      <c r="L142" s="841">
        <v>2</v>
      </c>
      <c r="M142" s="841">
        <v>18</v>
      </c>
      <c r="N142" s="842">
        <v>5.94</v>
      </c>
      <c r="O142" s="841" t="s">
        <v>3257</v>
      </c>
      <c r="P142" s="858" t="s">
        <v>3532</v>
      </c>
      <c r="Q142" s="843">
        <f t="shared" si="10"/>
        <v>1</v>
      </c>
      <c r="R142" s="843">
        <f t="shared" si="10"/>
        <v>1.66</v>
      </c>
      <c r="S142" s="854">
        <f t="shared" si="11"/>
        <v>5.94</v>
      </c>
      <c r="T142" s="854">
        <f t="shared" si="12"/>
        <v>35</v>
      </c>
      <c r="U142" s="854">
        <f t="shared" si="13"/>
        <v>29.06</v>
      </c>
      <c r="V142" s="859">
        <f t="shared" si="14"/>
        <v>5.8922558922558919</v>
      </c>
      <c r="W142" s="844">
        <v>29.06</v>
      </c>
    </row>
    <row r="143" spans="1:23" ht="14.4" customHeight="1" x14ac:dyDescent="0.3">
      <c r="A143" s="907" t="s">
        <v>3533</v>
      </c>
      <c r="B143" s="891"/>
      <c r="C143" s="892"/>
      <c r="D143" s="860"/>
      <c r="E143" s="902"/>
      <c r="F143" s="896"/>
      <c r="G143" s="850"/>
      <c r="H143" s="893">
        <v>1</v>
      </c>
      <c r="I143" s="894">
        <v>1.83</v>
      </c>
      <c r="J143" s="852">
        <v>28</v>
      </c>
      <c r="K143" s="897">
        <v>1.83</v>
      </c>
      <c r="L143" s="895">
        <v>3</v>
      </c>
      <c r="M143" s="895">
        <v>31</v>
      </c>
      <c r="N143" s="898">
        <v>10.23</v>
      </c>
      <c r="O143" s="895" t="s">
        <v>3257</v>
      </c>
      <c r="P143" s="899" t="s">
        <v>3534</v>
      </c>
      <c r="Q143" s="900">
        <f t="shared" si="10"/>
        <v>1</v>
      </c>
      <c r="R143" s="900">
        <f t="shared" si="10"/>
        <v>1.83</v>
      </c>
      <c r="S143" s="891">
        <f t="shared" si="11"/>
        <v>10.23</v>
      </c>
      <c r="T143" s="891">
        <f t="shared" si="12"/>
        <v>28</v>
      </c>
      <c r="U143" s="891">
        <f t="shared" si="13"/>
        <v>17.77</v>
      </c>
      <c r="V143" s="901">
        <f t="shared" si="14"/>
        <v>2.7370478983382207</v>
      </c>
      <c r="W143" s="851">
        <v>17.77</v>
      </c>
    </row>
    <row r="144" spans="1:23" ht="14.4" customHeight="1" x14ac:dyDescent="0.3">
      <c r="A144" s="906" t="s">
        <v>3535</v>
      </c>
      <c r="B144" s="854"/>
      <c r="C144" s="855"/>
      <c r="D144" s="856"/>
      <c r="E144" s="857">
        <v>1</v>
      </c>
      <c r="F144" s="835">
        <v>1.45</v>
      </c>
      <c r="G144" s="836">
        <v>33</v>
      </c>
      <c r="H144" s="837">
        <v>3</v>
      </c>
      <c r="I144" s="838">
        <v>3.72</v>
      </c>
      <c r="J144" s="839">
        <v>29</v>
      </c>
      <c r="K144" s="840">
        <v>1.1100000000000001</v>
      </c>
      <c r="L144" s="841">
        <v>4</v>
      </c>
      <c r="M144" s="841">
        <v>33</v>
      </c>
      <c r="N144" s="842">
        <v>10.86</v>
      </c>
      <c r="O144" s="841" t="s">
        <v>3257</v>
      </c>
      <c r="P144" s="858" t="s">
        <v>3536</v>
      </c>
      <c r="Q144" s="843">
        <f t="shared" si="10"/>
        <v>3</v>
      </c>
      <c r="R144" s="843">
        <f t="shared" si="10"/>
        <v>3.72</v>
      </c>
      <c r="S144" s="854">
        <f t="shared" si="11"/>
        <v>32.58</v>
      </c>
      <c r="T144" s="854">
        <f t="shared" si="12"/>
        <v>87</v>
      </c>
      <c r="U144" s="854">
        <f t="shared" si="13"/>
        <v>54.42</v>
      </c>
      <c r="V144" s="859">
        <f t="shared" si="14"/>
        <v>2.6703499079189688</v>
      </c>
      <c r="W144" s="844">
        <v>54.42</v>
      </c>
    </row>
    <row r="145" spans="1:23" ht="14.4" customHeight="1" x14ac:dyDescent="0.3">
      <c r="A145" s="907" t="s">
        <v>3537</v>
      </c>
      <c r="B145" s="891">
        <v>2</v>
      </c>
      <c r="C145" s="892">
        <v>4.7300000000000004</v>
      </c>
      <c r="D145" s="860">
        <v>37.5</v>
      </c>
      <c r="E145" s="902">
        <v>1</v>
      </c>
      <c r="F145" s="896">
        <v>2.39</v>
      </c>
      <c r="G145" s="850">
        <v>23</v>
      </c>
      <c r="H145" s="893"/>
      <c r="I145" s="894"/>
      <c r="J145" s="849"/>
      <c r="K145" s="897">
        <v>2.02</v>
      </c>
      <c r="L145" s="895">
        <v>4</v>
      </c>
      <c r="M145" s="895">
        <v>38</v>
      </c>
      <c r="N145" s="898">
        <v>12.73</v>
      </c>
      <c r="O145" s="895" t="s">
        <v>3257</v>
      </c>
      <c r="P145" s="899" t="s">
        <v>3538</v>
      </c>
      <c r="Q145" s="900">
        <f t="shared" si="10"/>
        <v>-2</v>
      </c>
      <c r="R145" s="900">
        <f t="shared" si="10"/>
        <v>-4.7300000000000004</v>
      </c>
      <c r="S145" s="891" t="str">
        <f t="shared" si="11"/>
        <v/>
      </c>
      <c r="T145" s="891" t="str">
        <f t="shared" si="12"/>
        <v/>
      </c>
      <c r="U145" s="891" t="str">
        <f t="shared" si="13"/>
        <v/>
      </c>
      <c r="V145" s="901" t="str">
        <f t="shared" si="14"/>
        <v/>
      </c>
      <c r="W145" s="851"/>
    </row>
    <row r="146" spans="1:23" ht="14.4" customHeight="1" x14ac:dyDescent="0.3">
      <c r="A146" s="906" t="s">
        <v>3539</v>
      </c>
      <c r="B146" s="846">
        <v>1</v>
      </c>
      <c r="C146" s="847">
        <v>2.35</v>
      </c>
      <c r="D146" s="848">
        <v>39</v>
      </c>
      <c r="E146" s="857"/>
      <c r="F146" s="835"/>
      <c r="G146" s="836"/>
      <c r="H146" s="841"/>
      <c r="I146" s="835"/>
      <c r="J146" s="836"/>
      <c r="K146" s="840">
        <v>0.56000000000000005</v>
      </c>
      <c r="L146" s="841">
        <v>2</v>
      </c>
      <c r="M146" s="841">
        <v>14</v>
      </c>
      <c r="N146" s="842">
        <v>4.63</v>
      </c>
      <c r="O146" s="841" t="s">
        <v>3257</v>
      </c>
      <c r="P146" s="858" t="s">
        <v>3540</v>
      </c>
      <c r="Q146" s="843">
        <f t="shared" si="10"/>
        <v>-1</v>
      </c>
      <c r="R146" s="843">
        <f t="shared" si="10"/>
        <v>-2.35</v>
      </c>
      <c r="S146" s="854" t="str">
        <f t="shared" si="11"/>
        <v/>
      </c>
      <c r="T146" s="854" t="str">
        <f t="shared" si="12"/>
        <v/>
      </c>
      <c r="U146" s="854" t="str">
        <f t="shared" si="13"/>
        <v/>
      </c>
      <c r="V146" s="859" t="str">
        <f t="shared" si="14"/>
        <v/>
      </c>
      <c r="W146" s="844"/>
    </row>
    <row r="147" spans="1:23" ht="14.4" customHeight="1" x14ac:dyDescent="0.3">
      <c r="A147" s="906" t="s">
        <v>3541</v>
      </c>
      <c r="B147" s="854"/>
      <c r="C147" s="855"/>
      <c r="D147" s="856"/>
      <c r="E147" s="857"/>
      <c r="F147" s="835"/>
      <c r="G147" s="836"/>
      <c r="H147" s="837">
        <v>1</v>
      </c>
      <c r="I147" s="838">
        <v>8.01</v>
      </c>
      <c r="J147" s="839">
        <v>53</v>
      </c>
      <c r="K147" s="840">
        <v>8.01</v>
      </c>
      <c r="L147" s="841">
        <v>9</v>
      </c>
      <c r="M147" s="841">
        <v>77</v>
      </c>
      <c r="N147" s="842">
        <v>25.64</v>
      </c>
      <c r="O147" s="841" t="s">
        <v>3257</v>
      </c>
      <c r="P147" s="858" t="s">
        <v>3542</v>
      </c>
      <c r="Q147" s="843">
        <f t="shared" si="10"/>
        <v>1</v>
      </c>
      <c r="R147" s="843">
        <f t="shared" si="10"/>
        <v>8.01</v>
      </c>
      <c r="S147" s="854">
        <f t="shared" si="11"/>
        <v>25.64</v>
      </c>
      <c r="T147" s="854">
        <f t="shared" si="12"/>
        <v>53</v>
      </c>
      <c r="U147" s="854">
        <f t="shared" si="13"/>
        <v>27.36</v>
      </c>
      <c r="V147" s="859">
        <f t="shared" si="14"/>
        <v>2.0670826833073321</v>
      </c>
      <c r="W147" s="844">
        <v>27.36</v>
      </c>
    </row>
    <row r="148" spans="1:23" ht="14.4" customHeight="1" x14ac:dyDescent="0.3">
      <c r="A148" s="906" t="s">
        <v>3543</v>
      </c>
      <c r="B148" s="854">
        <v>1</v>
      </c>
      <c r="C148" s="855">
        <v>1.62</v>
      </c>
      <c r="D148" s="856">
        <v>28</v>
      </c>
      <c r="E148" s="837">
        <v>1</v>
      </c>
      <c r="F148" s="838">
        <v>2.11</v>
      </c>
      <c r="G148" s="845">
        <v>27</v>
      </c>
      <c r="H148" s="841"/>
      <c r="I148" s="835"/>
      <c r="J148" s="836"/>
      <c r="K148" s="840">
        <v>1.62</v>
      </c>
      <c r="L148" s="841">
        <v>4</v>
      </c>
      <c r="M148" s="841">
        <v>36</v>
      </c>
      <c r="N148" s="842">
        <v>11.84</v>
      </c>
      <c r="O148" s="841" t="s">
        <v>3257</v>
      </c>
      <c r="P148" s="858" t="s">
        <v>3544</v>
      </c>
      <c r="Q148" s="843">
        <f t="shared" si="10"/>
        <v>-1</v>
      </c>
      <c r="R148" s="843">
        <f t="shared" si="10"/>
        <v>-1.62</v>
      </c>
      <c r="S148" s="854" t="str">
        <f t="shared" si="11"/>
        <v/>
      </c>
      <c r="T148" s="854" t="str">
        <f t="shared" si="12"/>
        <v/>
      </c>
      <c r="U148" s="854" t="str">
        <f t="shared" si="13"/>
        <v/>
      </c>
      <c r="V148" s="859" t="str">
        <f t="shared" si="14"/>
        <v/>
      </c>
      <c r="W148" s="844"/>
    </row>
    <row r="149" spans="1:23" ht="14.4" customHeight="1" x14ac:dyDescent="0.3">
      <c r="A149" s="906" t="s">
        <v>3545</v>
      </c>
      <c r="B149" s="854"/>
      <c r="C149" s="855"/>
      <c r="D149" s="856"/>
      <c r="E149" s="837">
        <v>1</v>
      </c>
      <c r="F149" s="838">
        <v>4.5199999999999996</v>
      </c>
      <c r="G149" s="845">
        <v>53</v>
      </c>
      <c r="H149" s="841"/>
      <c r="I149" s="835"/>
      <c r="J149" s="836"/>
      <c r="K149" s="840">
        <v>1</v>
      </c>
      <c r="L149" s="841">
        <v>2</v>
      </c>
      <c r="M149" s="841">
        <v>17</v>
      </c>
      <c r="N149" s="842">
        <v>5.53</v>
      </c>
      <c r="O149" s="841" t="s">
        <v>3257</v>
      </c>
      <c r="P149" s="858" t="s">
        <v>3546</v>
      </c>
      <c r="Q149" s="843">
        <f t="shared" si="10"/>
        <v>0</v>
      </c>
      <c r="R149" s="843">
        <f t="shared" si="10"/>
        <v>0</v>
      </c>
      <c r="S149" s="854" t="str">
        <f t="shared" si="11"/>
        <v/>
      </c>
      <c r="T149" s="854" t="str">
        <f t="shared" si="12"/>
        <v/>
      </c>
      <c r="U149" s="854" t="str">
        <f t="shared" si="13"/>
        <v/>
      </c>
      <c r="V149" s="859" t="str">
        <f t="shared" si="14"/>
        <v/>
      </c>
      <c r="W149" s="844"/>
    </row>
    <row r="150" spans="1:23" ht="14.4" customHeight="1" x14ac:dyDescent="0.3">
      <c r="A150" s="907" t="s">
        <v>3547</v>
      </c>
      <c r="B150" s="891"/>
      <c r="C150" s="892"/>
      <c r="D150" s="860"/>
      <c r="E150" s="893">
        <v>1</v>
      </c>
      <c r="F150" s="894">
        <v>2.2599999999999998</v>
      </c>
      <c r="G150" s="849">
        <v>25</v>
      </c>
      <c r="H150" s="895"/>
      <c r="I150" s="896"/>
      <c r="J150" s="850"/>
      <c r="K150" s="897">
        <v>2.2599999999999998</v>
      </c>
      <c r="L150" s="895">
        <v>4</v>
      </c>
      <c r="M150" s="895">
        <v>39</v>
      </c>
      <c r="N150" s="898">
        <v>12.87</v>
      </c>
      <c r="O150" s="895" t="s">
        <v>3257</v>
      </c>
      <c r="P150" s="899" t="s">
        <v>3548</v>
      </c>
      <c r="Q150" s="900">
        <f t="shared" si="10"/>
        <v>0</v>
      </c>
      <c r="R150" s="900">
        <f t="shared" si="10"/>
        <v>0</v>
      </c>
      <c r="S150" s="891" t="str">
        <f t="shared" si="11"/>
        <v/>
      </c>
      <c r="T150" s="891" t="str">
        <f t="shared" si="12"/>
        <v/>
      </c>
      <c r="U150" s="891" t="str">
        <f t="shared" si="13"/>
        <v/>
      </c>
      <c r="V150" s="901" t="str">
        <f t="shared" si="14"/>
        <v/>
      </c>
      <c r="W150" s="851"/>
    </row>
    <row r="151" spans="1:23" ht="14.4" customHeight="1" thickBot="1" x14ac:dyDescent="0.35">
      <c r="A151" s="908" t="s">
        <v>3549</v>
      </c>
      <c r="B151" s="909">
        <v>1</v>
      </c>
      <c r="C151" s="910">
        <v>4.88</v>
      </c>
      <c r="D151" s="911">
        <v>31</v>
      </c>
      <c r="E151" s="912">
        <v>1</v>
      </c>
      <c r="F151" s="913">
        <v>4.42</v>
      </c>
      <c r="G151" s="914">
        <v>11</v>
      </c>
      <c r="H151" s="915"/>
      <c r="I151" s="916"/>
      <c r="J151" s="917"/>
      <c r="K151" s="918">
        <v>4.42</v>
      </c>
      <c r="L151" s="915">
        <v>6</v>
      </c>
      <c r="M151" s="915">
        <v>56</v>
      </c>
      <c r="N151" s="919">
        <v>18.690000000000001</v>
      </c>
      <c r="O151" s="915" t="s">
        <v>3257</v>
      </c>
      <c r="P151" s="920" t="s">
        <v>3550</v>
      </c>
      <c r="Q151" s="921">
        <f t="shared" si="10"/>
        <v>-1</v>
      </c>
      <c r="R151" s="921">
        <f t="shared" si="10"/>
        <v>-4.88</v>
      </c>
      <c r="S151" s="909" t="str">
        <f t="shared" si="11"/>
        <v/>
      </c>
      <c r="T151" s="909" t="str">
        <f t="shared" si="12"/>
        <v/>
      </c>
      <c r="U151" s="909" t="str">
        <f t="shared" si="13"/>
        <v/>
      </c>
      <c r="V151" s="922" t="str">
        <f t="shared" si="14"/>
        <v/>
      </c>
      <c r="W151" s="92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52:Q1048576">
    <cfRule type="cellIs" dxfId="12" priority="9" stopIfTrue="1" operator="lessThan">
      <formula>0</formula>
    </cfRule>
  </conditionalFormatting>
  <conditionalFormatting sqref="U152:U1048576">
    <cfRule type="cellIs" dxfId="11" priority="8" stopIfTrue="1" operator="greaterThan">
      <formula>0</formula>
    </cfRule>
  </conditionalFormatting>
  <conditionalFormatting sqref="V152:V1048576">
    <cfRule type="cellIs" dxfId="10" priority="7" stopIfTrue="1" operator="greaterThan">
      <formula>1</formula>
    </cfRule>
  </conditionalFormatting>
  <conditionalFormatting sqref="V152:V1048576">
    <cfRule type="cellIs" dxfId="9" priority="4" stopIfTrue="1" operator="greaterThan">
      <formula>1</formula>
    </cfRule>
  </conditionalFormatting>
  <conditionalFormatting sqref="U152:U1048576">
    <cfRule type="cellIs" dxfId="8" priority="5" stopIfTrue="1" operator="greaterThan">
      <formula>0</formula>
    </cfRule>
  </conditionalFormatting>
  <conditionalFormatting sqref="Q152:Q1048576">
    <cfRule type="cellIs" dxfId="7" priority="6" stopIfTrue="1" operator="lessThan">
      <formula>0</formula>
    </cfRule>
  </conditionalFormatting>
  <conditionalFormatting sqref="V5:V151">
    <cfRule type="cellIs" dxfId="6" priority="1" stopIfTrue="1" operator="greaterThan">
      <formula>1</formula>
    </cfRule>
  </conditionalFormatting>
  <conditionalFormatting sqref="U5:U151">
    <cfRule type="cellIs" dxfId="5" priority="2" stopIfTrue="1" operator="greaterThan">
      <formula>0</formula>
    </cfRule>
  </conditionalFormatting>
  <conditionalFormatting sqref="Q5:Q15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283261</v>
      </c>
      <c r="C3" s="352">
        <f t="shared" ref="C3:L3" si="0">SUBTOTAL(9,C6:C1048576)</f>
        <v>9</v>
      </c>
      <c r="D3" s="352">
        <f t="shared" si="0"/>
        <v>366730</v>
      </c>
      <c r="E3" s="352">
        <f t="shared" si="0"/>
        <v>23.042373838593967</v>
      </c>
      <c r="F3" s="352">
        <f t="shared" si="0"/>
        <v>270063</v>
      </c>
      <c r="G3" s="355">
        <f>IF(B3&lt;&gt;0,F3/B3,"")</f>
        <v>0.95340692859235832</v>
      </c>
      <c r="H3" s="351">
        <f t="shared" si="0"/>
        <v>10102.51</v>
      </c>
      <c r="I3" s="352">
        <f t="shared" si="0"/>
        <v>2</v>
      </c>
      <c r="J3" s="352">
        <f t="shared" si="0"/>
        <v>14932.83</v>
      </c>
      <c r="K3" s="352">
        <f t="shared" si="0"/>
        <v>3.6767218403485962</v>
      </c>
      <c r="L3" s="352">
        <f t="shared" si="0"/>
        <v>25575.09</v>
      </c>
      <c r="M3" s="353">
        <f>IF(H3&lt;&gt;0,L3/H3,"")</f>
        <v>2.5315579989527355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24"/>
      <c r="B5" s="925">
        <v>2013</v>
      </c>
      <c r="C5" s="926"/>
      <c r="D5" s="926">
        <v>2014</v>
      </c>
      <c r="E5" s="926"/>
      <c r="F5" s="926">
        <v>2015</v>
      </c>
      <c r="G5" s="810" t="s">
        <v>2</v>
      </c>
      <c r="H5" s="925">
        <v>2013</v>
      </c>
      <c r="I5" s="926"/>
      <c r="J5" s="926">
        <v>2014</v>
      </c>
      <c r="K5" s="926"/>
      <c r="L5" s="926">
        <v>2015</v>
      </c>
      <c r="M5" s="810" t="s">
        <v>2</v>
      </c>
    </row>
    <row r="6" spans="1:13" ht="14.4" customHeight="1" x14ac:dyDescent="0.3">
      <c r="A6" s="768" t="s">
        <v>3154</v>
      </c>
      <c r="B6" s="811">
        <v>92</v>
      </c>
      <c r="C6" s="737">
        <v>1</v>
      </c>
      <c r="D6" s="811"/>
      <c r="E6" s="737"/>
      <c r="F6" s="811"/>
      <c r="G6" s="742"/>
      <c r="H6" s="811"/>
      <c r="I6" s="737"/>
      <c r="J6" s="811"/>
      <c r="K6" s="737"/>
      <c r="L6" s="811"/>
      <c r="M6" s="235"/>
    </row>
    <row r="7" spans="1:13" ht="14.4" customHeight="1" x14ac:dyDescent="0.3">
      <c r="A7" s="769" t="s">
        <v>3161</v>
      </c>
      <c r="B7" s="818">
        <v>2221</v>
      </c>
      <c r="C7" s="745">
        <v>1</v>
      </c>
      <c r="D7" s="818"/>
      <c r="E7" s="745"/>
      <c r="F7" s="818"/>
      <c r="G7" s="750"/>
      <c r="H7" s="818"/>
      <c r="I7" s="745"/>
      <c r="J7" s="818"/>
      <c r="K7" s="745"/>
      <c r="L7" s="818"/>
      <c r="M7" s="744"/>
    </row>
    <row r="8" spans="1:13" ht="14.4" customHeight="1" x14ac:dyDescent="0.3">
      <c r="A8" s="769" t="s">
        <v>3552</v>
      </c>
      <c r="B8" s="818">
        <v>4860</v>
      </c>
      <c r="C8" s="745">
        <v>1</v>
      </c>
      <c r="D8" s="818">
        <v>7076</v>
      </c>
      <c r="E8" s="745">
        <v>1.4559670781893004</v>
      </c>
      <c r="F8" s="818">
        <v>18077</v>
      </c>
      <c r="G8" s="750">
        <v>3.7195473251028806</v>
      </c>
      <c r="H8" s="818">
        <v>7574.84</v>
      </c>
      <c r="I8" s="745">
        <v>1</v>
      </c>
      <c r="J8" s="818">
        <v>8463.5</v>
      </c>
      <c r="K8" s="745">
        <v>1.1173173294749459</v>
      </c>
      <c r="L8" s="818">
        <v>22400.84</v>
      </c>
      <c r="M8" s="744">
        <v>2.9572690644290835</v>
      </c>
    </row>
    <row r="9" spans="1:13" ht="14.4" customHeight="1" x14ac:dyDescent="0.3">
      <c r="A9" s="769" t="s">
        <v>3167</v>
      </c>
      <c r="B9" s="818">
        <v>17699</v>
      </c>
      <c r="C9" s="745">
        <v>1</v>
      </c>
      <c r="D9" s="818">
        <v>36886</v>
      </c>
      <c r="E9" s="745">
        <v>2.0840725464715519</v>
      </c>
      <c r="F9" s="818">
        <v>18654</v>
      </c>
      <c r="G9" s="750">
        <v>1.0539578507260297</v>
      </c>
      <c r="H9" s="818"/>
      <c r="I9" s="745"/>
      <c r="J9" s="818"/>
      <c r="K9" s="745"/>
      <c r="L9" s="818"/>
      <c r="M9" s="744"/>
    </row>
    <row r="10" spans="1:13" ht="14.4" customHeight="1" x14ac:dyDescent="0.3">
      <c r="A10" s="769" t="s">
        <v>3553</v>
      </c>
      <c r="B10" s="818">
        <v>104055</v>
      </c>
      <c r="C10" s="745">
        <v>1</v>
      </c>
      <c r="D10" s="818">
        <v>126500</v>
      </c>
      <c r="E10" s="745">
        <v>1.2157032338667051</v>
      </c>
      <c r="F10" s="818">
        <v>113097</v>
      </c>
      <c r="G10" s="750">
        <v>1.0868963528902984</v>
      </c>
      <c r="H10" s="818"/>
      <c r="I10" s="745"/>
      <c r="J10" s="818"/>
      <c r="K10" s="745"/>
      <c r="L10" s="818"/>
      <c r="M10" s="744"/>
    </row>
    <row r="11" spans="1:13" ht="14.4" customHeight="1" x14ac:dyDescent="0.3">
      <c r="A11" s="769" t="s">
        <v>3554</v>
      </c>
      <c r="B11" s="818">
        <v>69497</v>
      </c>
      <c r="C11" s="745">
        <v>1</v>
      </c>
      <c r="D11" s="818">
        <v>62329</v>
      </c>
      <c r="E11" s="745">
        <v>0.89685885721685832</v>
      </c>
      <c r="F11" s="818">
        <v>54270</v>
      </c>
      <c r="G11" s="750">
        <v>0.78089701713743043</v>
      </c>
      <c r="H11" s="818">
        <v>2527.67</v>
      </c>
      <c r="I11" s="745">
        <v>1</v>
      </c>
      <c r="J11" s="818">
        <v>6469.33</v>
      </c>
      <c r="K11" s="745">
        <v>2.5594045108736503</v>
      </c>
      <c r="L11" s="818">
        <v>3174.2500000000005</v>
      </c>
      <c r="M11" s="744">
        <v>1.2558007967812255</v>
      </c>
    </row>
    <row r="12" spans="1:13" ht="14.4" customHeight="1" x14ac:dyDescent="0.3">
      <c r="A12" s="769" t="s">
        <v>3555</v>
      </c>
      <c r="B12" s="818">
        <v>2508</v>
      </c>
      <c r="C12" s="745">
        <v>1</v>
      </c>
      <c r="D12" s="818">
        <v>3212</v>
      </c>
      <c r="E12" s="745">
        <v>1.2807017543859649</v>
      </c>
      <c r="F12" s="818">
        <v>25656</v>
      </c>
      <c r="G12" s="750">
        <v>10.229665071770334</v>
      </c>
      <c r="H12" s="818"/>
      <c r="I12" s="745"/>
      <c r="J12" s="818"/>
      <c r="K12" s="745"/>
      <c r="L12" s="818"/>
      <c r="M12" s="744"/>
    </row>
    <row r="13" spans="1:13" ht="14.4" customHeight="1" x14ac:dyDescent="0.3">
      <c r="A13" s="769" t="s">
        <v>3556</v>
      </c>
      <c r="B13" s="818">
        <v>2633</v>
      </c>
      <c r="C13" s="745">
        <v>1</v>
      </c>
      <c r="D13" s="818">
        <v>40679</v>
      </c>
      <c r="E13" s="745">
        <v>15.449677174325863</v>
      </c>
      <c r="F13" s="818"/>
      <c r="G13" s="750"/>
      <c r="H13" s="818"/>
      <c r="I13" s="745"/>
      <c r="J13" s="818"/>
      <c r="K13" s="745"/>
      <c r="L13" s="818"/>
      <c r="M13" s="744"/>
    </row>
    <row r="14" spans="1:13" ht="14.4" customHeight="1" x14ac:dyDescent="0.3">
      <c r="A14" s="769" t="s">
        <v>3557</v>
      </c>
      <c r="B14" s="818">
        <v>79696</v>
      </c>
      <c r="C14" s="745">
        <v>1</v>
      </c>
      <c r="D14" s="818">
        <v>52551</v>
      </c>
      <c r="E14" s="745">
        <v>0.65939319413772335</v>
      </c>
      <c r="F14" s="818">
        <v>40309</v>
      </c>
      <c r="G14" s="750">
        <v>0.50578448102790607</v>
      </c>
      <c r="H14" s="818"/>
      <c r="I14" s="745"/>
      <c r="J14" s="818"/>
      <c r="K14" s="745"/>
      <c r="L14" s="818"/>
      <c r="M14" s="744"/>
    </row>
    <row r="15" spans="1:13" ht="14.4" customHeight="1" x14ac:dyDescent="0.3">
      <c r="A15" s="769" t="s">
        <v>3558</v>
      </c>
      <c r="B15" s="818"/>
      <c r="C15" s="745"/>
      <c r="D15" s="818">
        <v>9486</v>
      </c>
      <c r="E15" s="745"/>
      <c r="F15" s="818"/>
      <c r="G15" s="750"/>
      <c r="H15" s="818"/>
      <c r="I15" s="745"/>
      <c r="J15" s="818"/>
      <c r="K15" s="745"/>
      <c r="L15" s="818"/>
      <c r="M15" s="744"/>
    </row>
    <row r="16" spans="1:13" ht="14.4" customHeight="1" thickBot="1" x14ac:dyDescent="0.35">
      <c r="A16" s="813" t="s">
        <v>3559</v>
      </c>
      <c r="B16" s="812"/>
      <c r="C16" s="752"/>
      <c r="D16" s="812">
        <v>28011</v>
      </c>
      <c r="E16" s="752"/>
      <c r="F16" s="812"/>
      <c r="G16" s="757"/>
      <c r="H16" s="812"/>
      <c r="I16" s="752"/>
      <c r="J16" s="812"/>
      <c r="K16" s="752"/>
      <c r="L16" s="812"/>
      <c r="M16" s="75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3971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2822.73</v>
      </c>
      <c r="G3" s="215">
        <f t="shared" si="0"/>
        <v>293363.51</v>
      </c>
      <c r="H3" s="216"/>
      <c r="I3" s="216"/>
      <c r="J3" s="211">
        <f t="shared" si="0"/>
        <v>2727.54</v>
      </c>
      <c r="K3" s="215">
        <f t="shared" si="0"/>
        <v>381662.82999999996</v>
      </c>
      <c r="L3" s="216"/>
      <c r="M3" s="216"/>
      <c r="N3" s="211">
        <f t="shared" si="0"/>
        <v>2863.8999999999996</v>
      </c>
      <c r="O3" s="215">
        <f t="shared" si="0"/>
        <v>295638.08999999997</v>
      </c>
      <c r="P3" s="181">
        <f>IF(G3=0,"",O3/G3)</f>
        <v>1.007753452363588</v>
      </c>
      <c r="Q3" s="213">
        <f>IF(N3=0,"",O3/N3)</f>
        <v>103.22919445511366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22"/>
      <c r="B5" s="821"/>
      <c r="C5" s="822"/>
      <c r="D5" s="830"/>
      <c r="E5" s="824"/>
      <c r="F5" s="831" t="s">
        <v>91</v>
      </c>
      <c r="G5" s="832" t="s">
        <v>14</v>
      </c>
      <c r="H5" s="833"/>
      <c r="I5" s="833"/>
      <c r="J5" s="831" t="s">
        <v>91</v>
      </c>
      <c r="K5" s="832" t="s">
        <v>14</v>
      </c>
      <c r="L5" s="833"/>
      <c r="M5" s="833"/>
      <c r="N5" s="831" t="s">
        <v>91</v>
      </c>
      <c r="O5" s="832" t="s">
        <v>14</v>
      </c>
      <c r="P5" s="834"/>
      <c r="Q5" s="829"/>
    </row>
    <row r="6" spans="1:17" ht="14.4" customHeight="1" x14ac:dyDescent="0.3">
      <c r="A6" s="736" t="s">
        <v>3171</v>
      </c>
      <c r="B6" s="737" t="s">
        <v>217</v>
      </c>
      <c r="C6" s="737" t="s">
        <v>3119</v>
      </c>
      <c r="D6" s="737" t="s">
        <v>3560</v>
      </c>
      <c r="E6" s="737" t="s">
        <v>3561</v>
      </c>
      <c r="F6" s="229">
        <v>2</v>
      </c>
      <c r="G6" s="229">
        <v>92</v>
      </c>
      <c r="H6" s="229">
        <v>1</v>
      </c>
      <c r="I6" s="229">
        <v>46</v>
      </c>
      <c r="J6" s="229"/>
      <c r="K6" s="229"/>
      <c r="L6" s="229"/>
      <c r="M6" s="229"/>
      <c r="N6" s="229"/>
      <c r="O6" s="229"/>
      <c r="P6" s="742"/>
      <c r="Q6" s="760"/>
    </row>
    <row r="7" spans="1:17" ht="14.4" customHeight="1" x14ac:dyDescent="0.3">
      <c r="A7" s="743" t="s">
        <v>3178</v>
      </c>
      <c r="B7" s="745" t="s">
        <v>3562</v>
      </c>
      <c r="C7" s="745" t="s">
        <v>3119</v>
      </c>
      <c r="D7" s="745" t="s">
        <v>3563</v>
      </c>
      <c r="E7" s="745" t="s">
        <v>3564</v>
      </c>
      <c r="F7" s="761">
        <v>1</v>
      </c>
      <c r="G7" s="761">
        <v>127</v>
      </c>
      <c r="H7" s="761">
        <v>1</v>
      </c>
      <c r="I7" s="761">
        <v>127</v>
      </c>
      <c r="J7" s="761"/>
      <c r="K7" s="761"/>
      <c r="L7" s="761"/>
      <c r="M7" s="761"/>
      <c r="N7" s="761"/>
      <c r="O7" s="761"/>
      <c r="P7" s="750"/>
      <c r="Q7" s="762"/>
    </row>
    <row r="8" spans="1:17" ht="14.4" customHeight="1" x14ac:dyDescent="0.3">
      <c r="A8" s="743" t="s">
        <v>3178</v>
      </c>
      <c r="B8" s="745" t="s">
        <v>3562</v>
      </c>
      <c r="C8" s="745" t="s">
        <v>3119</v>
      </c>
      <c r="D8" s="745" t="s">
        <v>3565</v>
      </c>
      <c r="E8" s="745" t="s">
        <v>3566</v>
      </c>
      <c r="F8" s="761">
        <v>1</v>
      </c>
      <c r="G8" s="761">
        <v>664</v>
      </c>
      <c r="H8" s="761">
        <v>1</v>
      </c>
      <c r="I8" s="761">
        <v>664</v>
      </c>
      <c r="J8" s="761"/>
      <c r="K8" s="761"/>
      <c r="L8" s="761"/>
      <c r="M8" s="761"/>
      <c r="N8" s="761"/>
      <c r="O8" s="761"/>
      <c r="P8" s="750"/>
      <c r="Q8" s="762"/>
    </row>
    <row r="9" spans="1:17" ht="14.4" customHeight="1" x14ac:dyDescent="0.3">
      <c r="A9" s="743" t="s">
        <v>3178</v>
      </c>
      <c r="B9" s="745" t="s">
        <v>3562</v>
      </c>
      <c r="C9" s="745" t="s">
        <v>3119</v>
      </c>
      <c r="D9" s="745" t="s">
        <v>3567</v>
      </c>
      <c r="E9" s="745" t="s">
        <v>3568</v>
      </c>
      <c r="F9" s="761">
        <v>1</v>
      </c>
      <c r="G9" s="761">
        <v>326</v>
      </c>
      <c r="H9" s="761">
        <v>1</v>
      </c>
      <c r="I9" s="761">
        <v>326</v>
      </c>
      <c r="J9" s="761"/>
      <c r="K9" s="761"/>
      <c r="L9" s="761"/>
      <c r="M9" s="761"/>
      <c r="N9" s="761"/>
      <c r="O9" s="761"/>
      <c r="P9" s="750"/>
      <c r="Q9" s="762"/>
    </row>
    <row r="10" spans="1:17" ht="14.4" customHeight="1" x14ac:dyDescent="0.3">
      <c r="A10" s="743" t="s">
        <v>3178</v>
      </c>
      <c r="B10" s="745" t="s">
        <v>3562</v>
      </c>
      <c r="C10" s="745" t="s">
        <v>3119</v>
      </c>
      <c r="D10" s="745" t="s">
        <v>3569</v>
      </c>
      <c r="E10" s="745" t="s">
        <v>3570</v>
      </c>
      <c r="F10" s="761">
        <v>1</v>
      </c>
      <c r="G10" s="761">
        <v>457</v>
      </c>
      <c r="H10" s="761">
        <v>1</v>
      </c>
      <c r="I10" s="761">
        <v>457</v>
      </c>
      <c r="J10" s="761"/>
      <c r="K10" s="761"/>
      <c r="L10" s="761"/>
      <c r="M10" s="761"/>
      <c r="N10" s="761"/>
      <c r="O10" s="761"/>
      <c r="P10" s="750"/>
      <c r="Q10" s="762"/>
    </row>
    <row r="11" spans="1:17" ht="14.4" customHeight="1" x14ac:dyDescent="0.3">
      <c r="A11" s="743" t="s">
        <v>3178</v>
      </c>
      <c r="B11" s="745" t="s">
        <v>3562</v>
      </c>
      <c r="C11" s="745" t="s">
        <v>3119</v>
      </c>
      <c r="D11" s="745" t="s">
        <v>3571</v>
      </c>
      <c r="E11" s="745" t="s">
        <v>3572</v>
      </c>
      <c r="F11" s="761">
        <v>4</v>
      </c>
      <c r="G11" s="761">
        <v>316</v>
      </c>
      <c r="H11" s="761">
        <v>1</v>
      </c>
      <c r="I11" s="761">
        <v>79</v>
      </c>
      <c r="J11" s="761"/>
      <c r="K11" s="761"/>
      <c r="L11" s="761"/>
      <c r="M11" s="761"/>
      <c r="N11" s="761"/>
      <c r="O11" s="761"/>
      <c r="P11" s="750"/>
      <c r="Q11" s="762"/>
    </row>
    <row r="12" spans="1:17" ht="14.4" customHeight="1" x14ac:dyDescent="0.3">
      <c r="A12" s="743" t="s">
        <v>3178</v>
      </c>
      <c r="B12" s="745" t="s">
        <v>3562</v>
      </c>
      <c r="C12" s="745" t="s">
        <v>3119</v>
      </c>
      <c r="D12" s="745" t="s">
        <v>3573</v>
      </c>
      <c r="E12" s="745" t="s">
        <v>3574</v>
      </c>
      <c r="F12" s="761">
        <v>1</v>
      </c>
      <c r="G12" s="761">
        <v>164</v>
      </c>
      <c r="H12" s="761">
        <v>1</v>
      </c>
      <c r="I12" s="761">
        <v>164</v>
      </c>
      <c r="J12" s="761"/>
      <c r="K12" s="761"/>
      <c r="L12" s="761"/>
      <c r="M12" s="761"/>
      <c r="N12" s="761"/>
      <c r="O12" s="761"/>
      <c r="P12" s="750"/>
      <c r="Q12" s="762"/>
    </row>
    <row r="13" spans="1:17" ht="14.4" customHeight="1" x14ac:dyDescent="0.3">
      <c r="A13" s="743" t="s">
        <v>3178</v>
      </c>
      <c r="B13" s="745" t="s">
        <v>3562</v>
      </c>
      <c r="C13" s="745" t="s">
        <v>3119</v>
      </c>
      <c r="D13" s="745" t="s">
        <v>3575</v>
      </c>
      <c r="E13" s="745" t="s">
        <v>3576</v>
      </c>
      <c r="F13" s="761">
        <v>1</v>
      </c>
      <c r="G13" s="761">
        <v>167</v>
      </c>
      <c r="H13" s="761">
        <v>1</v>
      </c>
      <c r="I13" s="761">
        <v>167</v>
      </c>
      <c r="J13" s="761"/>
      <c r="K13" s="761"/>
      <c r="L13" s="761"/>
      <c r="M13" s="761"/>
      <c r="N13" s="761"/>
      <c r="O13" s="761"/>
      <c r="P13" s="750"/>
      <c r="Q13" s="762"/>
    </row>
    <row r="14" spans="1:17" ht="14.4" customHeight="1" x14ac:dyDescent="0.3">
      <c r="A14" s="743" t="s">
        <v>3577</v>
      </c>
      <c r="B14" s="745" t="s">
        <v>3578</v>
      </c>
      <c r="C14" s="745" t="s">
        <v>3114</v>
      </c>
      <c r="D14" s="745" t="s">
        <v>3579</v>
      </c>
      <c r="E14" s="745" t="s">
        <v>3580</v>
      </c>
      <c r="F14" s="761"/>
      <c r="G14" s="761"/>
      <c r="H14" s="761"/>
      <c r="I14" s="761"/>
      <c r="J14" s="761"/>
      <c r="K14" s="761"/>
      <c r="L14" s="761"/>
      <c r="M14" s="761"/>
      <c r="N14" s="761">
        <v>0.5</v>
      </c>
      <c r="O14" s="761">
        <v>885.4</v>
      </c>
      <c r="P14" s="750"/>
      <c r="Q14" s="762">
        <v>1770.8</v>
      </c>
    </row>
    <row r="15" spans="1:17" ht="14.4" customHeight="1" x14ac:dyDescent="0.3">
      <c r="A15" s="743" t="s">
        <v>3577</v>
      </c>
      <c r="B15" s="745" t="s">
        <v>3578</v>
      </c>
      <c r="C15" s="745" t="s">
        <v>3220</v>
      </c>
      <c r="D15" s="745" t="s">
        <v>3581</v>
      </c>
      <c r="E15" s="745" t="s">
        <v>3582</v>
      </c>
      <c r="F15" s="761">
        <v>100</v>
      </c>
      <c r="G15" s="761">
        <v>190</v>
      </c>
      <c r="H15" s="761">
        <v>1</v>
      </c>
      <c r="I15" s="761">
        <v>1.9</v>
      </c>
      <c r="J15" s="761"/>
      <c r="K15" s="761"/>
      <c r="L15" s="761"/>
      <c r="M15" s="761"/>
      <c r="N15" s="761">
        <v>100</v>
      </c>
      <c r="O15" s="761">
        <v>211</v>
      </c>
      <c r="P15" s="750">
        <v>1.1105263157894736</v>
      </c>
      <c r="Q15" s="762">
        <v>2.11</v>
      </c>
    </row>
    <row r="16" spans="1:17" ht="14.4" customHeight="1" x14ac:dyDescent="0.3">
      <c r="A16" s="743" t="s">
        <v>3577</v>
      </c>
      <c r="B16" s="745" t="s">
        <v>3578</v>
      </c>
      <c r="C16" s="745" t="s">
        <v>3220</v>
      </c>
      <c r="D16" s="745" t="s">
        <v>3583</v>
      </c>
      <c r="E16" s="745" t="s">
        <v>3584</v>
      </c>
      <c r="F16" s="761">
        <v>150</v>
      </c>
      <c r="G16" s="761">
        <v>699</v>
      </c>
      <c r="H16" s="761">
        <v>1</v>
      </c>
      <c r="I16" s="761">
        <v>4.66</v>
      </c>
      <c r="J16" s="761">
        <v>300</v>
      </c>
      <c r="K16" s="761">
        <v>1530</v>
      </c>
      <c r="L16" s="761">
        <v>2.188841201716738</v>
      </c>
      <c r="M16" s="761">
        <v>5.0999999999999996</v>
      </c>
      <c r="N16" s="761"/>
      <c r="O16" s="761"/>
      <c r="P16" s="750"/>
      <c r="Q16" s="762"/>
    </row>
    <row r="17" spans="1:17" ht="14.4" customHeight="1" x14ac:dyDescent="0.3">
      <c r="A17" s="743" t="s">
        <v>3577</v>
      </c>
      <c r="B17" s="745" t="s">
        <v>3578</v>
      </c>
      <c r="C17" s="745" t="s">
        <v>3220</v>
      </c>
      <c r="D17" s="745" t="s">
        <v>3585</v>
      </c>
      <c r="E17" s="745" t="s">
        <v>3586</v>
      </c>
      <c r="F17" s="761">
        <v>800</v>
      </c>
      <c r="G17" s="761">
        <v>4424</v>
      </c>
      <c r="H17" s="761">
        <v>1</v>
      </c>
      <c r="I17" s="761">
        <v>5.53</v>
      </c>
      <c r="J17" s="761"/>
      <c r="K17" s="761"/>
      <c r="L17" s="761"/>
      <c r="M17" s="761"/>
      <c r="N17" s="761">
        <v>808</v>
      </c>
      <c r="O17" s="761">
        <v>4718.72</v>
      </c>
      <c r="P17" s="750">
        <v>1.066618444846293</v>
      </c>
      <c r="Q17" s="762">
        <v>5.8400000000000007</v>
      </c>
    </row>
    <row r="18" spans="1:17" ht="14.4" customHeight="1" x14ac:dyDescent="0.3">
      <c r="A18" s="743" t="s">
        <v>3577</v>
      </c>
      <c r="B18" s="745" t="s">
        <v>3578</v>
      </c>
      <c r="C18" s="745" t="s">
        <v>3220</v>
      </c>
      <c r="D18" s="745" t="s">
        <v>3587</v>
      </c>
      <c r="E18" s="745" t="s">
        <v>3588</v>
      </c>
      <c r="F18" s="761">
        <v>1</v>
      </c>
      <c r="G18" s="761">
        <v>2261.84</v>
      </c>
      <c r="H18" s="761">
        <v>1</v>
      </c>
      <c r="I18" s="761">
        <v>2261.84</v>
      </c>
      <c r="J18" s="761">
        <v>2</v>
      </c>
      <c r="K18" s="761">
        <v>4390.7</v>
      </c>
      <c r="L18" s="761">
        <v>1.9412071587733879</v>
      </c>
      <c r="M18" s="761">
        <v>2195.35</v>
      </c>
      <c r="N18" s="761"/>
      <c r="O18" s="761"/>
      <c r="P18" s="750"/>
      <c r="Q18" s="762"/>
    </row>
    <row r="19" spans="1:17" ht="14.4" customHeight="1" x14ac:dyDescent="0.3">
      <c r="A19" s="743" t="s">
        <v>3577</v>
      </c>
      <c r="B19" s="745" t="s">
        <v>3578</v>
      </c>
      <c r="C19" s="745" t="s">
        <v>3220</v>
      </c>
      <c r="D19" s="745" t="s">
        <v>3589</v>
      </c>
      <c r="E19" s="745" t="s">
        <v>3590</v>
      </c>
      <c r="F19" s="761"/>
      <c r="G19" s="761"/>
      <c r="H19" s="761"/>
      <c r="I19" s="761"/>
      <c r="J19" s="761">
        <v>780</v>
      </c>
      <c r="K19" s="761">
        <v>2542.8000000000002</v>
      </c>
      <c r="L19" s="761"/>
      <c r="M19" s="761">
        <v>3.2600000000000002</v>
      </c>
      <c r="N19" s="761"/>
      <c r="O19" s="761"/>
      <c r="P19" s="750"/>
      <c r="Q19" s="762"/>
    </row>
    <row r="20" spans="1:17" ht="14.4" customHeight="1" x14ac:dyDescent="0.3">
      <c r="A20" s="743" t="s">
        <v>3577</v>
      </c>
      <c r="B20" s="745" t="s">
        <v>3578</v>
      </c>
      <c r="C20" s="745" t="s">
        <v>3220</v>
      </c>
      <c r="D20" s="745" t="s">
        <v>3591</v>
      </c>
      <c r="E20" s="745" t="s">
        <v>3592</v>
      </c>
      <c r="F20" s="761"/>
      <c r="G20" s="761"/>
      <c r="H20" s="761"/>
      <c r="I20" s="761"/>
      <c r="J20" s="761"/>
      <c r="K20" s="761"/>
      <c r="L20" s="761"/>
      <c r="M20" s="761"/>
      <c r="N20" s="761">
        <v>468</v>
      </c>
      <c r="O20" s="761">
        <v>15701.4</v>
      </c>
      <c r="P20" s="750"/>
      <c r="Q20" s="762">
        <v>33.549999999999997</v>
      </c>
    </row>
    <row r="21" spans="1:17" ht="14.4" customHeight="1" x14ac:dyDescent="0.3">
      <c r="A21" s="743" t="s">
        <v>3577</v>
      </c>
      <c r="B21" s="745" t="s">
        <v>3578</v>
      </c>
      <c r="C21" s="745" t="s">
        <v>3593</v>
      </c>
      <c r="D21" s="745" t="s">
        <v>3594</v>
      </c>
      <c r="E21" s="745" t="s">
        <v>3595</v>
      </c>
      <c r="F21" s="761"/>
      <c r="G21" s="761"/>
      <c r="H21" s="761"/>
      <c r="I21" s="761"/>
      <c r="J21" s="761"/>
      <c r="K21" s="761"/>
      <c r="L21" s="761"/>
      <c r="M21" s="761"/>
      <c r="N21" s="761">
        <v>1</v>
      </c>
      <c r="O21" s="761">
        <v>884.32</v>
      </c>
      <c r="P21" s="750"/>
      <c r="Q21" s="762">
        <v>884.32</v>
      </c>
    </row>
    <row r="22" spans="1:17" ht="14.4" customHeight="1" x14ac:dyDescent="0.3">
      <c r="A22" s="743" t="s">
        <v>3577</v>
      </c>
      <c r="B22" s="745" t="s">
        <v>3578</v>
      </c>
      <c r="C22" s="745" t="s">
        <v>3119</v>
      </c>
      <c r="D22" s="745" t="s">
        <v>3596</v>
      </c>
      <c r="E22" s="745" t="s">
        <v>3597</v>
      </c>
      <c r="F22" s="761">
        <v>1</v>
      </c>
      <c r="G22" s="761">
        <v>1965</v>
      </c>
      <c r="H22" s="761">
        <v>1</v>
      </c>
      <c r="I22" s="761">
        <v>1965</v>
      </c>
      <c r="J22" s="761"/>
      <c r="K22" s="761"/>
      <c r="L22" s="761"/>
      <c r="M22" s="761"/>
      <c r="N22" s="761">
        <v>1</v>
      </c>
      <c r="O22" s="761">
        <v>1975</v>
      </c>
      <c r="P22" s="750">
        <v>1.005089058524173</v>
      </c>
      <c r="Q22" s="762">
        <v>1975</v>
      </c>
    </row>
    <row r="23" spans="1:17" ht="14.4" customHeight="1" x14ac:dyDescent="0.3">
      <c r="A23" s="743" t="s">
        <v>3577</v>
      </c>
      <c r="B23" s="745" t="s">
        <v>3578</v>
      </c>
      <c r="C23" s="745" t="s">
        <v>3119</v>
      </c>
      <c r="D23" s="745" t="s">
        <v>3598</v>
      </c>
      <c r="E23" s="745" t="s">
        <v>3599</v>
      </c>
      <c r="F23" s="761">
        <v>1</v>
      </c>
      <c r="G23" s="761">
        <v>654</v>
      </c>
      <c r="H23" s="761">
        <v>1</v>
      </c>
      <c r="I23" s="761">
        <v>654</v>
      </c>
      <c r="J23" s="761">
        <v>2</v>
      </c>
      <c r="K23" s="761">
        <v>1308</v>
      </c>
      <c r="L23" s="761">
        <v>2</v>
      </c>
      <c r="M23" s="761">
        <v>654</v>
      </c>
      <c r="N23" s="761"/>
      <c r="O23" s="761"/>
      <c r="P23" s="750"/>
      <c r="Q23" s="762"/>
    </row>
    <row r="24" spans="1:17" ht="14.4" customHeight="1" x14ac:dyDescent="0.3">
      <c r="A24" s="743" t="s">
        <v>3577</v>
      </c>
      <c r="B24" s="745" t="s">
        <v>3578</v>
      </c>
      <c r="C24" s="745" t="s">
        <v>3119</v>
      </c>
      <c r="D24" s="745" t="s">
        <v>3600</v>
      </c>
      <c r="E24" s="745" t="s">
        <v>3601</v>
      </c>
      <c r="F24" s="761">
        <v>1</v>
      </c>
      <c r="G24" s="761">
        <v>1754</v>
      </c>
      <c r="H24" s="761">
        <v>1</v>
      </c>
      <c r="I24" s="761">
        <v>1754</v>
      </c>
      <c r="J24" s="761">
        <v>2</v>
      </c>
      <c r="K24" s="761">
        <v>3508</v>
      </c>
      <c r="L24" s="761">
        <v>2</v>
      </c>
      <c r="M24" s="761">
        <v>1754</v>
      </c>
      <c r="N24" s="761">
        <v>1</v>
      </c>
      <c r="O24" s="761">
        <v>1762</v>
      </c>
      <c r="P24" s="750">
        <v>1.0045610034207526</v>
      </c>
      <c r="Q24" s="762">
        <v>1762</v>
      </c>
    </row>
    <row r="25" spans="1:17" ht="14.4" customHeight="1" x14ac:dyDescent="0.3">
      <c r="A25" s="743" t="s">
        <v>3577</v>
      </c>
      <c r="B25" s="745" t="s">
        <v>3578</v>
      </c>
      <c r="C25" s="745" t="s">
        <v>3119</v>
      </c>
      <c r="D25" s="745" t="s">
        <v>3602</v>
      </c>
      <c r="E25" s="745" t="s">
        <v>3603</v>
      </c>
      <c r="F25" s="761"/>
      <c r="G25" s="761"/>
      <c r="H25" s="761"/>
      <c r="I25" s="761"/>
      <c r="J25" s="761"/>
      <c r="K25" s="761"/>
      <c r="L25" s="761"/>
      <c r="M25" s="761"/>
      <c r="N25" s="761">
        <v>1</v>
      </c>
      <c r="O25" s="761">
        <v>14340</v>
      </c>
      <c r="P25" s="750"/>
      <c r="Q25" s="762">
        <v>14340</v>
      </c>
    </row>
    <row r="26" spans="1:17" ht="14.4" customHeight="1" x14ac:dyDescent="0.3">
      <c r="A26" s="743" t="s">
        <v>3577</v>
      </c>
      <c r="B26" s="745" t="s">
        <v>3578</v>
      </c>
      <c r="C26" s="745" t="s">
        <v>3119</v>
      </c>
      <c r="D26" s="745" t="s">
        <v>3604</v>
      </c>
      <c r="E26" s="745" t="s">
        <v>3605</v>
      </c>
      <c r="F26" s="761"/>
      <c r="G26" s="761"/>
      <c r="H26" s="761"/>
      <c r="I26" s="761"/>
      <c r="J26" s="761">
        <v>1</v>
      </c>
      <c r="K26" s="761">
        <v>1286</v>
      </c>
      <c r="L26" s="761"/>
      <c r="M26" s="761">
        <v>1286</v>
      </c>
      <c r="N26" s="761"/>
      <c r="O26" s="761"/>
      <c r="P26" s="750"/>
      <c r="Q26" s="762"/>
    </row>
    <row r="27" spans="1:17" ht="14.4" customHeight="1" x14ac:dyDescent="0.3">
      <c r="A27" s="743" t="s">
        <v>3577</v>
      </c>
      <c r="B27" s="745" t="s">
        <v>3578</v>
      </c>
      <c r="C27" s="745" t="s">
        <v>3119</v>
      </c>
      <c r="D27" s="745" t="s">
        <v>3606</v>
      </c>
      <c r="E27" s="745" t="s">
        <v>3607</v>
      </c>
      <c r="F27" s="761">
        <v>1</v>
      </c>
      <c r="G27" s="761">
        <v>487</v>
      </c>
      <c r="H27" s="761">
        <v>1</v>
      </c>
      <c r="I27" s="761">
        <v>487</v>
      </c>
      <c r="J27" s="761">
        <v>2</v>
      </c>
      <c r="K27" s="761">
        <v>974</v>
      </c>
      <c r="L27" s="761">
        <v>2</v>
      </c>
      <c r="M27" s="761">
        <v>487</v>
      </c>
      <c r="N27" s="761"/>
      <c r="O27" s="761"/>
      <c r="P27" s="750"/>
      <c r="Q27" s="762"/>
    </row>
    <row r="28" spans="1:17" ht="14.4" customHeight="1" x14ac:dyDescent="0.3">
      <c r="A28" s="743" t="s">
        <v>3253</v>
      </c>
      <c r="B28" s="745" t="s">
        <v>3608</v>
      </c>
      <c r="C28" s="745" t="s">
        <v>3119</v>
      </c>
      <c r="D28" s="745" t="s">
        <v>3609</v>
      </c>
      <c r="E28" s="745" t="s">
        <v>3610</v>
      </c>
      <c r="F28" s="761"/>
      <c r="G28" s="761"/>
      <c r="H28" s="761"/>
      <c r="I28" s="761"/>
      <c r="J28" s="761">
        <v>2</v>
      </c>
      <c r="K28" s="761">
        <v>18674</v>
      </c>
      <c r="L28" s="761"/>
      <c r="M28" s="761">
        <v>9337</v>
      </c>
      <c r="N28" s="761"/>
      <c r="O28" s="761"/>
      <c r="P28" s="750"/>
      <c r="Q28" s="762"/>
    </row>
    <row r="29" spans="1:17" ht="14.4" customHeight="1" x14ac:dyDescent="0.3">
      <c r="A29" s="743" t="s">
        <v>3253</v>
      </c>
      <c r="B29" s="745" t="s">
        <v>3611</v>
      </c>
      <c r="C29" s="745" t="s">
        <v>3119</v>
      </c>
      <c r="D29" s="745" t="s">
        <v>3612</v>
      </c>
      <c r="E29" s="745" t="s">
        <v>3613</v>
      </c>
      <c r="F29" s="761">
        <v>1</v>
      </c>
      <c r="G29" s="761">
        <v>350</v>
      </c>
      <c r="H29" s="761">
        <v>1</v>
      </c>
      <c r="I29" s="761">
        <v>350</v>
      </c>
      <c r="J29" s="761">
        <v>10</v>
      </c>
      <c r="K29" s="761">
        <v>3500</v>
      </c>
      <c r="L29" s="761">
        <v>10</v>
      </c>
      <c r="M29" s="761">
        <v>350</v>
      </c>
      <c r="N29" s="761">
        <v>11</v>
      </c>
      <c r="O29" s="761">
        <v>3861</v>
      </c>
      <c r="P29" s="750">
        <v>11.031428571428572</v>
      </c>
      <c r="Q29" s="762">
        <v>351</v>
      </c>
    </row>
    <row r="30" spans="1:17" ht="14.4" customHeight="1" x14ac:dyDescent="0.3">
      <c r="A30" s="743" t="s">
        <v>3253</v>
      </c>
      <c r="B30" s="745" t="s">
        <v>3611</v>
      </c>
      <c r="C30" s="745" t="s">
        <v>3119</v>
      </c>
      <c r="D30" s="745" t="s">
        <v>3614</v>
      </c>
      <c r="E30" s="745" t="s">
        <v>3615</v>
      </c>
      <c r="F30" s="761">
        <v>139</v>
      </c>
      <c r="G30" s="761">
        <v>9035</v>
      </c>
      <c r="H30" s="761">
        <v>1</v>
      </c>
      <c r="I30" s="761">
        <v>65</v>
      </c>
      <c r="J30" s="761">
        <v>126</v>
      </c>
      <c r="K30" s="761">
        <v>8190</v>
      </c>
      <c r="L30" s="761">
        <v>0.90647482014388492</v>
      </c>
      <c r="M30" s="761">
        <v>65</v>
      </c>
      <c r="N30" s="761">
        <v>124</v>
      </c>
      <c r="O30" s="761">
        <v>8060</v>
      </c>
      <c r="P30" s="750">
        <v>0.8920863309352518</v>
      </c>
      <c r="Q30" s="762">
        <v>65</v>
      </c>
    </row>
    <row r="31" spans="1:17" ht="14.4" customHeight="1" x14ac:dyDescent="0.3">
      <c r="A31" s="743" t="s">
        <v>3253</v>
      </c>
      <c r="B31" s="745" t="s">
        <v>3611</v>
      </c>
      <c r="C31" s="745" t="s">
        <v>3119</v>
      </c>
      <c r="D31" s="745" t="s">
        <v>3616</v>
      </c>
      <c r="E31" s="745" t="s">
        <v>3617</v>
      </c>
      <c r="F31" s="761">
        <v>7</v>
      </c>
      <c r="G31" s="761">
        <v>161</v>
      </c>
      <c r="H31" s="761">
        <v>1</v>
      </c>
      <c r="I31" s="761">
        <v>23</v>
      </c>
      <c r="J31" s="761">
        <v>4</v>
      </c>
      <c r="K31" s="761">
        <v>92</v>
      </c>
      <c r="L31" s="761">
        <v>0.5714285714285714</v>
      </c>
      <c r="M31" s="761">
        <v>23</v>
      </c>
      <c r="N31" s="761"/>
      <c r="O31" s="761"/>
      <c r="P31" s="750"/>
      <c r="Q31" s="762"/>
    </row>
    <row r="32" spans="1:17" ht="14.4" customHeight="1" x14ac:dyDescent="0.3">
      <c r="A32" s="743" t="s">
        <v>3253</v>
      </c>
      <c r="B32" s="745" t="s">
        <v>3611</v>
      </c>
      <c r="C32" s="745" t="s">
        <v>3119</v>
      </c>
      <c r="D32" s="745" t="s">
        <v>3618</v>
      </c>
      <c r="E32" s="745" t="s">
        <v>3619</v>
      </c>
      <c r="F32" s="761"/>
      <c r="G32" s="761"/>
      <c r="H32" s="761"/>
      <c r="I32" s="761"/>
      <c r="J32" s="761">
        <v>1</v>
      </c>
      <c r="K32" s="761">
        <v>54</v>
      </c>
      <c r="L32" s="761"/>
      <c r="M32" s="761">
        <v>54</v>
      </c>
      <c r="N32" s="761"/>
      <c r="O32" s="761"/>
      <c r="P32" s="750"/>
      <c r="Q32" s="762"/>
    </row>
    <row r="33" spans="1:17" ht="14.4" customHeight="1" x14ac:dyDescent="0.3">
      <c r="A33" s="743" t="s">
        <v>3253</v>
      </c>
      <c r="B33" s="745" t="s">
        <v>3611</v>
      </c>
      <c r="C33" s="745" t="s">
        <v>3119</v>
      </c>
      <c r="D33" s="745" t="s">
        <v>3620</v>
      </c>
      <c r="E33" s="745" t="s">
        <v>3621</v>
      </c>
      <c r="F33" s="761">
        <v>63</v>
      </c>
      <c r="G33" s="761">
        <v>4851</v>
      </c>
      <c r="H33" s="761">
        <v>1</v>
      </c>
      <c r="I33" s="761">
        <v>77</v>
      </c>
      <c r="J33" s="761">
        <v>53</v>
      </c>
      <c r="K33" s="761">
        <v>4081</v>
      </c>
      <c r="L33" s="761">
        <v>0.84126984126984128</v>
      </c>
      <c r="M33" s="761">
        <v>77</v>
      </c>
      <c r="N33" s="761">
        <v>75</v>
      </c>
      <c r="O33" s="761">
        <v>5775</v>
      </c>
      <c r="P33" s="750">
        <v>1.1904761904761905</v>
      </c>
      <c r="Q33" s="762">
        <v>77</v>
      </c>
    </row>
    <row r="34" spans="1:17" ht="14.4" customHeight="1" x14ac:dyDescent="0.3">
      <c r="A34" s="743" t="s">
        <v>3253</v>
      </c>
      <c r="B34" s="745" t="s">
        <v>3611</v>
      </c>
      <c r="C34" s="745" t="s">
        <v>3119</v>
      </c>
      <c r="D34" s="745" t="s">
        <v>3622</v>
      </c>
      <c r="E34" s="745" t="s">
        <v>3623</v>
      </c>
      <c r="F34" s="761">
        <v>28</v>
      </c>
      <c r="G34" s="761">
        <v>616</v>
      </c>
      <c r="H34" s="761">
        <v>1</v>
      </c>
      <c r="I34" s="761">
        <v>22</v>
      </c>
      <c r="J34" s="761">
        <v>13</v>
      </c>
      <c r="K34" s="761">
        <v>286</v>
      </c>
      <c r="L34" s="761">
        <v>0.4642857142857143</v>
      </c>
      <c r="M34" s="761">
        <v>22</v>
      </c>
      <c r="N34" s="761">
        <v>4</v>
      </c>
      <c r="O34" s="761">
        <v>92</v>
      </c>
      <c r="P34" s="750">
        <v>0.14935064935064934</v>
      </c>
      <c r="Q34" s="762">
        <v>23</v>
      </c>
    </row>
    <row r="35" spans="1:17" ht="14.4" customHeight="1" x14ac:dyDescent="0.3">
      <c r="A35" s="743" t="s">
        <v>3253</v>
      </c>
      <c r="B35" s="745" t="s">
        <v>3611</v>
      </c>
      <c r="C35" s="745" t="s">
        <v>3119</v>
      </c>
      <c r="D35" s="745" t="s">
        <v>3624</v>
      </c>
      <c r="E35" s="745" t="s">
        <v>3625</v>
      </c>
      <c r="F35" s="761">
        <v>3</v>
      </c>
      <c r="G35" s="761">
        <v>627</v>
      </c>
      <c r="H35" s="761">
        <v>1</v>
      </c>
      <c r="I35" s="761">
        <v>209</v>
      </c>
      <c r="J35" s="761"/>
      <c r="K35" s="761"/>
      <c r="L35" s="761"/>
      <c r="M35" s="761"/>
      <c r="N35" s="761"/>
      <c r="O35" s="761"/>
      <c r="P35" s="750"/>
      <c r="Q35" s="762"/>
    </row>
    <row r="36" spans="1:17" ht="14.4" customHeight="1" x14ac:dyDescent="0.3">
      <c r="A36" s="743" t="s">
        <v>3253</v>
      </c>
      <c r="B36" s="745" t="s">
        <v>3611</v>
      </c>
      <c r="C36" s="745" t="s">
        <v>3119</v>
      </c>
      <c r="D36" s="745" t="s">
        <v>3626</v>
      </c>
      <c r="E36" s="745" t="s">
        <v>3627</v>
      </c>
      <c r="F36" s="761"/>
      <c r="G36" s="761"/>
      <c r="H36" s="761"/>
      <c r="I36" s="761"/>
      <c r="J36" s="761">
        <v>2</v>
      </c>
      <c r="K36" s="761">
        <v>132</v>
      </c>
      <c r="L36" s="761"/>
      <c r="M36" s="761">
        <v>66</v>
      </c>
      <c r="N36" s="761">
        <v>4</v>
      </c>
      <c r="O36" s="761">
        <v>264</v>
      </c>
      <c r="P36" s="750"/>
      <c r="Q36" s="762">
        <v>66</v>
      </c>
    </row>
    <row r="37" spans="1:17" ht="14.4" customHeight="1" x14ac:dyDescent="0.3">
      <c r="A37" s="743" t="s">
        <v>3253</v>
      </c>
      <c r="B37" s="745" t="s">
        <v>3611</v>
      </c>
      <c r="C37" s="745" t="s">
        <v>3119</v>
      </c>
      <c r="D37" s="745" t="s">
        <v>3628</v>
      </c>
      <c r="E37" s="745" t="s">
        <v>3629</v>
      </c>
      <c r="F37" s="761">
        <v>21</v>
      </c>
      <c r="G37" s="761">
        <v>504</v>
      </c>
      <c r="H37" s="761">
        <v>1</v>
      </c>
      <c r="I37" s="761">
        <v>24</v>
      </c>
      <c r="J37" s="761">
        <v>9</v>
      </c>
      <c r="K37" s="761">
        <v>216</v>
      </c>
      <c r="L37" s="761">
        <v>0.42857142857142855</v>
      </c>
      <c r="M37" s="761">
        <v>24</v>
      </c>
      <c r="N37" s="761">
        <v>4</v>
      </c>
      <c r="O37" s="761">
        <v>96</v>
      </c>
      <c r="P37" s="750">
        <v>0.19047619047619047</v>
      </c>
      <c r="Q37" s="762">
        <v>24</v>
      </c>
    </row>
    <row r="38" spans="1:17" ht="14.4" customHeight="1" x14ac:dyDescent="0.3">
      <c r="A38" s="743" t="s">
        <v>3253</v>
      </c>
      <c r="B38" s="745" t="s">
        <v>3611</v>
      </c>
      <c r="C38" s="745" t="s">
        <v>3119</v>
      </c>
      <c r="D38" s="745" t="s">
        <v>3630</v>
      </c>
      <c r="E38" s="745" t="s">
        <v>3631</v>
      </c>
      <c r="F38" s="761"/>
      <c r="G38" s="761"/>
      <c r="H38" s="761"/>
      <c r="I38" s="761"/>
      <c r="J38" s="761">
        <v>1</v>
      </c>
      <c r="K38" s="761">
        <v>180</v>
      </c>
      <c r="L38" s="761"/>
      <c r="M38" s="761">
        <v>180</v>
      </c>
      <c r="N38" s="761"/>
      <c r="O38" s="761"/>
      <c r="P38" s="750"/>
      <c r="Q38" s="762"/>
    </row>
    <row r="39" spans="1:17" ht="14.4" customHeight="1" x14ac:dyDescent="0.3">
      <c r="A39" s="743" t="s">
        <v>3253</v>
      </c>
      <c r="B39" s="745" t="s">
        <v>3611</v>
      </c>
      <c r="C39" s="745" t="s">
        <v>3119</v>
      </c>
      <c r="D39" s="745" t="s">
        <v>3632</v>
      </c>
      <c r="E39" s="745" t="s">
        <v>3633</v>
      </c>
      <c r="F39" s="761">
        <v>1</v>
      </c>
      <c r="G39" s="761">
        <v>253</v>
      </c>
      <c r="H39" s="761">
        <v>1</v>
      </c>
      <c r="I39" s="761">
        <v>253</v>
      </c>
      <c r="J39" s="761">
        <v>5</v>
      </c>
      <c r="K39" s="761">
        <v>1265</v>
      </c>
      <c r="L39" s="761">
        <v>5</v>
      </c>
      <c r="M39" s="761">
        <v>253</v>
      </c>
      <c r="N39" s="761">
        <v>2</v>
      </c>
      <c r="O39" s="761">
        <v>506</v>
      </c>
      <c r="P39" s="750">
        <v>2</v>
      </c>
      <c r="Q39" s="762">
        <v>253</v>
      </c>
    </row>
    <row r="40" spans="1:17" ht="14.4" customHeight="1" x14ac:dyDescent="0.3">
      <c r="A40" s="743" t="s">
        <v>3253</v>
      </c>
      <c r="B40" s="745" t="s">
        <v>3611</v>
      </c>
      <c r="C40" s="745" t="s">
        <v>3119</v>
      </c>
      <c r="D40" s="745" t="s">
        <v>3634</v>
      </c>
      <c r="E40" s="745" t="s">
        <v>3635</v>
      </c>
      <c r="F40" s="761">
        <v>2</v>
      </c>
      <c r="G40" s="761">
        <v>432</v>
      </c>
      <c r="H40" s="761">
        <v>1</v>
      </c>
      <c r="I40" s="761">
        <v>216</v>
      </c>
      <c r="J40" s="761">
        <v>1</v>
      </c>
      <c r="K40" s="761">
        <v>216</v>
      </c>
      <c r="L40" s="761">
        <v>0.5</v>
      </c>
      <c r="M40" s="761">
        <v>216</v>
      </c>
      <c r="N40" s="761"/>
      <c r="O40" s="761"/>
      <c r="P40" s="750"/>
      <c r="Q40" s="762"/>
    </row>
    <row r="41" spans="1:17" ht="14.4" customHeight="1" x14ac:dyDescent="0.3">
      <c r="A41" s="743" t="s">
        <v>3253</v>
      </c>
      <c r="B41" s="745" t="s">
        <v>3611</v>
      </c>
      <c r="C41" s="745" t="s">
        <v>3119</v>
      </c>
      <c r="D41" s="745" t="s">
        <v>3636</v>
      </c>
      <c r="E41" s="745" t="s">
        <v>3637</v>
      </c>
      <c r="F41" s="761">
        <v>2</v>
      </c>
      <c r="G41" s="761">
        <v>100</v>
      </c>
      <c r="H41" s="761">
        <v>1</v>
      </c>
      <c r="I41" s="761">
        <v>50</v>
      </c>
      <c r="J41" s="761"/>
      <c r="K41" s="761"/>
      <c r="L41" s="761"/>
      <c r="M41" s="761"/>
      <c r="N41" s="761"/>
      <c r="O41" s="761"/>
      <c r="P41" s="750"/>
      <c r="Q41" s="762"/>
    </row>
    <row r="42" spans="1:17" ht="14.4" customHeight="1" x14ac:dyDescent="0.3">
      <c r="A42" s="743" t="s">
        <v>3253</v>
      </c>
      <c r="B42" s="745" t="s">
        <v>3611</v>
      </c>
      <c r="C42" s="745" t="s">
        <v>3119</v>
      </c>
      <c r="D42" s="745" t="s">
        <v>3638</v>
      </c>
      <c r="E42" s="745" t="s">
        <v>3639</v>
      </c>
      <c r="F42" s="761">
        <v>2</v>
      </c>
      <c r="G42" s="761">
        <v>770</v>
      </c>
      <c r="H42" s="761">
        <v>1</v>
      </c>
      <c r="I42" s="761">
        <v>385</v>
      </c>
      <c r="J42" s="761"/>
      <c r="K42" s="761"/>
      <c r="L42" s="761"/>
      <c r="M42" s="761"/>
      <c r="N42" s="761"/>
      <c r="O42" s="761"/>
      <c r="P42" s="750"/>
      <c r="Q42" s="762"/>
    </row>
    <row r="43" spans="1:17" ht="14.4" customHeight="1" x14ac:dyDescent="0.3">
      <c r="A43" s="743" t="s">
        <v>3640</v>
      </c>
      <c r="B43" s="745" t="s">
        <v>3641</v>
      </c>
      <c r="C43" s="745" t="s">
        <v>3119</v>
      </c>
      <c r="D43" s="745" t="s">
        <v>3642</v>
      </c>
      <c r="E43" s="745" t="s">
        <v>3643</v>
      </c>
      <c r="F43" s="761">
        <v>5</v>
      </c>
      <c r="G43" s="761">
        <v>135</v>
      </c>
      <c r="H43" s="761">
        <v>1</v>
      </c>
      <c r="I43" s="761">
        <v>27</v>
      </c>
      <c r="J43" s="761">
        <v>10</v>
      </c>
      <c r="K43" s="761">
        <v>270</v>
      </c>
      <c r="L43" s="761">
        <v>2</v>
      </c>
      <c r="M43" s="761">
        <v>27</v>
      </c>
      <c r="N43" s="761">
        <v>5</v>
      </c>
      <c r="O43" s="761">
        <v>135</v>
      </c>
      <c r="P43" s="750">
        <v>1</v>
      </c>
      <c r="Q43" s="762">
        <v>27</v>
      </c>
    </row>
    <row r="44" spans="1:17" ht="14.4" customHeight="1" x14ac:dyDescent="0.3">
      <c r="A44" s="743" t="s">
        <v>3640</v>
      </c>
      <c r="B44" s="745" t="s">
        <v>3641</v>
      </c>
      <c r="C44" s="745" t="s">
        <v>3119</v>
      </c>
      <c r="D44" s="745" t="s">
        <v>3644</v>
      </c>
      <c r="E44" s="745" t="s">
        <v>3645</v>
      </c>
      <c r="F44" s="761"/>
      <c r="G44" s="761"/>
      <c r="H44" s="761"/>
      <c r="I44" s="761"/>
      <c r="J44" s="761">
        <v>2</v>
      </c>
      <c r="K44" s="761">
        <v>108</v>
      </c>
      <c r="L44" s="761"/>
      <c r="M44" s="761">
        <v>54</v>
      </c>
      <c r="N44" s="761"/>
      <c r="O44" s="761"/>
      <c r="P44" s="750"/>
      <c r="Q44" s="762"/>
    </row>
    <row r="45" spans="1:17" ht="14.4" customHeight="1" x14ac:dyDescent="0.3">
      <c r="A45" s="743" t="s">
        <v>3640</v>
      </c>
      <c r="B45" s="745" t="s">
        <v>3641</v>
      </c>
      <c r="C45" s="745" t="s">
        <v>3119</v>
      </c>
      <c r="D45" s="745" t="s">
        <v>3646</v>
      </c>
      <c r="E45" s="745" t="s">
        <v>3647</v>
      </c>
      <c r="F45" s="761">
        <v>4</v>
      </c>
      <c r="G45" s="761">
        <v>96</v>
      </c>
      <c r="H45" s="761">
        <v>1</v>
      </c>
      <c r="I45" s="761">
        <v>24</v>
      </c>
      <c r="J45" s="761">
        <v>9</v>
      </c>
      <c r="K45" s="761">
        <v>216</v>
      </c>
      <c r="L45" s="761">
        <v>2.25</v>
      </c>
      <c r="M45" s="761">
        <v>24</v>
      </c>
      <c r="N45" s="761">
        <v>4</v>
      </c>
      <c r="O45" s="761">
        <v>96</v>
      </c>
      <c r="P45" s="750">
        <v>1</v>
      </c>
      <c r="Q45" s="762">
        <v>24</v>
      </c>
    </row>
    <row r="46" spans="1:17" ht="14.4" customHeight="1" x14ac:dyDescent="0.3">
      <c r="A46" s="743" t="s">
        <v>3640</v>
      </c>
      <c r="B46" s="745" t="s">
        <v>3641</v>
      </c>
      <c r="C46" s="745" t="s">
        <v>3119</v>
      </c>
      <c r="D46" s="745" t="s">
        <v>3648</v>
      </c>
      <c r="E46" s="745" t="s">
        <v>3649</v>
      </c>
      <c r="F46" s="761">
        <v>17</v>
      </c>
      <c r="G46" s="761">
        <v>459</v>
      </c>
      <c r="H46" s="761">
        <v>1</v>
      </c>
      <c r="I46" s="761">
        <v>27</v>
      </c>
      <c r="J46" s="761">
        <v>16</v>
      </c>
      <c r="K46" s="761">
        <v>432</v>
      </c>
      <c r="L46" s="761">
        <v>0.94117647058823528</v>
      </c>
      <c r="M46" s="761">
        <v>27</v>
      </c>
      <c r="N46" s="761">
        <v>10</v>
      </c>
      <c r="O46" s="761">
        <v>270</v>
      </c>
      <c r="P46" s="750">
        <v>0.58823529411764708</v>
      </c>
      <c r="Q46" s="762">
        <v>27</v>
      </c>
    </row>
    <row r="47" spans="1:17" ht="14.4" customHeight="1" x14ac:dyDescent="0.3">
      <c r="A47" s="743" t="s">
        <v>3640</v>
      </c>
      <c r="B47" s="745" t="s">
        <v>3641</v>
      </c>
      <c r="C47" s="745" t="s">
        <v>3119</v>
      </c>
      <c r="D47" s="745" t="s">
        <v>3650</v>
      </c>
      <c r="E47" s="745" t="s">
        <v>3651</v>
      </c>
      <c r="F47" s="761">
        <v>2</v>
      </c>
      <c r="G47" s="761">
        <v>54</v>
      </c>
      <c r="H47" s="761">
        <v>1</v>
      </c>
      <c r="I47" s="761">
        <v>27</v>
      </c>
      <c r="J47" s="761">
        <v>9</v>
      </c>
      <c r="K47" s="761">
        <v>243</v>
      </c>
      <c r="L47" s="761">
        <v>4.5</v>
      </c>
      <c r="M47" s="761">
        <v>27</v>
      </c>
      <c r="N47" s="761">
        <v>5</v>
      </c>
      <c r="O47" s="761">
        <v>135</v>
      </c>
      <c r="P47" s="750">
        <v>2.5</v>
      </c>
      <c r="Q47" s="762">
        <v>27</v>
      </c>
    </row>
    <row r="48" spans="1:17" ht="14.4" customHeight="1" x14ac:dyDescent="0.3">
      <c r="A48" s="743" t="s">
        <v>3640</v>
      </c>
      <c r="B48" s="745" t="s">
        <v>3641</v>
      </c>
      <c r="C48" s="745" t="s">
        <v>3119</v>
      </c>
      <c r="D48" s="745" t="s">
        <v>3652</v>
      </c>
      <c r="E48" s="745" t="s">
        <v>3653</v>
      </c>
      <c r="F48" s="761">
        <v>23</v>
      </c>
      <c r="G48" s="761">
        <v>506</v>
      </c>
      <c r="H48" s="761">
        <v>1</v>
      </c>
      <c r="I48" s="761">
        <v>22</v>
      </c>
      <c r="J48" s="761">
        <v>17</v>
      </c>
      <c r="K48" s="761">
        <v>374</v>
      </c>
      <c r="L48" s="761">
        <v>0.73913043478260865</v>
      </c>
      <c r="M48" s="761">
        <v>22</v>
      </c>
      <c r="N48" s="761">
        <v>12</v>
      </c>
      <c r="O48" s="761">
        <v>264</v>
      </c>
      <c r="P48" s="750">
        <v>0.52173913043478259</v>
      </c>
      <c r="Q48" s="762">
        <v>22</v>
      </c>
    </row>
    <row r="49" spans="1:17" ht="14.4" customHeight="1" x14ac:dyDescent="0.3">
      <c r="A49" s="743" t="s">
        <v>3640</v>
      </c>
      <c r="B49" s="745" t="s">
        <v>3641</v>
      </c>
      <c r="C49" s="745" t="s">
        <v>3119</v>
      </c>
      <c r="D49" s="745" t="s">
        <v>3654</v>
      </c>
      <c r="E49" s="745" t="s">
        <v>3655</v>
      </c>
      <c r="F49" s="761"/>
      <c r="G49" s="761"/>
      <c r="H49" s="761"/>
      <c r="I49" s="761"/>
      <c r="J49" s="761">
        <v>1</v>
      </c>
      <c r="K49" s="761">
        <v>68</v>
      </c>
      <c r="L49" s="761"/>
      <c r="M49" s="761">
        <v>68</v>
      </c>
      <c r="N49" s="761"/>
      <c r="O49" s="761"/>
      <c r="P49" s="750"/>
      <c r="Q49" s="762"/>
    </row>
    <row r="50" spans="1:17" ht="14.4" customHeight="1" x14ac:dyDescent="0.3">
      <c r="A50" s="743" t="s">
        <v>3640</v>
      </c>
      <c r="B50" s="745" t="s">
        <v>3641</v>
      </c>
      <c r="C50" s="745" t="s">
        <v>3119</v>
      </c>
      <c r="D50" s="745" t="s">
        <v>3656</v>
      </c>
      <c r="E50" s="745" t="s">
        <v>3657</v>
      </c>
      <c r="F50" s="761">
        <v>3</v>
      </c>
      <c r="G50" s="761">
        <v>186</v>
      </c>
      <c r="H50" s="761">
        <v>1</v>
      </c>
      <c r="I50" s="761">
        <v>62</v>
      </c>
      <c r="J50" s="761"/>
      <c r="K50" s="761"/>
      <c r="L50" s="761"/>
      <c r="M50" s="761"/>
      <c r="N50" s="761"/>
      <c r="O50" s="761"/>
      <c r="P50" s="750"/>
      <c r="Q50" s="762"/>
    </row>
    <row r="51" spans="1:17" ht="14.4" customHeight="1" x14ac:dyDescent="0.3">
      <c r="A51" s="743" t="s">
        <v>3640</v>
      </c>
      <c r="B51" s="745" t="s">
        <v>3641</v>
      </c>
      <c r="C51" s="745" t="s">
        <v>3119</v>
      </c>
      <c r="D51" s="745" t="s">
        <v>3658</v>
      </c>
      <c r="E51" s="745" t="s">
        <v>3659</v>
      </c>
      <c r="F51" s="761">
        <v>1</v>
      </c>
      <c r="G51" s="761">
        <v>61</v>
      </c>
      <c r="H51" s="761">
        <v>1</v>
      </c>
      <c r="I51" s="761">
        <v>61</v>
      </c>
      <c r="J51" s="761">
        <v>3</v>
      </c>
      <c r="K51" s="761">
        <v>183</v>
      </c>
      <c r="L51" s="761">
        <v>3</v>
      </c>
      <c r="M51" s="761">
        <v>61</v>
      </c>
      <c r="N51" s="761">
        <v>1</v>
      </c>
      <c r="O51" s="761">
        <v>62</v>
      </c>
      <c r="P51" s="750">
        <v>1.0163934426229508</v>
      </c>
      <c r="Q51" s="762">
        <v>62</v>
      </c>
    </row>
    <row r="52" spans="1:17" ht="14.4" customHeight="1" x14ac:dyDescent="0.3">
      <c r="A52" s="743" t="s">
        <v>3640</v>
      </c>
      <c r="B52" s="745" t="s">
        <v>3641</v>
      </c>
      <c r="C52" s="745" t="s">
        <v>3119</v>
      </c>
      <c r="D52" s="745" t="s">
        <v>3660</v>
      </c>
      <c r="E52" s="745" t="s">
        <v>3661</v>
      </c>
      <c r="F52" s="761">
        <v>1</v>
      </c>
      <c r="G52" s="761">
        <v>394</v>
      </c>
      <c r="H52" s="761">
        <v>1</v>
      </c>
      <c r="I52" s="761">
        <v>394</v>
      </c>
      <c r="J52" s="761"/>
      <c r="K52" s="761"/>
      <c r="L52" s="761"/>
      <c r="M52" s="761"/>
      <c r="N52" s="761"/>
      <c r="O52" s="761"/>
      <c r="P52" s="750"/>
      <c r="Q52" s="762"/>
    </row>
    <row r="53" spans="1:17" ht="14.4" customHeight="1" x14ac:dyDescent="0.3">
      <c r="A53" s="743" t="s">
        <v>3640</v>
      </c>
      <c r="B53" s="745" t="s">
        <v>3641</v>
      </c>
      <c r="C53" s="745" t="s">
        <v>3119</v>
      </c>
      <c r="D53" s="745" t="s">
        <v>3662</v>
      </c>
      <c r="E53" s="745" t="s">
        <v>3663</v>
      </c>
      <c r="F53" s="761">
        <v>13</v>
      </c>
      <c r="G53" s="761">
        <v>12831</v>
      </c>
      <c r="H53" s="761">
        <v>1</v>
      </c>
      <c r="I53" s="761">
        <v>987</v>
      </c>
      <c r="J53" s="761">
        <v>8</v>
      </c>
      <c r="K53" s="761">
        <v>7896</v>
      </c>
      <c r="L53" s="761">
        <v>0.61538461538461542</v>
      </c>
      <c r="M53" s="761">
        <v>987</v>
      </c>
      <c r="N53" s="761">
        <v>5</v>
      </c>
      <c r="O53" s="761">
        <v>4935</v>
      </c>
      <c r="P53" s="750">
        <v>0.38461538461538464</v>
      </c>
      <c r="Q53" s="762">
        <v>987</v>
      </c>
    </row>
    <row r="54" spans="1:17" ht="14.4" customHeight="1" x14ac:dyDescent="0.3">
      <c r="A54" s="743" t="s">
        <v>3640</v>
      </c>
      <c r="B54" s="745" t="s">
        <v>3641</v>
      </c>
      <c r="C54" s="745" t="s">
        <v>3119</v>
      </c>
      <c r="D54" s="745" t="s">
        <v>3664</v>
      </c>
      <c r="E54" s="745" t="s">
        <v>3665</v>
      </c>
      <c r="F54" s="761">
        <v>1</v>
      </c>
      <c r="G54" s="761">
        <v>191</v>
      </c>
      <c r="H54" s="761">
        <v>1</v>
      </c>
      <c r="I54" s="761">
        <v>191</v>
      </c>
      <c r="J54" s="761"/>
      <c r="K54" s="761"/>
      <c r="L54" s="761"/>
      <c r="M54" s="761"/>
      <c r="N54" s="761"/>
      <c r="O54" s="761"/>
      <c r="P54" s="750"/>
      <c r="Q54" s="762"/>
    </row>
    <row r="55" spans="1:17" ht="14.4" customHeight="1" x14ac:dyDescent="0.3">
      <c r="A55" s="743" t="s">
        <v>3640</v>
      </c>
      <c r="B55" s="745" t="s">
        <v>3641</v>
      </c>
      <c r="C55" s="745" t="s">
        <v>3119</v>
      </c>
      <c r="D55" s="745" t="s">
        <v>3666</v>
      </c>
      <c r="E55" s="745" t="s">
        <v>3667</v>
      </c>
      <c r="F55" s="761">
        <v>1</v>
      </c>
      <c r="G55" s="761">
        <v>82</v>
      </c>
      <c r="H55" s="761">
        <v>1</v>
      </c>
      <c r="I55" s="761">
        <v>82</v>
      </c>
      <c r="J55" s="761">
        <v>1</v>
      </c>
      <c r="K55" s="761">
        <v>82</v>
      </c>
      <c r="L55" s="761">
        <v>1</v>
      </c>
      <c r="M55" s="761">
        <v>82</v>
      </c>
      <c r="N55" s="761"/>
      <c r="O55" s="761"/>
      <c r="P55" s="750"/>
      <c r="Q55" s="762"/>
    </row>
    <row r="56" spans="1:17" ht="14.4" customHeight="1" x14ac:dyDescent="0.3">
      <c r="A56" s="743" t="s">
        <v>3640</v>
      </c>
      <c r="B56" s="745" t="s">
        <v>3641</v>
      </c>
      <c r="C56" s="745" t="s">
        <v>3119</v>
      </c>
      <c r="D56" s="745" t="s">
        <v>3668</v>
      </c>
      <c r="E56" s="745" t="s">
        <v>3669</v>
      </c>
      <c r="F56" s="761">
        <v>6</v>
      </c>
      <c r="G56" s="761">
        <v>102</v>
      </c>
      <c r="H56" s="761">
        <v>1</v>
      </c>
      <c r="I56" s="761">
        <v>17</v>
      </c>
      <c r="J56" s="761"/>
      <c r="K56" s="761"/>
      <c r="L56" s="761"/>
      <c r="M56" s="761"/>
      <c r="N56" s="761">
        <v>1</v>
      </c>
      <c r="O56" s="761">
        <v>17</v>
      </c>
      <c r="P56" s="750">
        <v>0.16666666666666666</v>
      </c>
      <c r="Q56" s="762">
        <v>17</v>
      </c>
    </row>
    <row r="57" spans="1:17" ht="14.4" customHeight="1" x14ac:dyDescent="0.3">
      <c r="A57" s="743" t="s">
        <v>3640</v>
      </c>
      <c r="B57" s="745" t="s">
        <v>3641</v>
      </c>
      <c r="C57" s="745" t="s">
        <v>3119</v>
      </c>
      <c r="D57" s="745" t="s">
        <v>3670</v>
      </c>
      <c r="E57" s="745" t="s">
        <v>3671</v>
      </c>
      <c r="F57" s="761"/>
      <c r="G57" s="761"/>
      <c r="H57" s="761"/>
      <c r="I57" s="761"/>
      <c r="J57" s="761"/>
      <c r="K57" s="761"/>
      <c r="L57" s="761"/>
      <c r="M57" s="761"/>
      <c r="N57" s="761">
        <v>4</v>
      </c>
      <c r="O57" s="761">
        <v>256</v>
      </c>
      <c r="P57" s="750"/>
      <c r="Q57" s="762">
        <v>64</v>
      </c>
    </row>
    <row r="58" spans="1:17" ht="14.4" customHeight="1" x14ac:dyDescent="0.3">
      <c r="A58" s="743" t="s">
        <v>3640</v>
      </c>
      <c r="B58" s="745" t="s">
        <v>3641</v>
      </c>
      <c r="C58" s="745" t="s">
        <v>3119</v>
      </c>
      <c r="D58" s="745" t="s">
        <v>3672</v>
      </c>
      <c r="E58" s="745" t="s">
        <v>3673</v>
      </c>
      <c r="F58" s="761">
        <v>1</v>
      </c>
      <c r="G58" s="761">
        <v>47</v>
      </c>
      <c r="H58" s="761">
        <v>1</v>
      </c>
      <c r="I58" s="761">
        <v>47</v>
      </c>
      <c r="J58" s="761"/>
      <c r="K58" s="761"/>
      <c r="L58" s="761"/>
      <c r="M58" s="761"/>
      <c r="N58" s="761">
        <v>1</v>
      </c>
      <c r="O58" s="761">
        <v>47</v>
      </c>
      <c r="P58" s="750">
        <v>1</v>
      </c>
      <c r="Q58" s="762">
        <v>47</v>
      </c>
    </row>
    <row r="59" spans="1:17" ht="14.4" customHeight="1" x14ac:dyDescent="0.3">
      <c r="A59" s="743" t="s">
        <v>3640</v>
      </c>
      <c r="B59" s="745" t="s">
        <v>3641</v>
      </c>
      <c r="C59" s="745" t="s">
        <v>3119</v>
      </c>
      <c r="D59" s="745" t="s">
        <v>3674</v>
      </c>
      <c r="E59" s="745" t="s">
        <v>3675</v>
      </c>
      <c r="F59" s="761">
        <v>1</v>
      </c>
      <c r="G59" s="761">
        <v>60</v>
      </c>
      <c r="H59" s="761">
        <v>1</v>
      </c>
      <c r="I59" s="761">
        <v>60</v>
      </c>
      <c r="J59" s="761">
        <v>2</v>
      </c>
      <c r="K59" s="761">
        <v>120</v>
      </c>
      <c r="L59" s="761">
        <v>2</v>
      </c>
      <c r="M59" s="761">
        <v>60</v>
      </c>
      <c r="N59" s="761">
        <v>2</v>
      </c>
      <c r="O59" s="761">
        <v>120</v>
      </c>
      <c r="P59" s="750">
        <v>2</v>
      </c>
      <c r="Q59" s="762">
        <v>60</v>
      </c>
    </row>
    <row r="60" spans="1:17" ht="14.4" customHeight="1" x14ac:dyDescent="0.3">
      <c r="A60" s="743" t="s">
        <v>3640</v>
      </c>
      <c r="B60" s="745" t="s">
        <v>3641</v>
      </c>
      <c r="C60" s="745" t="s">
        <v>3119</v>
      </c>
      <c r="D60" s="745" t="s">
        <v>3676</v>
      </c>
      <c r="E60" s="745" t="s">
        <v>3677</v>
      </c>
      <c r="F60" s="761">
        <v>21</v>
      </c>
      <c r="G60" s="761">
        <v>399</v>
      </c>
      <c r="H60" s="761">
        <v>1</v>
      </c>
      <c r="I60" s="761">
        <v>19</v>
      </c>
      <c r="J60" s="761">
        <v>32</v>
      </c>
      <c r="K60" s="761">
        <v>608</v>
      </c>
      <c r="L60" s="761">
        <v>1.5238095238095237</v>
      </c>
      <c r="M60" s="761">
        <v>19</v>
      </c>
      <c r="N60" s="761">
        <v>20</v>
      </c>
      <c r="O60" s="761">
        <v>380</v>
      </c>
      <c r="P60" s="750">
        <v>0.95238095238095233</v>
      </c>
      <c r="Q60" s="762">
        <v>19</v>
      </c>
    </row>
    <row r="61" spans="1:17" ht="14.4" customHeight="1" x14ac:dyDescent="0.3">
      <c r="A61" s="743" t="s">
        <v>3640</v>
      </c>
      <c r="B61" s="745" t="s">
        <v>3641</v>
      </c>
      <c r="C61" s="745" t="s">
        <v>3119</v>
      </c>
      <c r="D61" s="745" t="s">
        <v>3678</v>
      </c>
      <c r="E61" s="745" t="s">
        <v>3679</v>
      </c>
      <c r="F61" s="761">
        <v>5</v>
      </c>
      <c r="G61" s="761">
        <v>7235</v>
      </c>
      <c r="H61" s="761">
        <v>1</v>
      </c>
      <c r="I61" s="761">
        <v>1447</v>
      </c>
      <c r="J61" s="761">
        <v>24</v>
      </c>
      <c r="K61" s="761">
        <v>34728</v>
      </c>
      <c r="L61" s="761">
        <v>4.8</v>
      </c>
      <c r="M61" s="761">
        <v>1447</v>
      </c>
      <c r="N61" s="761">
        <v>12</v>
      </c>
      <c r="O61" s="761">
        <v>17460</v>
      </c>
      <c r="P61" s="750">
        <v>2.4132688320663442</v>
      </c>
      <c r="Q61" s="762">
        <v>1455</v>
      </c>
    </row>
    <row r="62" spans="1:17" ht="14.4" customHeight="1" x14ac:dyDescent="0.3">
      <c r="A62" s="743" t="s">
        <v>3640</v>
      </c>
      <c r="B62" s="745" t="s">
        <v>3641</v>
      </c>
      <c r="C62" s="745" t="s">
        <v>3119</v>
      </c>
      <c r="D62" s="745" t="s">
        <v>3680</v>
      </c>
      <c r="E62" s="745" t="s">
        <v>3681</v>
      </c>
      <c r="F62" s="761"/>
      <c r="G62" s="761"/>
      <c r="H62" s="761"/>
      <c r="I62" s="761"/>
      <c r="J62" s="761"/>
      <c r="K62" s="761"/>
      <c r="L62" s="761"/>
      <c r="M62" s="761"/>
      <c r="N62" s="761">
        <v>1</v>
      </c>
      <c r="O62" s="761">
        <v>312</v>
      </c>
      <c r="P62" s="750"/>
      <c r="Q62" s="762">
        <v>312</v>
      </c>
    </row>
    <row r="63" spans="1:17" ht="14.4" customHeight="1" x14ac:dyDescent="0.3">
      <c r="A63" s="743" t="s">
        <v>3640</v>
      </c>
      <c r="B63" s="745" t="s">
        <v>3641</v>
      </c>
      <c r="C63" s="745" t="s">
        <v>3119</v>
      </c>
      <c r="D63" s="745" t="s">
        <v>3682</v>
      </c>
      <c r="E63" s="745" t="s">
        <v>3683</v>
      </c>
      <c r="F63" s="761"/>
      <c r="G63" s="761"/>
      <c r="H63" s="761"/>
      <c r="I63" s="761"/>
      <c r="J63" s="761"/>
      <c r="K63" s="761"/>
      <c r="L63" s="761"/>
      <c r="M63" s="761"/>
      <c r="N63" s="761">
        <v>1</v>
      </c>
      <c r="O63" s="761">
        <v>852</v>
      </c>
      <c r="P63" s="750"/>
      <c r="Q63" s="762">
        <v>852</v>
      </c>
    </row>
    <row r="64" spans="1:17" ht="14.4" customHeight="1" x14ac:dyDescent="0.3">
      <c r="A64" s="743" t="s">
        <v>3640</v>
      </c>
      <c r="B64" s="745" t="s">
        <v>3641</v>
      </c>
      <c r="C64" s="745" t="s">
        <v>3119</v>
      </c>
      <c r="D64" s="745" t="s">
        <v>3684</v>
      </c>
      <c r="E64" s="745" t="s">
        <v>3685</v>
      </c>
      <c r="F64" s="761"/>
      <c r="G64" s="761"/>
      <c r="H64" s="761"/>
      <c r="I64" s="761"/>
      <c r="J64" s="761">
        <v>1</v>
      </c>
      <c r="K64" s="761">
        <v>165</v>
      </c>
      <c r="L64" s="761"/>
      <c r="M64" s="761">
        <v>165</v>
      </c>
      <c r="N64" s="761"/>
      <c r="O64" s="761"/>
      <c r="P64" s="750"/>
      <c r="Q64" s="762"/>
    </row>
    <row r="65" spans="1:17" ht="14.4" customHeight="1" x14ac:dyDescent="0.3">
      <c r="A65" s="743" t="s">
        <v>3640</v>
      </c>
      <c r="B65" s="745" t="s">
        <v>3641</v>
      </c>
      <c r="C65" s="745" t="s">
        <v>3119</v>
      </c>
      <c r="D65" s="745" t="s">
        <v>3686</v>
      </c>
      <c r="E65" s="745" t="s">
        <v>3687</v>
      </c>
      <c r="F65" s="761"/>
      <c r="G65" s="761"/>
      <c r="H65" s="761"/>
      <c r="I65" s="761"/>
      <c r="J65" s="761"/>
      <c r="K65" s="761"/>
      <c r="L65" s="761"/>
      <c r="M65" s="761"/>
      <c r="N65" s="761">
        <v>2</v>
      </c>
      <c r="O65" s="761">
        <v>1572</v>
      </c>
      <c r="P65" s="750"/>
      <c r="Q65" s="762">
        <v>786</v>
      </c>
    </row>
    <row r="66" spans="1:17" ht="14.4" customHeight="1" x14ac:dyDescent="0.3">
      <c r="A66" s="743" t="s">
        <v>3640</v>
      </c>
      <c r="B66" s="745" t="s">
        <v>3641</v>
      </c>
      <c r="C66" s="745" t="s">
        <v>3119</v>
      </c>
      <c r="D66" s="745" t="s">
        <v>3688</v>
      </c>
      <c r="E66" s="745" t="s">
        <v>3689</v>
      </c>
      <c r="F66" s="761"/>
      <c r="G66" s="761"/>
      <c r="H66" s="761"/>
      <c r="I66" s="761"/>
      <c r="J66" s="761"/>
      <c r="K66" s="761"/>
      <c r="L66" s="761"/>
      <c r="M66" s="761"/>
      <c r="N66" s="761">
        <v>2</v>
      </c>
      <c r="O66" s="761">
        <v>376</v>
      </c>
      <c r="P66" s="750"/>
      <c r="Q66" s="762">
        <v>188</v>
      </c>
    </row>
    <row r="67" spans="1:17" ht="14.4" customHeight="1" x14ac:dyDescent="0.3">
      <c r="A67" s="743" t="s">
        <v>3640</v>
      </c>
      <c r="B67" s="745" t="s">
        <v>3641</v>
      </c>
      <c r="C67" s="745" t="s">
        <v>3119</v>
      </c>
      <c r="D67" s="745" t="s">
        <v>3690</v>
      </c>
      <c r="E67" s="745" t="s">
        <v>3691</v>
      </c>
      <c r="F67" s="761">
        <v>2</v>
      </c>
      <c r="G67" s="761">
        <v>454</v>
      </c>
      <c r="H67" s="761">
        <v>1</v>
      </c>
      <c r="I67" s="761">
        <v>227</v>
      </c>
      <c r="J67" s="761">
        <v>11</v>
      </c>
      <c r="K67" s="761">
        <v>2497</v>
      </c>
      <c r="L67" s="761">
        <v>5.5</v>
      </c>
      <c r="M67" s="761">
        <v>227</v>
      </c>
      <c r="N67" s="761">
        <v>9</v>
      </c>
      <c r="O67" s="761">
        <v>2052</v>
      </c>
      <c r="P67" s="750">
        <v>4.5198237885462555</v>
      </c>
      <c r="Q67" s="762">
        <v>228</v>
      </c>
    </row>
    <row r="68" spans="1:17" ht="14.4" customHeight="1" x14ac:dyDescent="0.3">
      <c r="A68" s="743" t="s">
        <v>3640</v>
      </c>
      <c r="B68" s="745" t="s">
        <v>3641</v>
      </c>
      <c r="C68" s="745" t="s">
        <v>3119</v>
      </c>
      <c r="D68" s="745" t="s">
        <v>3692</v>
      </c>
      <c r="E68" s="745" t="s">
        <v>3693</v>
      </c>
      <c r="F68" s="761">
        <v>3</v>
      </c>
      <c r="G68" s="761">
        <v>1680</v>
      </c>
      <c r="H68" s="761">
        <v>1</v>
      </c>
      <c r="I68" s="761">
        <v>560</v>
      </c>
      <c r="J68" s="761">
        <v>1</v>
      </c>
      <c r="K68" s="761">
        <v>560</v>
      </c>
      <c r="L68" s="761">
        <v>0.33333333333333331</v>
      </c>
      <c r="M68" s="761">
        <v>560</v>
      </c>
      <c r="N68" s="761">
        <v>2</v>
      </c>
      <c r="O68" s="761">
        <v>1122</v>
      </c>
      <c r="P68" s="750">
        <v>0.66785714285714282</v>
      </c>
      <c r="Q68" s="762">
        <v>561</v>
      </c>
    </row>
    <row r="69" spans="1:17" ht="14.4" customHeight="1" x14ac:dyDescent="0.3">
      <c r="A69" s="743" t="s">
        <v>3640</v>
      </c>
      <c r="B69" s="745" t="s">
        <v>3641</v>
      </c>
      <c r="C69" s="745" t="s">
        <v>3119</v>
      </c>
      <c r="D69" s="745" t="s">
        <v>3694</v>
      </c>
      <c r="E69" s="745" t="s">
        <v>3695</v>
      </c>
      <c r="F69" s="761"/>
      <c r="G69" s="761"/>
      <c r="H69" s="761"/>
      <c r="I69" s="761"/>
      <c r="J69" s="761">
        <v>1</v>
      </c>
      <c r="K69" s="761">
        <v>131</v>
      </c>
      <c r="L69" s="761"/>
      <c r="M69" s="761">
        <v>131</v>
      </c>
      <c r="N69" s="761">
        <v>2</v>
      </c>
      <c r="O69" s="761">
        <v>264</v>
      </c>
      <c r="P69" s="750"/>
      <c r="Q69" s="762">
        <v>132</v>
      </c>
    </row>
    <row r="70" spans="1:17" ht="14.4" customHeight="1" x14ac:dyDescent="0.3">
      <c r="A70" s="743" t="s">
        <v>3640</v>
      </c>
      <c r="B70" s="745" t="s">
        <v>3641</v>
      </c>
      <c r="C70" s="745" t="s">
        <v>3119</v>
      </c>
      <c r="D70" s="745" t="s">
        <v>3696</v>
      </c>
      <c r="E70" s="745" t="s">
        <v>3697</v>
      </c>
      <c r="F70" s="761"/>
      <c r="G70" s="761"/>
      <c r="H70" s="761"/>
      <c r="I70" s="761"/>
      <c r="J70" s="761"/>
      <c r="K70" s="761"/>
      <c r="L70" s="761"/>
      <c r="M70" s="761"/>
      <c r="N70" s="761">
        <v>1</v>
      </c>
      <c r="O70" s="761">
        <v>413</v>
      </c>
      <c r="P70" s="750"/>
      <c r="Q70" s="762">
        <v>413</v>
      </c>
    </row>
    <row r="71" spans="1:17" ht="14.4" customHeight="1" x14ac:dyDescent="0.3">
      <c r="A71" s="743" t="s">
        <v>3640</v>
      </c>
      <c r="B71" s="745" t="s">
        <v>3641</v>
      </c>
      <c r="C71" s="745" t="s">
        <v>3119</v>
      </c>
      <c r="D71" s="745" t="s">
        <v>3698</v>
      </c>
      <c r="E71" s="745" t="s">
        <v>3699</v>
      </c>
      <c r="F71" s="761"/>
      <c r="G71" s="761"/>
      <c r="H71" s="761"/>
      <c r="I71" s="761"/>
      <c r="J71" s="761"/>
      <c r="K71" s="761"/>
      <c r="L71" s="761"/>
      <c r="M71" s="761"/>
      <c r="N71" s="761">
        <v>1</v>
      </c>
      <c r="O71" s="761">
        <v>395</v>
      </c>
      <c r="P71" s="750"/>
      <c r="Q71" s="762">
        <v>395</v>
      </c>
    </row>
    <row r="72" spans="1:17" ht="14.4" customHeight="1" x14ac:dyDescent="0.3">
      <c r="A72" s="743" t="s">
        <v>3640</v>
      </c>
      <c r="B72" s="745" t="s">
        <v>3641</v>
      </c>
      <c r="C72" s="745" t="s">
        <v>3119</v>
      </c>
      <c r="D72" s="745" t="s">
        <v>3700</v>
      </c>
      <c r="E72" s="745" t="s">
        <v>3701</v>
      </c>
      <c r="F72" s="761">
        <v>1</v>
      </c>
      <c r="G72" s="761">
        <v>88</v>
      </c>
      <c r="H72" s="761">
        <v>1</v>
      </c>
      <c r="I72" s="761">
        <v>88</v>
      </c>
      <c r="J72" s="761"/>
      <c r="K72" s="761"/>
      <c r="L72" s="761"/>
      <c r="M72" s="761"/>
      <c r="N72" s="761"/>
      <c r="O72" s="761"/>
      <c r="P72" s="750"/>
      <c r="Q72" s="762"/>
    </row>
    <row r="73" spans="1:17" ht="14.4" customHeight="1" x14ac:dyDescent="0.3">
      <c r="A73" s="743" t="s">
        <v>3640</v>
      </c>
      <c r="B73" s="745" t="s">
        <v>3641</v>
      </c>
      <c r="C73" s="745" t="s">
        <v>3119</v>
      </c>
      <c r="D73" s="745" t="s">
        <v>3702</v>
      </c>
      <c r="E73" s="745" t="s">
        <v>3703</v>
      </c>
      <c r="F73" s="761">
        <v>22</v>
      </c>
      <c r="G73" s="761">
        <v>638</v>
      </c>
      <c r="H73" s="761">
        <v>1</v>
      </c>
      <c r="I73" s="761">
        <v>29</v>
      </c>
      <c r="J73" s="761">
        <v>17</v>
      </c>
      <c r="K73" s="761">
        <v>493</v>
      </c>
      <c r="L73" s="761">
        <v>0.77272727272727271</v>
      </c>
      <c r="M73" s="761">
        <v>29</v>
      </c>
      <c r="N73" s="761">
        <v>12</v>
      </c>
      <c r="O73" s="761">
        <v>360</v>
      </c>
      <c r="P73" s="750">
        <v>0.56426332288401249</v>
      </c>
      <c r="Q73" s="762">
        <v>30</v>
      </c>
    </row>
    <row r="74" spans="1:17" ht="14.4" customHeight="1" x14ac:dyDescent="0.3">
      <c r="A74" s="743" t="s">
        <v>3640</v>
      </c>
      <c r="B74" s="745" t="s">
        <v>3641</v>
      </c>
      <c r="C74" s="745" t="s">
        <v>3119</v>
      </c>
      <c r="D74" s="745" t="s">
        <v>3704</v>
      </c>
      <c r="E74" s="745" t="s">
        <v>3705</v>
      </c>
      <c r="F74" s="761">
        <v>1</v>
      </c>
      <c r="G74" s="761">
        <v>50</v>
      </c>
      <c r="H74" s="761">
        <v>1</v>
      </c>
      <c r="I74" s="761">
        <v>50</v>
      </c>
      <c r="J74" s="761">
        <v>2</v>
      </c>
      <c r="K74" s="761">
        <v>100</v>
      </c>
      <c r="L74" s="761">
        <v>2</v>
      </c>
      <c r="M74" s="761">
        <v>50</v>
      </c>
      <c r="N74" s="761">
        <v>2</v>
      </c>
      <c r="O74" s="761">
        <v>100</v>
      </c>
      <c r="P74" s="750">
        <v>2</v>
      </c>
      <c r="Q74" s="762">
        <v>50</v>
      </c>
    </row>
    <row r="75" spans="1:17" ht="14.4" customHeight="1" x14ac:dyDescent="0.3">
      <c r="A75" s="743" t="s">
        <v>3640</v>
      </c>
      <c r="B75" s="745" t="s">
        <v>3641</v>
      </c>
      <c r="C75" s="745" t="s">
        <v>3119</v>
      </c>
      <c r="D75" s="745" t="s">
        <v>3706</v>
      </c>
      <c r="E75" s="745" t="s">
        <v>3707</v>
      </c>
      <c r="F75" s="761">
        <v>138</v>
      </c>
      <c r="G75" s="761">
        <v>1656</v>
      </c>
      <c r="H75" s="761">
        <v>1</v>
      </c>
      <c r="I75" s="761">
        <v>12</v>
      </c>
      <c r="J75" s="761">
        <v>122</v>
      </c>
      <c r="K75" s="761">
        <v>1464</v>
      </c>
      <c r="L75" s="761">
        <v>0.88405797101449279</v>
      </c>
      <c r="M75" s="761">
        <v>12</v>
      </c>
      <c r="N75" s="761">
        <v>105</v>
      </c>
      <c r="O75" s="761">
        <v>1260</v>
      </c>
      <c r="P75" s="750">
        <v>0.76086956521739135</v>
      </c>
      <c r="Q75" s="762">
        <v>12</v>
      </c>
    </row>
    <row r="76" spans="1:17" ht="14.4" customHeight="1" x14ac:dyDescent="0.3">
      <c r="A76" s="743" t="s">
        <v>3640</v>
      </c>
      <c r="B76" s="745" t="s">
        <v>3641</v>
      </c>
      <c r="C76" s="745" t="s">
        <v>3119</v>
      </c>
      <c r="D76" s="745" t="s">
        <v>3708</v>
      </c>
      <c r="E76" s="745" t="s">
        <v>3709</v>
      </c>
      <c r="F76" s="761">
        <v>7</v>
      </c>
      <c r="G76" s="761">
        <v>1267</v>
      </c>
      <c r="H76" s="761">
        <v>1</v>
      </c>
      <c r="I76" s="761">
        <v>181</v>
      </c>
      <c r="J76" s="761">
        <v>10</v>
      </c>
      <c r="K76" s="761">
        <v>1810</v>
      </c>
      <c r="L76" s="761">
        <v>1.4285714285714286</v>
      </c>
      <c r="M76" s="761">
        <v>181</v>
      </c>
      <c r="N76" s="761">
        <v>18</v>
      </c>
      <c r="O76" s="761">
        <v>3276</v>
      </c>
      <c r="P76" s="750">
        <v>2.5856353591160222</v>
      </c>
      <c r="Q76" s="762">
        <v>182</v>
      </c>
    </row>
    <row r="77" spans="1:17" ht="14.4" customHeight="1" x14ac:dyDescent="0.3">
      <c r="A77" s="743" t="s">
        <v>3640</v>
      </c>
      <c r="B77" s="745" t="s">
        <v>3641</v>
      </c>
      <c r="C77" s="745" t="s">
        <v>3119</v>
      </c>
      <c r="D77" s="745" t="s">
        <v>3710</v>
      </c>
      <c r="E77" s="745" t="s">
        <v>3711</v>
      </c>
      <c r="F77" s="761">
        <v>8</v>
      </c>
      <c r="G77" s="761">
        <v>568</v>
      </c>
      <c r="H77" s="761">
        <v>1</v>
      </c>
      <c r="I77" s="761">
        <v>71</v>
      </c>
      <c r="J77" s="761">
        <v>2</v>
      </c>
      <c r="K77" s="761">
        <v>142</v>
      </c>
      <c r="L77" s="761">
        <v>0.25</v>
      </c>
      <c r="M77" s="761">
        <v>71</v>
      </c>
      <c r="N77" s="761">
        <v>2</v>
      </c>
      <c r="O77" s="761">
        <v>144</v>
      </c>
      <c r="P77" s="750">
        <v>0.25352112676056338</v>
      </c>
      <c r="Q77" s="762">
        <v>72</v>
      </c>
    </row>
    <row r="78" spans="1:17" ht="14.4" customHeight="1" x14ac:dyDescent="0.3">
      <c r="A78" s="743" t="s">
        <v>3640</v>
      </c>
      <c r="B78" s="745" t="s">
        <v>3641</v>
      </c>
      <c r="C78" s="745" t="s">
        <v>3119</v>
      </c>
      <c r="D78" s="745" t="s">
        <v>3712</v>
      </c>
      <c r="E78" s="745" t="s">
        <v>3713</v>
      </c>
      <c r="F78" s="761">
        <v>6</v>
      </c>
      <c r="G78" s="761">
        <v>1092</v>
      </c>
      <c r="H78" s="761">
        <v>1</v>
      </c>
      <c r="I78" s="761">
        <v>182</v>
      </c>
      <c r="J78" s="761">
        <v>6</v>
      </c>
      <c r="K78" s="761">
        <v>1092</v>
      </c>
      <c r="L78" s="761">
        <v>1</v>
      </c>
      <c r="M78" s="761">
        <v>182</v>
      </c>
      <c r="N78" s="761">
        <v>13</v>
      </c>
      <c r="O78" s="761">
        <v>2379</v>
      </c>
      <c r="P78" s="750">
        <v>2.1785714285714284</v>
      </c>
      <c r="Q78" s="762">
        <v>183</v>
      </c>
    </row>
    <row r="79" spans="1:17" ht="14.4" customHeight="1" x14ac:dyDescent="0.3">
      <c r="A79" s="743" t="s">
        <v>3640</v>
      </c>
      <c r="B79" s="745" t="s">
        <v>3641</v>
      </c>
      <c r="C79" s="745" t="s">
        <v>3119</v>
      </c>
      <c r="D79" s="745" t="s">
        <v>3714</v>
      </c>
      <c r="E79" s="745" t="s">
        <v>3715</v>
      </c>
      <c r="F79" s="761">
        <v>270</v>
      </c>
      <c r="G79" s="761">
        <v>39690</v>
      </c>
      <c r="H79" s="761">
        <v>1</v>
      </c>
      <c r="I79" s="761">
        <v>147</v>
      </c>
      <c r="J79" s="761">
        <v>242</v>
      </c>
      <c r="K79" s="761">
        <v>35574</v>
      </c>
      <c r="L79" s="761">
        <v>0.89629629629629626</v>
      </c>
      <c r="M79" s="761">
        <v>147</v>
      </c>
      <c r="N79" s="761">
        <v>260</v>
      </c>
      <c r="O79" s="761">
        <v>38480</v>
      </c>
      <c r="P79" s="750">
        <v>0.96951373141849329</v>
      </c>
      <c r="Q79" s="762">
        <v>148</v>
      </c>
    </row>
    <row r="80" spans="1:17" ht="14.4" customHeight="1" x14ac:dyDescent="0.3">
      <c r="A80" s="743" t="s">
        <v>3640</v>
      </c>
      <c r="B80" s="745" t="s">
        <v>3641</v>
      </c>
      <c r="C80" s="745" t="s">
        <v>3119</v>
      </c>
      <c r="D80" s="745" t="s">
        <v>3716</v>
      </c>
      <c r="E80" s="745" t="s">
        <v>3717</v>
      </c>
      <c r="F80" s="761">
        <v>23</v>
      </c>
      <c r="G80" s="761">
        <v>667</v>
      </c>
      <c r="H80" s="761">
        <v>1</v>
      </c>
      <c r="I80" s="761">
        <v>29</v>
      </c>
      <c r="J80" s="761">
        <v>17</v>
      </c>
      <c r="K80" s="761">
        <v>493</v>
      </c>
      <c r="L80" s="761">
        <v>0.73913043478260865</v>
      </c>
      <c r="M80" s="761">
        <v>29</v>
      </c>
      <c r="N80" s="761">
        <v>12</v>
      </c>
      <c r="O80" s="761">
        <v>360</v>
      </c>
      <c r="P80" s="750">
        <v>0.53973013493253374</v>
      </c>
      <c r="Q80" s="762">
        <v>30</v>
      </c>
    </row>
    <row r="81" spans="1:17" ht="14.4" customHeight="1" x14ac:dyDescent="0.3">
      <c r="A81" s="743" t="s">
        <v>3640</v>
      </c>
      <c r="B81" s="745" t="s">
        <v>3641</v>
      </c>
      <c r="C81" s="745" t="s">
        <v>3119</v>
      </c>
      <c r="D81" s="745" t="s">
        <v>3718</v>
      </c>
      <c r="E81" s="745" t="s">
        <v>3719</v>
      </c>
      <c r="F81" s="761">
        <v>2</v>
      </c>
      <c r="G81" s="761">
        <v>62</v>
      </c>
      <c r="H81" s="761">
        <v>1</v>
      </c>
      <c r="I81" s="761">
        <v>31</v>
      </c>
      <c r="J81" s="761">
        <v>9</v>
      </c>
      <c r="K81" s="761">
        <v>279</v>
      </c>
      <c r="L81" s="761">
        <v>4.5</v>
      </c>
      <c r="M81" s="761">
        <v>31</v>
      </c>
      <c r="N81" s="761">
        <v>5</v>
      </c>
      <c r="O81" s="761">
        <v>155</v>
      </c>
      <c r="P81" s="750">
        <v>2.5</v>
      </c>
      <c r="Q81" s="762">
        <v>31</v>
      </c>
    </row>
    <row r="82" spans="1:17" ht="14.4" customHeight="1" x14ac:dyDescent="0.3">
      <c r="A82" s="743" t="s">
        <v>3640</v>
      </c>
      <c r="B82" s="745" t="s">
        <v>3641</v>
      </c>
      <c r="C82" s="745" t="s">
        <v>3119</v>
      </c>
      <c r="D82" s="745" t="s">
        <v>3720</v>
      </c>
      <c r="E82" s="745" t="s">
        <v>3721</v>
      </c>
      <c r="F82" s="761">
        <v>5</v>
      </c>
      <c r="G82" s="761">
        <v>135</v>
      </c>
      <c r="H82" s="761">
        <v>1</v>
      </c>
      <c r="I82" s="761">
        <v>27</v>
      </c>
      <c r="J82" s="761">
        <v>10</v>
      </c>
      <c r="K82" s="761">
        <v>270</v>
      </c>
      <c r="L82" s="761">
        <v>2</v>
      </c>
      <c r="M82" s="761">
        <v>27</v>
      </c>
      <c r="N82" s="761">
        <v>5</v>
      </c>
      <c r="O82" s="761">
        <v>135</v>
      </c>
      <c r="P82" s="750">
        <v>1</v>
      </c>
      <c r="Q82" s="762">
        <v>27</v>
      </c>
    </row>
    <row r="83" spans="1:17" ht="14.4" customHeight="1" x14ac:dyDescent="0.3">
      <c r="A83" s="743" t="s">
        <v>3640</v>
      </c>
      <c r="B83" s="745" t="s">
        <v>3641</v>
      </c>
      <c r="C83" s="745" t="s">
        <v>3119</v>
      </c>
      <c r="D83" s="745" t="s">
        <v>3722</v>
      </c>
      <c r="E83" s="745" t="s">
        <v>3723</v>
      </c>
      <c r="F83" s="761">
        <v>2</v>
      </c>
      <c r="G83" s="761">
        <v>506</v>
      </c>
      <c r="H83" s="761">
        <v>1</v>
      </c>
      <c r="I83" s="761">
        <v>253</v>
      </c>
      <c r="J83" s="761">
        <v>4</v>
      </c>
      <c r="K83" s="761">
        <v>1012</v>
      </c>
      <c r="L83" s="761">
        <v>2</v>
      </c>
      <c r="M83" s="761">
        <v>253</v>
      </c>
      <c r="N83" s="761">
        <v>2</v>
      </c>
      <c r="O83" s="761">
        <v>510</v>
      </c>
      <c r="P83" s="750">
        <v>1.0079051383399209</v>
      </c>
      <c r="Q83" s="762">
        <v>255</v>
      </c>
    </row>
    <row r="84" spans="1:17" ht="14.4" customHeight="1" x14ac:dyDescent="0.3">
      <c r="A84" s="743" t="s">
        <v>3640</v>
      </c>
      <c r="B84" s="745" t="s">
        <v>3641</v>
      </c>
      <c r="C84" s="745" t="s">
        <v>3119</v>
      </c>
      <c r="D84" s="745" t="s">
        <v>3724</v>
      </c>
      <c r="E84" s="745" t="s">
        <v>3725</v>
      </c>
      <c r="F84" s="761">
        <v>1</v>
      </c>
      <c r="G84" s="761">
        <v>22</v>
      </c>
      <c r="H84" s="761">
        <v>1</v>
      </c>
      <c r="I84" s="761">
        <v>22</v>
      </c>
      <c r="J84" s="761">
        <v>1</v>
      </c>
      <c r="K84" s="761">
        <v>22</v>
      </c>
      <c r="L84" s="761">
        <v>1</v>
      </c>
      <c r="M84" s="761">
        <v>22</v>
      </c>
      <c r="N84" s="761">
        <v>5</v>
      </c>
      <c r="O84" s="761">
        <v>110</v>
      </c>
      <c r="P84" s="750">
        <v>5</v>
      </c>
      <c r="Q84" s="762">
        <v>22</v>
      </c>
    </row>
    <row r="85" spans="1:17" ht="14.4" customHeight="1" x14ac:dyDescent="0.3">
      <c r="A85" s="743" t="s">
        <v>3640</v>
      </c>
      <c r="B85" s="745" t="s">
        <v>3641</v>
      </c>
      <c r="C85" s="745" t="s">
        <v>3119</v>
      </c>
      <c r="D85" s="745" t="s">
        <v>3726</v>
      </c>
      <c r="E85" s="745" t="s">
        <v>3727</v>
      </c>
      <c r="F85" s="761">
        <v>17</v>
      </c>
      <c r="G85" s="761">
        <v>425</v>
      </c>
      <c r="H85" s="761">
        <v>1</v>
      </c>
      <c r="I85" s="761">
        <v>25</v>
      </c>
      <c r="J85" s="761">
        <v>16</v>
      </c>
      <c r="K85" s="761">
        <v>400</v>
      </c>
      <c r="L85" s="761">
        <v>0.94117647058823528</v>
      </c>
      <c r="M85" s="761">
        <v>25</v>
      </c>
      <c r="N85" s="761">
        <v>10</v>
      </c>
      <c r="O85" s="761">
        <v>250</v>
      </c>
      <c r="P85" s="750">
        <v>0.58823529411764708</v>
      </c>
      <c r="Q85" s="762">
        <v>25</v>
      </c>
    </row>
    <row r="86" spans="1:17" ht="14.4" customHeight="1" x14ac:dyDescent="0.3">
      <c r="A86" s="743" t="s">
        <v>3640</v>
      </c>
      <c r="B86" s="745" t="s">
        <v>3641</v>
      </c>
      <c r="C86" s="745" t="s">
        <v>3119</v>
      </c>
      <c r="D86" s="745" t="s">
        <v>3728</v>
      </c>
      <c r="E86" s="745" t="s">
        <v>3729</v>
      </c>
      <c r="F86" s="761"/>
      <c r="G86" s="761"/>
      <c r="H86" s="761"/>
      <c r="I86" s="761"/>
      <c r="J86" s="761">
        <v>1</v>
      </c>
      <c r="K86" s="761">
        <v>30</v>
      </c>
      <c r="L86" s="761"/>
      <c r="M86" s="761">
        <v>30</v>
      </c>
      <c r="N86" s="761"/>
      <c r="O86" s="761"/>
      <c r="P86" s="750"/>
      <c r="Q86" s="762"/>
    </row>
    <row r="87" spans="1:17" ht="14.4" customHeight="1" x14ac:dyDescent="0.3">
      <c r="A87" s="743" t="s">
        <v>3640</v>
      </c>
      <c r="B87" s="745" t="s">
        <v>3641</v>
      </c>
      <c r="C87" s="745" t="s">
        <v>3119</v>
      </c>
      <c r="D87" s="745" t="s">
        <v>3730</v>
      </c>
      <c r="E87" s="745" t="s">
        <v>3731</v>
      </c>
      <c r="F87" s="761">
        <v>1</v>
      </c>
      <c r="G87" s="761">
        <v>204</v>
      </c>
      <c r="H87" s="761">
        <v>1</v>
      </c>
      <c r="I87" s="761">
        <v>204</v>
      </c>
      <c r="J87" s="761"/>
      <c r="K87" s="761"/>
      <c r="L87" s="761"/>
      <c r="M87" s="761"/>
      <c r="N87" s="761"/>
      <c r="O87" s="761"/>
      <c r="P87" s="750"/>
      <c r="Q87" s="762"/>
    </row>
    <row r="88" spans="1:17" ht="14.4" customHeight="1" x14ac:dyDescent="0.3">
      <c r="A88" s="743" t="s">
        <v>3640</v>
      </c>
      <c r="B88" s="745" t="s">
        <v>3641</v>
      </c>
      <c r="C88" s="745" t="s">
        <v>3119</v>
      </c>
      <c r="D88" s="745" t="s">
        <v>3732</v>
      </c>
      <c r="E88" s="745" t="s">
        <v>3733</v>
      </c>
      <c r="F88" s="761">
        <v>2</v>
      </c>
      <c r="G88" s="761">
        <v>52</v>
      </c>
      <c r="H88" s="761">
        <v>1</v>
      </c>
      <c r="I88" s="761">
        <v>26</v>
      </c>
      <c r="J88" s="761"/>
      <c r="K88" s="761"/>
      <c r="L88" s="761"/>
      <c r="M88" s="761"/>
      <c r="N88" s="761">
        <v>2</v>
      </c>
      <c r="O88" s="761">
        <v>52</v>
      </c>
      <c r="P88" s="750">
        <v>1</v>
      </c>
      <c r="Q88" s="762">
        <v>26</v>
      </c>
    </row>
    <row r="89" spans="1:17" ht="14.4" customHeight="1" x14ac:dyDescent="0.3">
      <c r="A89" s="743" t="s">
        <v>3640</v>
      </c>
      <c r="B89" s="745" t="s">
        <v>3641</v>
      </c>
      <c r="C89" s="745" t="s">
        <v>3119</v>
      </c>
      <c r="D89" s="745" t="s">
        <v>3734</v>
      </c>
      <c r="E89" s="745" t="s">
        <v>3735</v>
      </c>
      <c r="F89" s="761"/>
      <c r="G89" s="761"/>
      <c r="H89" s="761"/>
      <c r="I89" s="761"/>
      <c r="J89" s="761">
        <v>2</v>
      </c>
      <c r="K89" s="761">
        <v>168</v>
      </c>
      <c r="L89" s="761"/>
      <c r="M89" s="761">
        <v>84</v>
      </c>
      <c r="N89" s="761"/>
      <c r="O89" s="761"/>
      <c r="P89" s="750"/>
      <c r="Q89" s="762"/>
    </row>
    <row r="90" spans="1:17" ht="14.4" customHeight="1" x14ac:dyDescent="0.3">
      <c r="A90" s="743" t="s">
        <v>3640</v>
      </c>
      <c r="B90" s="745" t="s">
        <v>3641</v>
      </c>
      <c r="C90" s="745" t="s">
        <v>3119</v>
      </c>
      <c r="D90" s="745" t="s">
        <v>3736</v>
      </c>
      <c r="E90" s="745" t="s">
        <v>3737</v>
      </c>
      <c r="F90" s="761">
        <v>58</v>
      </c>
      <c r="G90" s="761">
        <v>10092</v>
      </c>
      <c r="H90" s="761">
        <v>1</v>
      </c>
      <c r="I90" s="761">
        <v>174</v>
      </c>
      <c r="J90" s="761">
        <v>65</v>
      </c>
      <c r="K90" s="761">
        <v>11310</v>
      </c>
      <c r="L90" s="761">
        <v>1.1206896551724137</v>
      </c>
      <c r="M90" s="761">
        <v>174</v>
      </c>
      <c r="N90" s="761">
        <v>62</v>
      </c>
      <c r="O90" s="761">
        <v>10850</v>
      </c>
      <c r="P90" s="750">
        <v>1.0751089972255252</v>
      </c>
      <c r="Q90" s="762">
        <v>175</v>
      </c>
    </row>
    <row r="91" spans="1:17" ht="14.4" customHeight="1" x14ac:dyDescent="0.3">
      <c r="A91" s="743" t="s">
        <v>3640</v>
      </c>
      <c r="B91" s="745" t="s">
        <v>3641</v>
      </c>
      <c r="C91" s="745" t="s">
        <v>3119</v>
      </c>
      <c r="D91" s="745" t="s">
        <v>3738</v>
      </c>
      <c r="E91" s="745" t="s">
        <v>3739</v>
      </c>
      <c r="F91" s="761">
        <v>9</v>
      </c>
      <c r="G91" s="761">
        <v>2250</v>
      </c>
      <c r="H91" s="761">
        <v>1</v>
      </c>
      <c r="I91" s="761">
        <v>250</v>
      </c>
      <c r="J91" s="761">
        <v>12</v>
      </c>
      <c r="K91" s="761">
        <v>3000</v>
      </c>
      <c r="L91" s="761">
        <v>1.3333333333333333</v>
      </c>
      <c r="M91" s="761">
        <v>250</v>
      </c>
      <c r="N91" s="761">
        <v>13</v>
      </c>
      <c r="O91" s="761">
        <v>3276</v>
      </c>
      <c r="P91" s="750">
        <v>1.456</v>
      </c>
      <c r="Q91" s="762">
        <v>252</v>
      </c>
    </row>
    <row r="92" spans="1:17" ht="14.4" customHeight="1" x14ac:dyDescent="0.3">
      <c r="A92" s="743" t="s">
        <v>3640</v>
      </c>
      <c r="B92" s="745" t="s">
        <v>3641</v>
      </c>
      <c r="C92" s="745" t="s">
        <v>3119</v>
      </c>
      <c r="D92" s="745" t="s">
        <v>3740</v>
      </c>
      <c r="E92" s="745" t="s">
        <v>3741</v>
      </c>
      <c r="F92" s="761">
        <v>58</v>
      </c>
      <c r="G92" s="761">
        <v>870</v>
      </c>
      <c r="H92" s="761">
        <v>1</v>
      </c>
      <c r="I92" s="761">
        <v>15</v>
      </c>
      <c r="J92" s="761">
        <v>40</v>
      </c>
      <c r="K92" s="761">
        <v>600</v>
      </c>
      <c r="L92" s="761">
        <v>0.68965517241379315</v>
      </c>
      <c r="M92" s="761">
        <v>15</v>
      </c>
      <c r="N92" s="761">
        <v>29</v>
      </c>
      <c r="O92" s="761">
        <v>435</v>
      </c>
      <c r="P92" s="750">
        <v>0.5</v>
      </c>
      <c r="Q92" s="762">
        <v>15</v>
      </c>
    </row>
    <row r="93" spans="1:17" ht="14.4" customHeight="1" x14ac:dyDescent="0.3">
      <c r="A93" s="743" t="s">
        <v>3640</v>
      </c>
      <c r="B93" s="745" t="s">
        <v>3641</v>
      </c>
      <c r="C93" s="745" t="s">
        <v>3119</v>
      </c>
      <c r="D93" s="745" t="s">
        <v>3742</v>
      </c>
      <c r="E93" s="745" t="s">
        <v>3743</v>
      </c>
      <c r="F93" s="761">
        <v>1</v>
      </c>
      <c r="G93" s="761">
        <v>23</v>
      </c>
      <c r="H93" s="761">
        <v>1</v>
      </c>
      <c r="I93" s="761">
        <v>23</v>
      </c>
      <c r="J93" s="761">
        <v>2</v>
      </c>
      <c r="K93" s="761">
        <v>46</v>
      </c>
      <c r="L93" s="761">
        <v>2</v>
      </c>
      <c r="M93" s="761">
        <v>23</v>
      </c>
      <c r="N93" s="761">
        <v>1</v>
      </c>
      <c r="O93" s="761">
        <v>23</v>
      </c>
      <c r="P93" s="750">
        <v>1</v>
      </c>
      <c r="Q93" s="762">
        <v>23</v>
      </c>
    </row>
    <row r="94" spans="1:17" ht="14.4" customHeight="1" x14ac:dyDescent="0.3">
      <c r="A94" s="743" t="s">
        <v>3640</v>
      </c>
      <c r="B94" s="745" t="s">
        <v>3641</v>
      </c>
      <c r="C94" s="745" t="s">
        <v>3119</v>
      </c>
      <c r="D94" s="745" t="s">
        <v>3744</v>
      </c>
      <c r="E94" s="745" t="s">
        <v>3745</v>
      </c>
      <c r="F94" s="761">
        <v>11</v>
      </c>
      <c r="G94" s="761">
        <v>2739</v>
      </c>
      <c r="H94" s="761">
        <v>1</v>
      </c>
      <c r="I94" s="761">
        <v>249</v>
      </c>
      <c r="J94" s="761">
        <v>13</v>
      </c>
      <c r="K94" s="761">
        <v>3237</v>
      </c>
      <c r="L94" s="761">
        <v>1.1818181818181819</v>
      </c>
      <c r="M94" s="761">
        <v>249</v>
      </c>
      <c r="N94" s="761">
        <v>15</v>
      </c>
      <c r="O94" s="761">
        <v>3765</v>
      </c>
      <c r="P94" s="750">
        <v>1.3745892661555312</v>
      </c>
      <c r="Q94" s="762">
        <v>251</v>
      </c>
    </row>
    <row r="95" spans="1:17" ht="14.4" customHeight="1" x14ac:dyDescent="0.3">
      <c r="A95" s="743" t="s">
        <v>3640</v>
      </c>
      <c r="B95" s="745" t="s">
        <v>3641</v>
      </c>
      <c r="C95" s="745" t="s">
        <v>3119</v>
      </c>
      <c r="D95" s="745" t="s">
        <v>3746</v>
      </c>
      <c r="E95" s="745" t="s">
        <v>3747</v>
      </c>
      <c r="F95" s="761">
        <v>28</v>
      </c>
      <c r="G95" s="761">
        <v>1036</v>
      </c>
      <c r="H95" s="761">
        <v>1</v>
      </c>
      <c r="I95" s="761">
        <v>37</v>
      </c>
      <c r="J95" s="761">
        <v>20</v>
      </c>
      <c r="K95" s="761">
        <v>740</v>
      </c>
      <c r="L95" s="761">
        <v>0.7142857142857143</v>
      </c>
      <c r="M95" s="761">
        <v>37</v>
      </c>
      <c r="N95" s="761">
        <v>14</v>
      </c>
      <c r="O95" s="761">
        <v>518</v>
      </c>
      <c r="P95" s="750">
        <v>0.5</v>
      </c>
      <c r="Q95" s="762">
        <v>37</v>
      </c>
    </row>
    <row r="96" spans="1:17" ht="14.4" customHeight="1" x14ac:dyDescent="0.3">
      <c r="A96" s="743" t="s">
        <v>3640</v>
      </c>
      <c r="B96" s="745" t="s">
        <v>3641</v>
      </c>
      <c r="C96" s="745" t="s">
        <v>3119</v>
      </c>
      <c r="D96" s="745" t="s">
        <v>3748</v>
      </c>
      <c r="E96" s="745" t="s">
        <v>3749</v>
      </c>
      <c r="F96" s="761">
        <v>3</v>
      </c>
      <c r="G96" s="761">
        <v>69</v>
      </c>
      <c r="H96" s="761">
        <v>1</v>
      </c>
      <c r="I96" s="761">
        <v>23</v>
      </c>
      <c r="J96" s="761"/>
      <c r="K96" s="761"/>
      <c r="L96" s="761"/>
      <c r="M96" s="761"/>
      <c r="N96" s="761"/>
      <c r="O96" s="761"/>
      <c r="P96" s="750"/>
      <c r="Q96" s="762"/>
    </row>
    <row r="97" spans="1:17" ht="14.4" customHeight="1" x14ac:dyDescent="0.3">
      <c r="A97" s="743" t="s">
        <v>3640</v>
      </c>
      <c r="B97" s="745" t="s">
        <v>3641</v>
      </c>
      <c r="C97" s="745" t="s">
        <v>3119</v>
      </c>
      <c r="D97" s="745" t="s">
        <v>3750</v>
      </c>
      <c r="E97" s="745" t="s">
        <v>3751</v>
      </c>
      <c r="F97" s="761">
        <v>3</v>
      </c>
      <c r="G97" s="761">
        <v>993</v>
      </c>
      <c r="H97" s="761">
        <v>1</v>
      </c>
      <c r="I97" s="761">
        <v>331</v>
      </c>
      <c r="J97" s="761">
        <v>3</v>
      </c>
      <c r="K97" s="761">
        <v>993</v>
      </c>
      <c r="L97" s="761">
        <v>1</v>
      </c>
      <c r="M97" s="761">
        <v>331</v>
      </c>
      <c r="N97" s="761">
        <v>4</v>
      </c>
      <c r="O97" s="761">
        <v>1324</v>
      </c>
      <c r="P97" s="750">
        <v>1.3333333333333333</v>
      </c>
      <c r="Q97" s="762">
        <v>331</v>
      </c>
    </row>
    <row r="98" spans="1:17" ht="14.4" customHeight="1" x14ac:dyDescent="0.3">
      <c r="A98" s="743" t="s">
        <v>3640</v>
      </c>
      <c r="B98" s="745" t="s">
        <v>3641</v>
      </c>
      <c r="C98" s="745" t="s">
        <v>3119</v>
      </c>
      <c r="D98" s="745" t="s">
        <v>3752</v>
      </c>
      <c r="E98" s="745" t="s">
        <v>3753</v>
      </c>
      <c r="F98" s="761">
        <v>3</v>
      </c>
      <c r="G98" s="761">
        <v>87</v>
      </c>
      <c r="H98" s="761">
        <v>1</v>
      </c>
      <c r="I98" s="761">
        <v>29</v>
      </c>
      <c r="J98" s="761">
        <v>2</v>
      </c>
      <c r="K98" s="761">
        <v>58</v>
      </c>
      <c r="L98" s="761">
        <v>0.66666666666666663</v>
      </c>
      <c r="M98" s="761">
        <v>29</v>
      </c>
      <c r="N98" s="761">
        <v>2</v>
      </c>
      <c r="O98" s="761">
        <v>58</v>
      </c>
      <c r="P98" s="750">
        <v>0.66666666666666663</v>
      </c>
      <c r="Q98" s="762">
        <v>29</v>
      </c>
    </row>
    <row r="99" spans="1:17" ht="14.4" customHeight="1" x14ac:dyDescent="0.3">
      <c r="A99" s="743" t="s">
        <v>3640</v>
      </c>
      <c r="B99" s="745" t="s">
        <v>3641</v>
      </c>
      <c r="C99" s="745" t="s">
        <v>3119</v>
      </c>
      <c r="D99" s="745" t="s">
        <v>3754</v>
      </c>
      <c r="E99" s="745" t="s">
        <v>3755</v>
      </c>
      <c r="F99" s="761">
        <v>32</v>
      </c>
      <c r="G99" s="761">
        <v>5632</v>
      </c>
      <c r="H99" s="761">
        <v>1</v>
      </c>
      <c r="I99" s="761">
        <v>176</v>
      </c>
      <c r="J99" s="761">
        <v>57</v>
      </c>
      <c r="K99" s="761">
        <v>10032</v>
      </c>
      <c r="L99" s="761">
        <v>1.78125</v>
      </c>
      <c r="M99" s="761">
        <v>176</v>
      </c>
      <c r="N99" s="761">
        <v>32</v>
      </c>
      <c r="O99" s="761">
        <v>5664</v>
      </c>
      <c r="P99" s="750">
        <v>1.0056818181818181</v>
      </c>
      <c r="Q99" s="762">
        <v>177</v>
      </c>
    </row>
    <row r="100" spans="1:17" ht="14.4" customHeight="1" x14ac:dyDescent="0.3">
      <c r="A100" s="743" t="s">
        <v>3640</v>
      </c>
      <c r="B100" s="745" t="s">
        <v>3641</v>
      </c>
      <c r="C100" s="745" t="s">
        <v>3119</v>
      </c>
      <c r="D100" s="745" t="s">
        <v>3756</v>
      </c>
      <c r="E100" s="745" t="s">
        <v>3757</v>
      </c>
      <c r="F100" s="761"/>
      <c r="G100" s="761"/>
      <c r="H100" s="761"/>
      <c r="I100" s="761"/>
      <c r="J100" s="761"/>
      <c r="K100" s="761"/>
      <c r="L100" s="761"/>
      <c r="M100" s="761"/>
      <c r="N100" s="761">
        <v>5</v>
      </c>
      <c r="O100" s="761">
        <v>75</v>
      </c>
      <c r="P100" s="750"/>
      <c r="Q100" s="762">
        <v>15</v>
      </c>
    </row>
    <row r="101" spans="1:17" ht="14.4" customHeight="1" x14ac:dyDescent="0.3">
      <c r="A101" s="743" t="s">
        <v>3640</v>
      </c>
      <c r="B101" s="745" t="s">
        <v>3641</v>
      </c>
      <c r="C101" s="745" t="s">
        <v>3119</v>
      </c>
      <c r="D101" s="745" t="s">
        <v>3758</v>
      </c>
      <c r="E101" s="745" t="s">
        <v>3759</v>
      </c>
      <c r="F101" s="761">
        <v>35</v>
      </c>
      <c r="G101" s="761">
        <v>665</v>
      </c>
      <c r="H101" s="761">
        <v>1</v>
      </c>
      <c r="I101" s="761">
        <v>19</v>
      </c>
      <c r="J101" s="761">
        <v>34</v>
      </c>
      <c r="K101" s="761">
        <v>646</v>
      </c>
      <c r="L101" s="761">
        <v>0.97142857142857142</v>
      </c>
      <c r="M101" s="761">
        <v>19</v>
      </c>
      <c r="N101" s="761">
        <v>28</v>
      </c>
      <c r="O101" s="761">
        <v>532</v>
      </c>
      <c r="P101" s="750">
        <v>0.8</v>
      </c>
      <c r="Q101" s="762">
        <v>19</v>
      </c>
    </row>
    <row r="102" spans="1:17" ht="14.4" customHeight="1" x14ac:dyDescent="0.3">
      <c r="A102" s="743" t="s">
        <v>3640</v>
      </c>
      <c r="B102" s="745" t="s">
        <v>3641</v>
      </c>
      <c r="C102" s="745" t="s">
        <v>3119</v>
      </c>
      <c r="D102" s="745" t="s">
        <v>3760</v>
      </c>
      <c r="E102" s="745" t="s">
        <v>3761</v>
      </c>
      <c r="F102" s="761">
        <v>42</v>
      </c>
      <c r="G102" s="761">
        <v>840</v>
      </c>
      <c r="H102" s="761">
        <v>1</v>
      </c>
      <c r="I102" s="761">
        <v>20</v>
      </c>
      <c r="J102" s="761">
        <v>34</v>
      </c>
      <c r="K102" s="761">
        <v>680</v>
      </c>
      <c r="L102" s="761">
        <v>0.80952380952380953</v>
      </c>
      <c r="M102" s="761">
        <v>20</v>
      </c>
      <c r="N102" s="761">
        <v>33</v>
      </c>
      <c r="O102" s="761">
        <v>660</v>
      </c>
      <c r="P102" s="750">
        <v>0.7857142857142857</v>
      </c>
      <c r="Q102" s="762">
        <v>20</v>
      </c>
    </row>
    <row r="103" spans="1:17" ht="14.4" customHeight="1" x14ac:dyDescent="0.3">
      <c r="A103" s="743" t="s">
        <v>3640</v>
      </c>
      <c r="B103" s="745" t="s">
        <v>3641</v>
      </c>
      <c r="C103" s="745" t="s">
        <v>3119</v>
      </c>
      <c r="D103" s="745" t="s">
        <v>3762</v>
      </c>
      <c r="E103" s="745" t="s">
        <v>3763</v>
      </c>
      <c r="F103" s="761">
        <v>2</v>
      </c>
      <c r="G103" s="761">
        <v>368</v>
      </c>
      <c r="H103" s="761">
        <v>1</v>
      </c>
      <c r="I103" s="761">
        <v>184</v>
      </c>
      <c r="J103" s="761">
        <v>1</v>
      </c>
      <c r="K103" s="761">
        <v>184</v>
      </c>
      <c r="L103" s="761">
        <v>0.5</v>
      </c>
      <c r="M103" s="761">
        <v>184</v>
      </c>
      <c r="N103" s="761">
        <v>1</v>
      </c>
      <c r="O103" s="761">
        <v>185</v>
      </c>
      <c r="P103" s="750">
        <v>0.50271739130434778</v>
      </c>
      <c r="Q103" s="762">
        <v>185</v>
      </c>
    </row>
    <row r="104" spans="1:17" ht="14.4" customHeight="1" x14ac:dyDescent="0.3">
      <c r="A104" s="743" t="s">
        <v>3640</v>
      </c>
      <c r="B104" s="745" t="s">
        <v>3641</v>
      </c>
      <c r="C104" s="745" t="s">
        <v>3119</v>
      </c>
      <c r="D104" s="745" t="s">
        <v>3764</v>
      </c>
      <c r="E104" s="745" t="s">
        <v>3765</v>
      </c>
      <c r="F104" s="761">
        <v>12</v>
      </c>
      <c r="G104" s="761">
        <v>1008</v>
      </c>
      <c r="H104" s="761">
        <v>1</v>
      </c>
      <c r="I104" s="761">
        <v>84</v>
      </c>
      <c r="J104" s="761">
        <v>5</v>
      </c>
      <c r="K104" s="761">
        <v>420</v>
      </c>
      <c r="L104" s="761">
        <v>0.41666666666666669</v>
      </c>
      <c r="M104" s="761">
        <v>84</v>
      </c>
      <c r="N104" s="761">
        <v>5</v>
      </c>
      <c r="O104" s="761">
        <v>420</v>
      </c>
      <c r="P104" s="750">
        <v>0.41666666666666669</v>
      </c>
      <c r="Q104" s="762">
        <v>84</v>
      </c>
    </row>
    <row r="105" spans="1:17" ht="14.4" customHeight="1" x14ac:dyDescent="0.3">
      <c r="A105" s="743" t="s">
        <v>3640</v>
      </c>
      <c r="B105" s="745" t="s">
        <v>3641</v>
      </c>
      <c r="C105" s="745" t="s">
        <v>3119</v>
      </c>
      <c r="D105" s="745" t="s">
        <v>3766</v>
      </c>
      <c r="E105" s="745" t="s">
        <v>3767</v>
      </c>
      <c r="F105" s="761"/>
      <c r="G105" s="761"/>
      <c r="H105" s="761"/>
      <c r="I105" s="761"/>
      <c r="J105" s="761">
        <v>1</v>
      </c>
      <c r="K105" s="761">
        <v>78</v>
      </c>
      <c r="L105" s="761"/>
      <c r="M105" s="761">
        <v>78</v>
      </c>
      <c r="N105" s="761">
        <v>1</v>
      </c>
      <c r="O105" s="761">
        <v>78</v>
      </c>
      <c r="P105" s="750"/>
      <c r="Q105" s="762">
        <v>78</v>
      </c>
    </row>
    <row r="106" spans="1:17" ht="14.4" customHeight="1" x14ac:dyDescent="0.3">
      <c r="A106" s="743" t="s">
        <v>3640</v>
      </c>
      <c r="B106" s="745" t="s">
        <v>3641</v>
      </c>
      <c r="C106" s="745" t="s">
        <v>3119</v>
      </c>
      <c r="D106" s="745" t="s">
        <v>3768</v>
      </c>
      <c r="E106" s="745" t="s">
        <v>3769</v>
      </c>
      <c r="F106" s="761"/>
      <c r="G106" s="761"/>
      <c r="H106" s="761"/>
      <c r="I106" s="761"/>
      <c r="J106" s="761"/>
      <c r="K106" s="761"/>
      <c r="L106" s="761"/>
      <c r="M106" s="761"/>
      <c r="N106" s="761">
        <v>1</v>
      </c>
      <c r="O106" s="761">
        <v>21</v>
      </c>
      <c r="P106" s="750"/>
      <c r="Q106" s="762">
        <v>21</v>
      </c>
    </row>
    <row r="107" spans="1:17" ht="14.4" customHeight="1" x14ac:dyDescent="0.3">
      <c r="A107" s="743" t="s">
        <v>3640</v>
      </c>
      <c r="B107" s="745" t="s">
        <v>3641</v>
      </c>
      <c r="C107" s="745" t="s">
        <v>3119</v>
      </c>
      <c r="D107" s="745" t="s">
        <v>3770</v>
      </c>
      <c r="E107" s="745" t="s">
        <v>3771</v>
      </c>
      <c r="F107" s="761"/>
      <c r="G107" s="761"/>
      <c r="H107" s="761"/>
      <c r="I107" s="761"/>
      <c r="J107" s="761">
        <v>2</v>
      </c>
      <c r="K107" s="761">
        <v>44</v>
      </c>
      <c r="L107" s="761"/>
      <c r="M107" s="761">
        <v>22</v>
      </c>
      <c r="N107" s="761"/>
      <c r="O107" s="761"/>
      <c r="P107" s="750"/>
      <c r="Q107" s="762"/>
    </row>
    <row r="108" spans="1:17" ht="14.4" customHeight="1" x14ac:dyDescent="0.3">
      <c r="A108" s="743" t="s">
        <v>3640</v>
      </c>
      <c r="B108" s="745" t="s">
        <v>3641</v>
      </c>
      <c r="C108" s="745" t="s">
        <v>3119</v>
      </c>
      <c r="D108" s="745" t="s">
        <v>3772</v>
      </c>
      <c r="E108" s="745" t="s">
        <v>3773</v>
      </c>
      <c r="F108" s="761">
        <v>6</v>
      </c>
      <c r="G108" s="761">
        <v>2970</v>
      </c>
      <c r="H108" s="761">
        <v>1</v>
      </c>
      <c r="I108" s="761">
        <v>495</v>
      </c>
      <c r="J108" s="761">
        <v>4</v>
      </c>
      <c r="K108" s="761">
        <v>1980</v>
      </c>
      <c r="L108" s="761">
        <v>0.66666666666666663</v>
      </c>
      <c r="M108" s="761">
        <v>495</v>
      </c>
      <c r="N108" s="761">
        <v>8</v>
      </c>
      <c r="O108" s="761">
        <v>3960</v>
      </c>
      <c r="P108" s="750">
        <v>1.3333333333333333</v>
      </c>
      <c r="Q108" s="762">
        <v>495</v>
      </c>
    </row>
    <row r="109" spans="1:17" ht="14.4" customHeight="1" x14ac:dyDescent="0.3">
      <c r="A109" s="743" t="s">
        <v>3640</v>
      </c>
      <c r="B109" s="745" t="s">
        <v>3641</v>
      </c>
      <c r="C109" s="745" t="s">
        <v>3119</v>
      </c>
      <c r="D109" s="745" t="s">
        <v>3774</v>
      </c>
      <c r="E109" s="745" t="s">
        <v>3775</v>
      </c>
      <c r="F109" s="761"/>
      <c r="G109" s="761"/>
      <c r="H109" s="761"/>
      <c r="I109" s="761"/>
      <c r="J109" s="761"/>
      <c r="K109" s="761"/>
      <c r="L109" s="761"/>
      <c r="M109" s="761"/>
      <c r="N109" s="761">
        <v>4</v>
      </c>
      <c r="O109" s="761">
        <v>668</v>
      </c>
      <c r="P109" s="750"/>
      <c r="Q109" s="762">
        <v>167</v>
      </c>
    </row>
    <row r="110" spans="1:17" ht="14.4" customHeight="1" x14ac:dyDescent="0.3">
      <c r="A110" s="743" t="s">
        <v>3640</v>
      </c>
      <c r="B110" s="745" t="s">
        <v>3641</v>
      </c>
      <c r="C110" s="745" t="s">
        <v>3119</v>
      </c>
      <c r="D110" s="745" t="s">
        <v>3776</v>
      </c>
      <c r="E110" s="745" t="s">
        <v>3777</v>
      </c>
      <c r="F110" s="761">
        <v>1</v>
      </c>
      <c r="G110" s="761">
        <v>1645</v>
      </c>
      <c r="H110" s="761">
        <v>1</v>
      </c>
      <c r="I110" s="761">
        <v>1645</v>
      </c>
      <c r="J110" s="761"/>
      <c r="K110" s="761"/>
      <c r="L110" s="761"/>
      <c r="M110" s="761"/>
      <c r="N110" s="761"/>
      <c r="O110" s="761"/>
      <c r="P110" s="750"/>
      <c r="Q110" s="762"/>
    </row>
    <row r="111" spans="1:17" ht="14.4" customHeight="1" x14ac:dyDescent="0.3">
      <c r="A111" s="743" t="s">
        <v>3640</v>
      </c>
      <c r="B111" s="745" t="s">
        <v>3641</v>
      </c>
      <c r="C111" s="745" t="s">
        <v>3119</v>
      </c>
      <c r="D111" s="745" t="s">
        <v>3778</v>
      </c>
      <c r="E111" s="745" t="s">
        <v>3779</v>
      </c>
      <c r="F111" s="761">
        <v>1</v>
      </c>
      <c r="G111" s="761">
        <v>310</v>
      </c>
      <c r="H111" s="761">
        <v>1</v>
      </c>
      <c r="I111" s="761">
        <v>310</v>
      </c>
      <c r="J111" s="761"/>
      <c r="K111" s="761"/>
      <c r="L111" s="761"/>
      <c r="M111" s="761"/>
      <c r="N111" s="761">
        <v>1</v>
      </c>
      <c r="O111" s="761">
        <v>310</v>
      </c>
      <c r="P111" s="750">
        <v>1</v>
      </c>
      <c r="Q111" s="762">
        <v>310</v>
      </c>
    </row>
    <row r="112" spans="1:17" ht="14.4" customHeight="1" x14ac:dyDescent="0.3">
      <c r="A112" s="743" t="s">
        <v>3640</v>
      </c>
      <c r="B112" s="745" t="s">
        <v>3641</v>
      </c>
      <c r="C112" s="745" t="s">
        <v>3119</v>
      </c>
      <c r="D112" s="745" t="s">
        <v>3780</v>
      </c>
      <c r="E112" s="745" t="s">
        <v>3781</v>
      </c>
      <c r="F112" s="761"/>
      <c r="G112" s="761"/>
      <c r="H112" s="761"/>
      <c r="I112" s="761"/>
      <c r="J112" s="761">
        <v>1</v>
      </c>
      <c r="K112" s="761">
        <v>131</v>
      </c>
      <c r="L112" s="761"/>
      <c r="M112" s="761">
        <v>131</v>
      </c>
      <c r="N112" s="761">
        <v>1</v>
      </c>
      <c r="O112" s="761">
        <v>132</v>
      </c>
      <c r="P112" s="750"/>
      <c r="Q112" s="762">
        <v>132</v>
      </c>
    </row>
    <row r="113" spans="1:17" ht="14.4" customHeight="1" x14ac:dyDescent="0.3">
      <c r="A113" s="743" t="s">
        <v>3640</v>
      </c>
      <c r="B113" s="745" t="s">
        <v>3641</v>
      </c>
      <c r="C113" s="745" t="s">
        <v>3119</v>
      </c>
      <c r="D113" s="745" t="s">
        <v>3782</v>
      </c>
      <c r="E113" s="745" t="s">
        <v>3783</v>
      </c>
      <c r="F113" s="761">
        <v>1</v>
      </c>
      <c r="G113" s="761">
        <v>291</v>
      </c>
      <c r="H113" s="761">
        <v>1</v>
      </c>
      <c r="I113" s="761">
        <v>291</v>
      </c>
      <c r="J113" s="761">
        <v>1</v>
      </c>
      <c r="K113" s="761">
        <v>291</v>
      </c>
      <c r="L113" s="761">
        <v>1</v>
      </c>
      <c r="M113" s="761">
        <v>291</v>
      </c>
      <c r="N113" s="761"/>
      <c r="O113" s="761"/>
      <c r="P113" s="750"/>
      <c r="Q113" s="762"/>
    </row>
    <row r="114" spans="1:17" ht="14.4" customHeight="1" x14ac:dyDescent="0.3">
      <c r="A114" s="743" t="s">
        <v>3640</v>
      </c>
      <c r="B114" s="745" t="s">
        <v>3641</v>
      </c>
      <c r="C114" s="745" t="s">
        <v>3119</v>
      </c>
      <c r="D114" s="745" t="s">
        <v>3784</v>
      </c>
      <c r="E114" s="745" t="s">
        <v>3785</v>
      </c>
      <c r="F114" s="761">
        <v>1</v>
      </c>
      <c r="G114" s="761">
        <v>43</v>
      </c>
      <c r="H114" s="761">
        <v>1</v>
      </c>
      <c r="I114" s="761">
        <v>43</v>
      </c>
      <c r="J114" s="761"/>
      <c r="K114" s="761"/>
      <c r="L114" s="761"/>
      <c r="M114" s="761"/>
      <c r="N114" s="761"/>
      <c r="O114" s="761"/>
      <c r="P114" s="750"/>
      <c r="Q114" s="762"/>
    </row>
    <row r="115" spans="1:17" ht="14.4" customHeight="1" x14ac:dyDescent="0.3">
      <c r="A115" s="743" t="s">
        <v>3640</v>
      </c>
      <c r="B115" s="745" t="s">
        <v>3641</v>
      </c>
      <c r="C115" s="745" t="s">
        <v>3119</v>
      </c>
      <c r="D115" s="745" t="s">
        <v>3786</v>
      </c>
      <c r="E115" s="745" t="s">
        <v>3787</v>
      </c>
      <c r="F115" s="761">
        <v>1</v>
      </c>
      <c r="G115" s="761">
        <v>30</v>
      </c>
      <c r="H115" s="761">
        <v>1</v>
      </c>
      <c r="I115" s="761">
        <v>30</v>
      </c>
      <c r="J115" s="761"/>
      <c r="K115" s="761"/>
      <c r="L115" s="761"/>
      <c r="M115" s="761"/>
      <c r="N115" s="761"/>
      <c r="O115" s="761"/>
      <c r="P115" s="750"/>
      <c r="Q115" s="762"/>
    </row>
    <row r="116" spans="1:17" ht="14.4" customHeight="1" x14ac:dyDescent="0.3">
      <c r="A116" s="743" t="s">
        <v>3640</v>
      </c>
      <c r="B116" s="745" t="s">
        <v>3788</v>
      </c>
      <c r="C116" s="745" t="s">
        <v>3119</v>
      </c>
      <c r="D116" s="745" t="s">
        <v>3789</v>
      </c>
      <c r="E116" s="745" t="s">
        <v>3790</v>
      </c>
      <c r="F116" s="761"/>
      <c r="G116" s="761"/>
      <c r="H116" s="761"/>
      <c r="I116" s="761"/>
      <c r="J116" s="761"/>
      <c r="K116" s="761"/>
      <c r="L116" s="761"/>
      <c r="M116" s="761"/>
      <c r="N116" s="761">
        <v>1</v>
      </c>
      <c r="O116" s="761">
        <v>1037</v>
      </c>
      <c r="P116" s="750"/>
      <c r="Q116" s="762">
        <v>1037</v>
      </c>
    </row>
    <row r="117" spans="1:17" ht="14.4" customHeight="1" x14ac:dyDescent="0.3">
      <c r="A117" s="743" t="s">
        <v>3791</v>
      </c>
      <c r="B117" s="745" t="s">
        <v>3792</v>
      </c>
      <c r="C117" s="745" t="s">
        <v>3114</v>
      </c>
      <c r="D117" s="745" t="s">
        <v>3793</v>
      </c>
      <c r="E117" s="745" t="s">
        <v>3794</v>
      </c>
      <c r="F117" s="761">
        <v>0.66</v>
      </c>
      <c r="G117" s="761">
        <v>1763.16</v>
      </c>
      <c r="H117" s="761">
        <v>1</v>
      </c>
      <c r="I117" s="761">
        <v>2671.4545454545455</v>
      </c>
      <c r="J117" s="761"/>
      <c r="K117" s="761"/>
      <c r="L117" s="761"/>
      <c r="M117" s="761"/>
      <c r="N117" s="761"/>
      <c r="O117" s="761"/>
      <c r="P117" s="750"/>
      <c r="Q117" s="762"/>
    </row>
    <row r="118" spans="1:17" ht="14.4" customHeight="1" x14ac:dyDescent="0.3">
      <c r="A118" s="743" t="s">
        <v>3791</v>
      </c>
      <c r="B118" s="745" t="s">
        <v>3792</v>
      </c>
      <c r="C118" s="745" t="s">
        <v>3114</v>
      </c>
      <c r="D118" s="745" t="s">
        <v>3795</v>
      </c>
      <c r="E118" s="745" t="s">
        <v>3794</v>
      </c>
      <c r="F118" s="761"/>
      <c r="G118" s="761"/>
      <c r="H118" s="761"/>
      <c r="I118" s="761"/>
      <c r="J118" s="761"/>
      <c r="K118" s="761"/>
      <c r="L118" s="761"/>
      <c r="M118" s="761"/>
      <c r="N118" s="761">
        <v>0.2</v>
      </c>
      <c r="O118" s="761">
        <v>1277.6500000000001</v>
      </c>
      <c r="P118" s="750"/>
      <c r="Q118" s="762">
        <v>6388.25</v>
      </c>
    </row>
    <row r="119" spans="1:17" ht="14.4" customHeight="1" x14ac:dyDescent="0.3">
      <c r="A119" s="743" t="s">
        <v>3791</v>
      </c>
      <c r="B119" s="745" t="s">
        <v>3792</v>
      </c>
      <c r="C119" s="745" t="s">
        <v>3114</v>
      </c>
      <c r="D119" s="745" t="s">
        <v>3796</v>
      </c>
      <c r="E119" s="745" t="s">
        <v>3580</v>
      </c>
      <c r="F119" s="761">
        <v>7.0000000000000007E-2</v>
      </c>
      <c r="G119" s="761">
        <v>764.51</v>
      </c>
      <c r="H119" s="761">
        <v>1</v>
      </c>
      <c r="I119" s="761">
        <v>10921.571428571428</v>
      </c>
      <c r="J119" s="761">
        <v>0.29000000000000004</v>
      </c>
      <c r="K119" s="761">
        <v>3167.25</v>
      </c>
      <c r="L119" s="761">
        <v>4.1428496684150629</v>
      </c>
      <c r="M119" s="761">
        <v>10921.551724137929</v>
      </c>
      <c r="N119" s="761">
        <v>0.06</v>
      </c>
      <c r="O119" s="761">
        <v>531.24</v>
      </c>
      <c r="P119" s="750">
        <v>0.69487645681547661</v>
      </c>
      <c r="Q119" s="762">
        <v>8854</v>
      </c>
    </row>
    <row r="120" spans="1:17" ht="14.4" customHeight="1" x14ac:dyDescent="0.3">
      <c r="A120" s="743" t="s">
        <v>3791</v>
      </c>
      <c r="B120" s="745" t="s">
        <v>3792</v>
      </c>
      <c r="C120" s="745" t="s">
        <v>3114</v>
      </c>
      <c r="D120" s="745" t="s">
        <v>3797</v>
      </c>
      <c r="E120" s="745" t="s">
        <v>3798</v>
      </c>
      <c r="F120" s="761"/>
      <c r="G120" s="761"/>
      <c r="H120" s="761"/>
      <c r="I120" s="761"/>
      <c r="J120" s="761">
        <v>0.2</v>
      </c>
      <c r="K120" s="761">
        <v>391.22</v>
      </c>
      <c r="L120" s="761"/>
      <c r="M120" s="761">
        <v>1956.1000000000001</v>
      </c>
      <c r="N120" s="761"/>
      <c r="O120" s="761"/>
      <c r="P120" s="750"/>
      <c r="Q120" s="762"/>
    </row>
    <row r="121" spans="1:17" ht="14.4" customHeight="1" x14ac:dyDescent="0.3">
      <c r="A121" s="743" t="s">
        <v>3791</v>
      </c>
      <c r="B121" s="745" t="s">
        <v>3792</v>
      </c>
      <c r="C121" s="745" t="s">
        <v>3114</v>
      </c>
      <c r="D121" s="745" t="s">
        <v>3799</v>
      </c>
      <c r="E121" s="745" t="s">
        <v>3800</v>
      </c>
      <c r="F121" s="761"/>
      <c r="G121" s="761"/>
      <c r="H121" s="761"/>
      <c r="I121" s="761"/>
      <c r="J121" s="761">
        <v>0.05</v>
      </c>
      <c r="K121" s="761">
        <v>47.24</v>
      </c>
      <c r="L121" s="761"/>
      <c r="M121" s="761">
        <v>944.8</v>
      </c>
      <c r="N121" s="761">
        <v>0.1</v>
      </c>
      <c r="O121" s="761">
        <v>90.38</v>
      </c>
      <c r="P121" s="750"/>
      <c r="Q121" s="762">
        <v>903.8</v>
      </c>
    </row>
    <row r="122" spans="1:17" ht="14.4" customHeight="1" x14ac:dyDescent="0.3">
      <c r="A122" s="743" t="s">
        <v>3791</v>
      </c>
      <c r="B122" s="745" t="s">
        <v>3792</v>
      </c>
      <c r="C122" s="745" t="s">
        <v>3114</v>
      </c>
      <c r="D122" s="745" t="s">
        <v>3801</v>
      </c>
      <c r="E122" s="745" t="s">
        <v>3580</v>
      </c>
      <c r="F122" s="761"/>
      <c r="G122" s="761"/>
      <c r="H122" s="761"/>
      <c r="I122" s="761"/>
      <c r="J122" s="761"/>
      <c r="K122" s="761"/>
      <c r="L122" s="761"/>
      <c r="M122" s="761"/>
      <c r="N122" s="761">
        <v>0.04</v>
      </c>
      <c r="O122" s="761">
        <v>1274.98</v>
      </c>
      <c r="P122" s="750"/>
      <c r="Q122" s="762">
        <v>31874.5</v>
      </c>
    </row>
    <row r="123" spans="1:17" ht="14.4" customHeight="1" x14ac:dyDescent="0.3">
      <c r="A123" s="743" t="s">
        <v>3791</v>
      </c>
      <c r="B123" s="745" t="s">
        <v>3792</v>
      </c>
      <c r="C123" s="745" t="s">
        <v>3593</v>
      </c>
      <c r="D123" s="745" t="s">
        <v>3802</v>
      </c>
      <c r="E123" s="745" t="s">
        <v>3803</v>
      </c>
      <c r="F123" s="761"/>
      <c r="G123" s="761"/>
      <c r="H123" s="761"/>
      <c r="I123" s="761"/>
      <c r="J123" s="761">
        <v>1</v>
      </c>
      <c r="K123" s="761">
        <v>1841.62</v>
      </c>
      <c r="L123" s="761"/>
      <c r="M123" s="761">
        <v>1841.62</v>
      </c>
      <c r="N123" s="761"/>
      <c r="O123" s="761"/>
      <c r="P123" s="750"/>
      <c r="Q123" s="762"/>
    </row>
    <row r="124" spans="1:17" ht="14.4" customHeight="1" x14ac:dyDescent="0.3">
      <c r="A124" s="743" t="s">
        <v>3791</v>
      </c>
      <c r="B124" s="745" t="s">
        <v>3792</v>
      </c>
      <c r="C124" s="745" t="s">
        <v>3593</v>
      </c>
      <c r="D124" s="745" t="s">
        <v>3804</v>
      </c>
      <c r="E124" s="745" t="s">
        <v>3805</v>
      </c>
      <c r="F124" s="761"/>
      <c r="G124" s="761"/>
      <c r="H124" s="761"/>
      <c r="I124" s="761"/>
      <c r="J124" s="761">
        <v>2</v>
      </c>
      <c r="K124" s="761">
        <v>1022</v>
      </c>
      <c r="L124" s="761"/>
      <c r="M124" s="761">
        <v>511</v>
      </c>
      <c r="N124" s="761"/>
      <c r="O124" s="761"/>
      <c r="P124" s="750"/>
      <c r="Q124" s="762"/>
    </row>
    <row r="125" spans="1:17" ht="14.4" customHeight="1" x14ac:dyDescent="0.3">
      <c r="A125" s="743" t="s">
        <v>3791</v>
      </c>
      <c r="B125" s="745" t="s">
        <v>3792</v>
      </c>
      <c r="C125" s="745" t="s">
        <v>3119</v>
      </c>
      <c r="D125" s="745" t="s">
        <v>3806</v>
      </c>
      <c r="E125" s="745" t="s">
        <v>3807</v>
      </c>
      <c r="F125" s="761"/>
      <c r="G125" s="761"/>
      <c r="H125" s="761"/>
      <c r="I125" s="761"/>
      <c r="J125" s="761">
        <v>1</v>
      </c>
      <c r="K125" s="761">
        <v>205</v>
      </c>
      <c r="L125" s="761"/>
      <c r="M125" s="761">
        <v>205</v>
      </c>
      <c r="N125" s="761">
        <v>1</v>
      </c>
      <c r="O125" s="761">
        <v>207</v>
      </c>
      <c r="P125" s="750"/>
      <c r="Q125" s="762">
        <v>207</v>
      </c>
    </row>
    <row r="126" spans="1:17" ht="14.4" customHeight="1" x14ac:dyDescent="0.3">
      <c r="A126" s="743" t="s">
        <v>3791</v>
      </c>
      <c r="B126" s="745" t="s">
        <v>3792</v>
      </c>
      <c r="C126" s="745" t="s">
        <v>3119</v>
      </c>
      <c r="D126" s="745" t="s">
        <v>3808</v>
      </c>
      <c r="E126" s="745" t="s">
        <v>3809</v>
      </c>
      <c r="F126" s="761"/>
      <c r="G126" s="761"/>
      <c r="H126" s="761"/>
      <c r="I126" s="761"/>
      <c r="J126" s="761">
        <v>3</v>
      </c>
      <c r="K126" s="761">
        <v>450</v>
      </c>
      <c r="L126" s="761"/>
      <c r="M126" s="761">
        <v>150</v>
      </c>
      <c r="N126" s="761">
        <v>3</v>
      </c>
      <c r="O126" s="761">
        <v>453</v>
      </c>
      <c r="P126" s="750"/>
      <c r="Q126" s="762">
        <v>151</v>
      </c>
    </row>
    <row r="127" spans="1:17" ht="14.4" customHeight="1" x14ac:dyDescent="0.3">
      <c r="A127" s="743" t="s">
        <v>3791</v>
      </c>
      <c r="B127" s="745" t="s">
        <v>3792</v>
      </c>
      <c r="C127" s="745" t="s">
        <v>3119</v>
      </c>
      <c r="D127" s="745" t="s">
        <v>3810</v>
      </c>
      <c r="E127" s="745" t="s">
        <v>3811</v>
      </c>
      <c r="F127" s="761">
        <v>3</v>
      </c>
      <c r="G127" s="761">
        <v>546</v>
      </c>
      <c r="H127" s="761">
        <v>1</v>
      </c>
      <c r="I127" s="761">
        <v>182</v>
      </c>
      <c r="J127" s="761">
        <v>8</v>
      </c>
      <c r="K127" s="761">
        <v>1456</v>
      </c>
      <c r="L127" s="761">
        <v>2.6666666666666665</v>
      </c>
      <c r="M127" s="761">
        <v>182</v>
      </c>
      <c r="N127" s="761">
        <v>4</v>
      </c>
      <c r="O127" s="761">
        <v>732</v>
      </c>
      <c r="P127" s="750">
        <v>1.3406593406593406</v>
      </c>
      <c r="Q127" s="762">
        <v>183</v>
      </c>
    </row>
    <row r="128" spans="1:17" ht="14.4" customHeight="1" x14ac:dyDescent="0.3">
      <c r="A128" s="743" t="s">
        <v>3791</v>
      </c>
      <c r="B128" s="745" t="s">
        <v>3792</v>
      </c>
      <c r="C128" s="745" t="s">
        <v>3119</v>
      </c>
      <c r="D128" s="745" t="s">
        <v>3812</v>
      </c>
      <c r="E128" s="745" t="s">
        <v>3813</v>
      </c>
      <c r="F128" s="761">
        <v>24</v>
      </c>
      <c r="G128" s="761">
        <v>2976</v>
      </c>
      <c r="H128" s="761">
        <v>1</v>
      </c>
      <c r="I128" s="761">
        <v>124</v>
      </c>
      <c r="J128" s="761">
        <v>21</v>
      </c>
      <c r="K128" s="761">
        <v>2604</v>
      </c>
      <c r="L128" s="761">
        <v>0.875</v>
      </c>
      <c r="M128" s="761">
        <v>124</v>
      </c>
      <c r="N128" s="761">
        <v>25</v>
      </c>
      <c r="O128" s="761">
        <v>3125</v>
      </c>
      <c r="P128" s="750">
        <v>1.0500672043010753</v>
      </c>
      <c r="Q128" s="762">
        <v>125</v>
      </c>
    </row>
    <row r="129" spans="1:17" ht="14.4" customHeight="1" x14ac:dyDescent="0.3">
      <c r="A129" s="743" t="s">
        <v>3791</v>
      </c>
      <c r="B129" s="745" t="s">
        <v>3792</v>
      </c>
      <c r="C129" s="745" t="s">
        <v>3119</v>
      </c>
      <c r="D129" s="745" t="s">
        <v>3814</v>
      </c>
      <c r="E129" s="745" t="s">
        <v>3815</v>
      </c>
      <c r="F129" s="761">
        <v>8</v>
      </c>
      <c r="G129" s="761">
        <v>1736</v>
      </c>
      <c r="H129" s="761">
        <v>1</v>
      </c>
      <c r="I129" s="761">
        <v>217</v>
      </c>
      <c r="J129" s="761">
        <v>6</v>
      </c>
      <c r="K129" s="761">
        <v>1302</v>
      </c>
      <c r="L129" s="761">
        <v>0.75</v>
      </c>
      <c r="M129" s="761">
        <v>217</v>
      </c>
      <c r="N129" s="761">
        <v>13</v>
      </c>
      <c r="O129" s="761">
        <v>2847</v>
      </c>
      <c r="P129" s="750">
        <v>1.6399769585253456</v>
      </c>
      <c r="Q129" s="762">
        <v>219</v>
      </c>
    </row>
    <row r="130" spans="1:17" ht="14.4" customHeight="1" x14ac:dyDescent="0.3">
      <c r="A130" s="743" t="s">
        <v>3791</v>
      </c>
      <c r="B130" s="745" t="s">
        <v>3792</v>
      </c>
      <c r="C130" s="745" t="s">
        <v>3119</v>
      </c>
      <c r="D130" s="745" t="s">
        <v>3816</v>
      </c>
      <c r="E130" s="745" t="s">
        <v>3817</v>
      </c>
      <c r="F130" s="761">
        <v>1</v>
      </c>
      <c r="G130" s="761">
        <v>217</v>
      </c>
      <c r="H130" s="761">
        <v>1</v>
      </c>
      <c r="I130" s="761">
        <v>217</v>
      </c>
      <c r="J130" s="761"/>
      <c r="K130" s="761"/>
      <c r="L130" s="761"/>
      <c r="M130" s="761"/>
      <c r="N130" s="761">
        <v>2</v>
      </c>
      <c r="O130" s="761">
        <v>438</v>
      </c>
      <c r="P130" s="750">
        <v>2.0184331797235022</v>
      </c>
      <c r="Q130" s="762">
        <v>219</v>
      </c>
    </row>
    <row r="131" spans="1:17" ht="14.4" customHeight="1" x14ac:dyDescent="0.3">
      <c r="A131" s="743" t="s">
        <v>3791</v>
      </c>
      <c r="B131" s="745" t="s">
        <v>3792</v>
      </c>
      <c r="C131" s="745" t="s">
        <v>3119</v>
      </c>
      <c r="D131" s="745" t="s">
        <v>3818</v>
      </c>
      <c r="E131" s="745" t="s">
        <v>3819</v>
      </c>
      <c r="F131" s="761">
        <v>3</v>
      </c>
      <c r="G131" s="761">
        <v>657</v>
      </c>
      <c r="H131" s="761">
        <v>1</v>
      </c>
      <c r="I131" s="761">
        <v>219</v>
      </c>
      <c r="J131" s="761">
        <v>4</v>
      </c>
      <c r="K131" s="761">
        <v>876</v>
      </c>
      <c r="L131" s="761">
        <v>1.3333333333333333</v>
      </c>
      <c r="M131" s="761">
        <v>219</v>
      </c>
      <c r="N131" s="761">
        <v>3</v>
      </c>
      <c r="O131" s="761">
        <v>663</v>
      </c>
      <c r="P131" s="750">
        <v>1.0091324200913243</v>
      </c>
      <c r="Q131" s="762">
        <v>221</v>
      </c>
    </row>
    <row r="132" spans="1:17" ht="14.4" customHeight="1" x14ac:dyDescent="0.3">
      <c r="A132" s="743" t="s">
        <v>3791</v>
      </c>
      <c r="B132" s="745" t="s">
        <v>3792</v>
      </c>
      <c r="C132" s="745" t="s">
        <v>3119</v>
      </c>
      <c r="D132" s="745" t="s">
        <v>3567</v>
      </c>
      <c r="E132" s="745" t="s">
        <v>3568</v>
      </c>
      <c r="F132" s="761"/>
      <c r="G132" s="761"/>
      <c r="H132" s="761"/>
      <c r="I132" s="761"/>
      <c r="J132" s="761">
        <v>1</v>
      </c>
      <c r="K132" s="761">
        <v>326</v>
      </c>
      <c r="L132" s="761"/>
      <c r="M132" s="761">
        <v>326</v>
      </c>
      <c r="N132" s="761"/>
      <c r="O132" s="761"/>
      <c r="P132" s="750"/>
      <c r="Q132" s="762"/>
    </row>
    <row r="133" spans="1:17" ht="14.4" customHeight="1" x14ac:dyDescent="0.3">
      <c r="A133" s="743" t="s">
        <v>3791</v>
      </c>
      <c r="B133" s="745" t="s">
        <v>3792</v>
      </c>
      <c r="C133" s="745" t="s">
        <v>3119</v>
      </c>
      <c r="D133" s="745" t="s">
        <v>3820</v>
      </c>
      <c r="E133" s="745" t="s">
        <v>3821</v>
      </c>
      <c r="F133" s="761">
        <v>1</v>
      </c>
      <c r="G133" s="761">
        <v>1277</v>
      </c>
      <c r="H133" s="761">
        <v>1</v>
      </c>
      <c r="I133" s="761">
        <v>1277</v>
      </c>
      <c r="J133" s="761">
        <v>4</v>
      </c>
      <c r="K133" s="761">
        <v>5108</v>
      </c>
      <c r="L133" s="761">
        <v>4</v>
      </c>
      <c r="M133" s="761">
        <v>1277</v>
      </c>
      <c r="N133" s="761">
        <v>2</v>
      </c>
      <c r="O133" s="761">
        <v>2562</v>
      </c>
      <c r="P133" s="750">
        <v>2.0062646828504307</v>
      </c>
      <c r="Q133" s="762">
        <v>1281</v>
      </c>
    </row>
    <row r="134" spans="1:17" ht="14.4" customHeight="1" x14ac:dyDescent="0.3">
      <c r="A134" s="743" t="s">
        <v>3791</v>
      </c>
      <c r="B134" s="745" t="s">
        <v>3792</v>
      </c>
      <c r="C134" s="745" t="s">
        <v>3119</v>
      </c>
      <c r="D134" s="745" t="s">
        <v>3822</v>
      </c>
      <c r="E134" s="745" t="s">
        <v>3823</v>
      </c>
      <c r="F134" s="761">
        <v>1</v>
      </c>
      <c r="G134" s="761">
        <v>1164</v>
      </c>
      <c r="H134" s="761">
        <v>1</v>
      </c>
      <c r="I134" s="761">
        <v>1164</v>
      </c>
      <c r="J134" s="761">
        <v>4</v>
      </c>
      <c r="K134" s="761">
        <v>4656</v>
      </c>
      <c r="L134" s="761">
        <v>4</v>
      </c>
      <c r="M134" s="761">
        <v>1164</v>
      </c>
      <c r="N134" s="761">
        <v>2</v>
      </c>
      <c r="O134" s="761">
        <v>2334</v>
      </c>
      <c r="P134" s="750">
        <v>2.0051546391752577</v>
      </c>
      <c r="Q134" s="762">
        <v>1167</v>
      </c>
    </row>
    <row r="135" spans="1:17" ht="14.4" customHeight="1" x14ac:dyDescent="0.3">
      <c r="A135" s="743" t="s">
        <v>3791</v>
      </c>
      <c r="B135" s="745" t="s">
        <v>3792</v>
      </c>
      <c r="C135" s="745" t="s">
        <v>3119</v>
      </c>
      <c r="D135" s="745" t="s">
        <v>3824</v>
      </c>
      <c r="E135" s="745" t="s">
        <v>3825</v>
      </c>
      <c r="F135" s="761">
        <v>4</v>
      </c>
      <c r="G135" s="761">
        <v>20272</v>
      </c>
      <c r="H135" s="761">
        <v>1</v>
      </c>
      <c r="I135" s="761">
        <v>5068</v>
      </c>
      <c r="J135" s="761">
        <v>2</v>
      </c>
      <c r="K135" s="761">
        <v>10136</v>
      </c>
      <c r="L135" s="761">
        <v>0.5</v>
      </c>
      <c r="M135" s="761">
        <v>5068</v>
      </c>
      <c r="N135" s="761">
        <v>4</v>
      </c>
      <c r="O135" s="761">
        <v>20304</v>
      </c>
      <c r="P135" s="750">
        <v>1.0015785319652724</v>
      </c>
      <c r="Q135" s="762">
        <v>5076</v>
      </c>
    </row>
    <row r="136" spans="1:17" ht="14.4" customHeight="1" x14ac:dyDescent="0.3">
      <c r="A136" s="743" t="s">
        <v>3791</v>
      </c>
      <c r="B136" s="745" t="s">
        <v>3792</v>
      </c>
      <c r="C136" s="745" t="s">
        <v>3119</v>
      </c>
      <c r="D136" s="745" t="s">
        <v>3826</v>
      </c>
      <c r="E136" s="745" t="s">
        <v>3827</v>
      </c>
      <c r="F136" s="761">
        <v>43</v>
      </c>
      <c r="G136" s="761">
        <v>7439</v>
      </c>
      <c r="H136" s="761">
        <v>1</v>
      </c>
      <c r="I136" s="761">
        <v>173</v>
      </c>
      <c r="J136" s="761">
        <v>32</v>
      </c>
      <c r="K136" s="761">
        <v>5536</v>
      </c>
      <c r="L136" s="761">
        <v>0.7441860465116279</v>
      </c>
      <c r="M136" s="761">
        <v>173</v>
      </c>
      <c r="N136" s="761">
        <v>38</v>
      </c>
      <c r="O136" s="761">
        <v>6650</v>
      </c>
      <c r="P136" s="750">
        <v>0.89393735717166289</v>
      </c>
      <c r="Q136" s="762">
        <v>175</v>
      </c>
    </row>
    <row r="137" spans="1:17" ht="14.4" customHeight="1" x14ac:dyDescent="0.3">
      <c r="A137" s="743" t="s">
        <v>3791</v>
      </c>
      <c r="B137" s="745" t="s">
        <v>3792</v>
      </c>
      <c r="C137" s="745" t="s">
        <v>3119</v>
      </c>
      <c r="D137" s="745" t="s">
        <v>3828</v>
      </c>
      <c r="E137" s="745" t="s">
        <v>3829</v>
      </c>
      <c r="F137" s="761">
        <v>8</v>
      </c>
      <c r="G137" s="761">
        <v>15968</v>
      </c>
      <c r="H137" s="761">
        <v>1</v>
      </c>
      <c r="I137" s="761">
        <v>1996</v>
      </c>
      <c r="J137" s="761">
        <v>13</v>
      </c>
      <c r="K137" s="761">
        <v>25948</v>
      </c>
      <c r="L137" s="761">
        <v>1.625</v>
      </c>
      <c r="M137" s="761">
        <v>1996</v>
      </c>
      <c r="N137" s="761">
        <v>3</v>
      </c>
      <c r="O137" s="761">
        <v>6003</v>
      </c>
      <c r="P137" s="750">
        <v>0.37593937875751504</v>
      </c>
      <c r="Q137" s="762">
        <v>2001</v>
      </c>
    </row>
    <row r="138" spans="1:17" ht="14.4" customHeight="1" x14ac:dyDescent="0.3">
      <c r="A138" s="743" t="s">
        <v>3791</v>
      </c>
      <c r="B138" s="745" t="s">
        <v>3792</v>
      </c>
      <c r="C138" s="745" t="s">
        <v>3119</v>
      </c>
      <c r="D138" s="745" t="s">
        <v>3830</v>
      </c>
      <c r="E138" s="745" t="s">
        <v>3831</v>
      </c>
      <c r="F138" s="761">
        <v>2</v>
      </c>
      <c r="G138" s="761">
        <v>5384</v>
      </c>
      <c r="H138" s="761">
        <v>1</v>
      </c>
      <c r="I138" s="761">
        <v>2692</v>
      </c>
      <c r="J138" s="761"/>
      <c r="K138" s="761"/>
      <c r="L138" s="761"/>
      <c r="M138" s="761"/>
      <c r="N138" s="761">
        <v>1</v>
      </c>
      <c r="O138" s="761">
        <v>2696</v>
      </c>
      <c r="P138" s="750">
        <v>0.50074294205052006</v>
      </c>
      <c r="Q138" s="762">
        <v>2696</v>
      </c>
    </row>
    <row r="139" spans="1:17" ht="14.4" customHeight="1" x14ac:dyDescent="0.3">
      <c r="A139" s="743" t="s">
        <v>3791</v>
      </c>
      <c r="B139" s="745" t="s">
        <v>3792</v>
      </c>
      <c r="C139" s="745" t="s">
        <v>3119</v>
      </c>
      <c r="D139" s="745" t="s">
        <v>3832</v>
      </c>
      <c r="E139" s="745" t="s">
        <v>3833</v>
      </c>
      <c r="F139" s="761">
        <v>2</v>
      </c>
      <c r="G139" s="761">
        <v>10360</v>
      </c>
      <c r="H139" s="761">
        <v>1</v>
      </c>
      <c r="I139" s="761">
        <v>5180</v>
      </c>
      <c r="J139" s="761"/>
      <c r="K139" s="761"/>
      <c r="L139" s="761"/>
      <c r="M139" s="761"/>
      <c r="N139" s="761"/>
      <c r="O139" s="761"/>
      <c r="P139" s="750"/>
      <c r="Q139" s="762"/>
    </row>
    <row r="140" spans="1:17" ht="14.4" customHeight="1" x14ac:dyDescent="0.3">
      <c r="A140" s="743" t="s">
        <v>3791</v>
      </c>
      <c r="B140" s="745" t="s">
        <v>3792</v>
      </c>
      <c r="C140" s="745" t="s">
        <v>3119</v>
      </c>
      <c r="D140" s="745" t="s">
        <v>3834</v>
      </c>
      <c r="E140" s="745" t="s">
        <v>3835</v>
      </c>
      <c r="F140" s="761">
        <v>1</v>
      </c>
      <c r="G140" s="761">
        <v>150</v>
      </c>
      <c r="H140" s="761">
        <v>1</v>
      </c>
      <c r="I140" s="761">
        <v>150</v>
      </c>
      <c r="J140" s="761">
        <v>5</v>
      </c>
      <c r="K140" s="761">
        <v>750</v>
      </c>
      <c r="L140" s="761">
        <v>5</v>
      </c>
      <c r="M140" s="761">
        <v>150</v>
      </c>
      <c r="N140" s="761">
        <v>2</v>
      </c>
      <c r="O140" s="761">
        <v>302</v>
      </c>
      <c r="P140" s="750">
        <v>2.0133333333333332</v>
      </c>
      <c r="Q140" s="762">
        <v>151</v>
      </c>
    </row>
    <row r="141" spans="1:17" ht="14.4" customHeight="1" x14ac:dyDescent="0.3">
      <c r="A141" s="743" t="s">
        <v>3791</v>
      </c>
      <c r="B141" s="745" t="s">
        <v>3792</v>
      </c>
      <c r="C141" s="745" t="s">
        <v>3119</v>
      </c>
      <c r="D141" s="745" t="s">
        <v>3836</v>
      </c>
      <c r="E141" s="745" t="s">
        <v>3837</v>
      </c>
      <c r="F141" s="761">
        <v>7</v>
      </c>
      <c r="G141" s="761">
        <v>1351</v>
      </c>
      <c r="H141" s="761">
        <v>1</v>
      </c>
      <c r="I141" s="761">
        <v>193</v>
      </c>
      <c r="J141" s="761">
        <v>1</v>
      </c>
      <c r="K141" s="761">
        <v>193</v>
      </c>
      <c r="L141" s="761">
        <v>0.14285714285714285</v>
      </c>
      <c r="M141" s="761">
        <v>193</v>
      </c>
      <c r="N141" s="761">
        <v>2</v>
      </c>
      <c r="O141" s="761">
        <v>390</v>
      </c>
      <c r="P141" s="750">
        <v>0.28867505551443373</v>
      </c>
      <c r="Q141" s="762">
        <v>195</v>
      </c>
    </row>
    <row r="142" spans="1:17" ht="14.4" customHeight="1" x14ac:dyDescent="0.3">
      <c r="A142" s="743" t="s">
        <v>3791</v>
      </c>
      <c r="B142" s="745" t="s">
        <v>3792</v>
      </c>
      <c r="C142" s="745" t="s">
        <v>3119</v>
      </c>
      <c r="D142" s="745" t="s">
        <v>3838</v>
      </c>
      <c r="E142" s="745" t="s">
        <v>3839</v>
      </c>
      <c r="F142" s="761"/>
      <c r="G142" s="761"/>
      <c r="H142" s="761"/>
      <c r="I142" s="761"/>
      <c r="J142" s="761">
        <v>5</v>
      </c>
      <c r="K142" s="761">
        <v>790</v>
      </c>
      <c r="L142" s="761"/>
      <c r="M142" s="761">
        <v>158</v>
      </c>
      <c r="N142" s="761">
        <v>2</v>
      </c>
      <c r="O142" s="761">
        <v>318</v>
      </c>
      <c r="P142" s="750"/>
      <c r="Q142" s="762">
        <v>159</v>
      </c>
    </row>
    <row r="143" spans="1:17" ht="14.4" customHeight="1" x14ac:dyDescent="0.3">
      <c r="A143" s="743" t="s">
        <v>3791</v>
      </c>
      <c r="B143" s="745" t="s">
        <v>3792</v>
      </c>
      <c r="C143" s="745" t="s">
        <v>3119</v>
      </c>
      <c r="D143" s="745" t="s">
        <v>3840</v>
      </c>
      <c r="E143" s="745" t="s">
        <v>3841</v>
      </c>
      <c r="F143" s="761"/>
      <c r="G143" s="761"/>
      <c r="H143" s="761"/>
      <c r="I143" s="761"/>
      <c r="J143" s="761"/>
      <c r="K143" s="761"/>
      <c r="L143" s="761"/>
      <c r="M143" s="761"/>
      <c r="N143" s="761">
        <v>2</v>
      </c>
      <c r="O143" s="761">
        <v>4246</v>
      </c>
      <c r="P143" s="750"/>
      <c r="Q143" s="762">
        <v>2123</v>
      </c>
    </row>
    <row r="144" spans="1:17" ht="14.4" customHeight="1" x14ac:dyDescent="0.3">
      <c r="A144" s="743" t="s">
        <v>3791</v>
      </c>
      <c r="B144" s="745" t="s">
        <v>3792</v>
      </c>
      <c r="C144" s="745" t="s">
        <v>3119</v>
      </c>
      <c r="D144" s="745" t="s">
        <v>3842</v>
      </c>
      <c r="E144" s="745" t="s">
        <v>3843</v>
      </c>
      <c r="F144" s="761"/>
      <c r="G144" s="761"/>
      <c r="H144" s="761"/>
      <c r="I144" s="761"/>
      <c r="J144" s="761">
        <v>1</v>
      </c>
      <c r="K144" s="761">
        <v>1993</v>
      </c>
      <c r="L144" s="761"/>
      <c r="M144" s="761">
        <v>1993</v>
      </c>
      <c r="N144" s="761"/>
      <c r="O144" s="761"/>
      <c r="P144" s="750"/>
      <c r="Q144" s="762"/>
    </row>
    <row r="145" spans="1:17" ht="14.4" customHeight="1" x14ac:dyDescent="0.3">
      <c r="A145" s="743" t="s">
        <v>3844</v>
      </c>
      <c r="B145" s="745" t="s">
        <v>3845</v>
      </c>
      <c r="C145" s="745" t="s">
        <v>3119</v>
      </c>
      <c r="D145" s="745" t="s">
        <v>3846</v>
      </c>
      <c r="E145" s="745" t="s">
        <v>3847</v>
      </c>
      <c r="F145" s="761">
        <v>2</v>
      </c>
      <c r="G145" s="761">
        <v>406</v>
      </c>
      <c r="H145" s="761">
        <v>1</v>
      </c>
      <c r="I145" s="761">
        <v>203</v>
      </c>
      <c r="J145" s="761">
        <v>2</v>
      </c>
      <c r="K145" s="761">
        <v>406</v>
      </c>
      <c r="L145" s="761">
        <v>1</v>
      </c>
      <c r="M145" s="761">
        <v>203</v>
      </c>
      <c r="N145" s="761">
        <v>2</v>
      </c>
      <c r="O145" s="761">
        <v>412</v>
      </c>
      <c r="P145" s="750">
        <v>1.0147783251231528</v>
      </c>
      <c r="Q145" s="762">
        <v>206</v>
      </c>
    </row>
    <row r="146" spans="1:17" ht="14.4" customHeight="1" x14ac:dyDescent="0.3">
      <c r="A146" s="743" t="s">
        <v>3844</v>
      </c>
      <c r="B146" s="745" t="s">
        <v>3845</v>
      </c>
      <c r="C146" s="745" t="s">
        <v>3119</v>
      </c>
      <c r="D146" s="745" t="s">
        <v>3848</v>
      </c>
      <c r="E146" s="745" t="s">
        <v>3847</v>
      </c>
      <c r="F146" s="761"/>
      <c r="G146" s="761"/>
      <c r="H146" s="761"/>
      <c r="I146" s="761"/>
      <c r="J146" s="761"/>
      <c r="K146" s="761"/>
      <c r="L146" s="761"/>
      <c r="M146" s="761"/>
      <c r="N146" s="761">
        <v>1</v>
      </c>
      <c r="O146" s="761">
        <v>85</v>
      </c>
      <c r="P146" s="750"/>
      <c r="Q146" s="762">
        <v>85</v>
      </c>
    </row>
    <row r="147" spans="1:17" ht="14.4" customHeight="1" x14ac:dyDescent="0.3">
      <c r="A147" s="743" t="s">
        <v>3844</v>
      </c>
      <c r="B147" s="745" t="s">
        <v>3845</v>
      </c>
      <c r="C147" s="745" t="s">
        <v>3119</v>
      </c>
      <c r="D147" s="745" t="s">
        <v>3849</v>
      </c>
      <c r="E147" s="745" t="s">
        <v>3850</v>
      </c>
      <c r="F147" s="761"/>
      <c r="G147" s="761"/>
      <c r="H147" s="761"/>
      <c r="I147" s="761"/>
      <c r="J147" s="761"/>
      <c r="K147" s="761"/>
      <c r="L147" s="761"/>
      <c r="M147" s="761"/>
      <c r="N147" s="761">
        <v>50</v>
      </c>
      <c r="O147" s="761">
        <v>14750</v>
      </c>
      <c r="P147" s="750"/>
      <c r="Q147" s="762">
        <v>295</v>
      </c>
    </row>
    <row r="148" spans="1:17" ht="14.4" customHeight="1" x14ac:dyDescent="0.3">
      <c r="A148" s="743" t="s">
        <v>3844</v>
      </c>
      <c r="B148" s="745" t="s">
        <v>3845</v>
      </c>
      <c r="C148" s="745" t="s">
        <v>3119</v>
      </c>
      <c r="D148" s="745" t="s">
        <v>3851</v>
      </c>
      <c r="E148" s="745" t="s">
        <v>3852</v>
      </c>
      <c r="F148" s="761"/>
      <c r="G148" s="761"/>
      <c r="H148" s="761"/>
      <c r="I148" s="761"/>
      <c r="J148" s="761"/>
      <c r="K148" s="761"/>
      <c r="L148" s="761"/>
      <c r="M148" s="761"/>
      <c r="N148" s="761">
        <v>6</v>
      </c>
      <c r="O148" s="761">
        <v>570</v>
      </c>
      <c r="P148" s="750"/>
      <c r="Q148" s="762">
        <v>95</v>
      </c>
    </row>
    <row r="149" spans="1:17" ht="14.4" customHeight="1" x14ac:dyDescent="0.3">
      <c r="A149" s="743" t="s">
        <v>3844</v>
      </c>
      <c r="B149" s="745" t="s">
        <v>3845</v>
      </c>
      <c r="C149" s="745" t="s">
        <v>3119</v>
      </c>
      <c r="D149" s="745" t="s">
        <v>3853</v>
      </c>
      <c r="E149" s="745" t="s">
        <v>3854</v>
      </c>
      <c r="F149" s="761"/>
      <c r="G149" s="761"/>
      <c r="H149" s="761"/>
      <c r="I149" s="761"/>
      <c r="J149" s="761"/>
      <c r="K149" s="761"/>
      <c r="L149" s="761"/>
      <c r="M149" s="761"/>
      <c r="N149" s="761">
        <v>1</v>
      </c>
      <c r="O149" s="761">
        <v>224</v>
      </c>
      <c r="P149" s="750"/>
      <c r="Q149" s="762">
        <v>224</v>
      </c>
    </row>
    <row r="150" spans="1:17" ht="14.4" customHeight="1" x14ac:dyDescent="0.3">
      <c r="A150" s="743" t="s">
        <v>3844</v>
      </c>
      <c r="B150" s="745" t="s">
        <v>3845</v>
      </c>
      <c r="C150" s="745" t="s">
        <v>3119</v>
      </c>
      <c r="D150" s="745" t="s">
        <v>3855</v>
      </c>
      <c r="E150" s="745" t="s">
        <v>3856</v>
      </c>
      <c r="F150" s="761">
        <v>3</v>
      </c>
      <c r="G150" s="761">
        <v>402</v>
      </c>
      <c r="H150" s="761">
        <v>1</v>
      </c>
      <c r="I150" s="761">
        <v>134</v>
      </c>
      <c r="J150" s="761">
        <v>5</v>
      </c>
      <c r="K150" s="761">
        <v>670</v>
      </c>
      <c r="L150" s="761">
        <v>1.6666666666666667</v>
      </c>
      <c r="M150" s="761">
        <v>134</v>
      </c>
      <c r="N150" s="761">
        <v>9</v>
      </c>
      <c r="O150" s="761">
        <v>1215</v>
      </c>
      <c r="P150" s="750">
        <v>3.0223880597014925</v>
      </c>
      <c r="Q150" s="762">
        <v>135</v>
      </c>
    </row>
    <row r="151" spans="1:17" ht="14.4" customHeight="1" x14ac:dyDescent="0.3">
      <c r="A151" s="743" t="s">
        <v>3844</v>
      </c>
      <c r="B151" s="745" t="s">
        <v>3845</v>
      </c>
      <c r="C151" s="745" t="s">
        <v>3119</v>
      </c>
      <c r="D151" s="745" t="s">
        <v>3857</v>
      </c>
      <c r="E151" s="745" t="s">
        <v>3856</v>
      </c>
      <c r="F151" s="761"/>
      <c r="G151" s="761"/>
      <c r="H151" s="761"/>
      <c r="I151" s="761"/>
      <c r="J151" s="761"/>
      <c r="K151" s="761"/>
      <c r="L151" s="761"/>
      <c r="M151" s="761"/>
      <c r="N151" s="761">
        <v>1</v>
      </c>
      <c r="O151" s="761">
        <v>178</v>
      </c>
      <c r="P151" s="750"/>
      <c r="Q151" s="762">
        <v>178</v>
      </c>
    </row>
    <row r="152" spans="1:17" ht="14.4" customHeight="1" x14ac:dyDescent="0.3">
      <c r="A152" s="743" t="s">
        <v>3844</v>
      </c>
      <c r="B152" s="745" t="s">
        <v>3845</v>
      </c>
      <c r="C152" s="745" t="s">
        <v>3119</v>
      </c>
      <c r="D152" s="745" t="s">
        <v>3858</v>
      </c>
      <c r="E152" s="745" t="s">
        <v>3859</v>
      </c>
      <c r="F152" s="761"/>
      <c r="G152" s="761"/>
      <c r="H152" s="761"/>
      <c r="I152" s="761"/>
      <c r="J152" s="761"/>
      <c r="K152" s="761"/>
      <c r="L152" s="761"/>
      <c r="M152" s="761"/>
      <c r="N152" s="761">
        <v>1</v>
      </c>
      <c r="O152" s="761">
        <v>593</v>
      </c>
      <c r="P152" s="750"/>
      <c r="Q152" s="762">
        <v>593</v>
      </c>
    </row>
    <row r="153" spans="1:17" ht="14.4" customHeight="1" x14ac:dyDescent="0.3">
      <c r="A153" s="743" t="s">
        <v>3844</v>
      </c>
      <c r="B153" s="745" t="s">
        <v>3845</v>
      </c>
      <c r="C153" s="745" t="s">
        <v>3119</v>
      </c>
      <c r="D153" s="745" t="s">
        <v>3860</v>
      </c>
      <c r="E153" s="745" t="s">
        <v>3861</v>
      </c>
      <c r="F153" s="761"/>
      <c r="G153" s="761"/>
      <c r="H153" s="761"/>
      <c r="I153" s="761"/>
      <c r="J153" s="761"/>
      <c r="K153" s="761"/>
      <c r="L153" s="761"/>
      <c r="M153" s="761"/>
      <c r="N153" s="761">
        <v>3</v>
      </c>
      <c r="O153" s="761">
        <v>483</v>
      </c>
      <c r="P153" s="750"/>
      <c r="Q153" s="762">
        <v>161</v>
      </c>
    </row>
    <row r="154" spans="1:17" ht="14.4" customHeight="1" x14ac:dyDescent="0.3">
      <c r="A154" s="743" t="s">
        <v>3844</v>
      </c>
      <c r="B154" s="745" t="s">
        <v>3845</v>
      </c>
      <c r="C154" s="745" t="s">
        <v>3119</v>
      </c>
      <c r="D154" s="745" t="s">
        <v>3862</v>
      </c>
      <c r="E154" s="745" t="s">
        <v>3863</v>
      </c>
      <c r="F154" s="761">
        <v>1</v>
      </c>
      <c r="G154" s="761">
        <v>262</v>
      </c>
      <c r="H154" s="761">
        <v>1</v>
      </c>
      <c r="I154" s="761">
        <v>262</v>
      </c>
      <c r="J154" s="761">
        <v>1</v>
      </c>
      <c r="K154" s="761">
        <v>262</v>
      </c>
      <c r="L154" s="761">
        <v>1</v>
      </c>
      <c r="M154" s="761">
        <v>262</v>
      </c>
      <c r="N154" s="761"/>
      <c r="O154" s="761"/>
      <c r="P154" s="750"/>
      <c r="Q154" s="762"/>
    </row>
    <row r="155" spans="1:17" ht="14.4" customHeight="1" x14ac:dyDescent="0.3">
      <c r="A155" s="743" t="s">
        <v>3844</v>
      </c>
      <c r="B155" s="745" t="s">
        <v>3845</v>
      </c>
      <c r="C155" s="745" t="s">
        <v>3119</v>
      </c>
      <c r="D155" s="745" t="s">
        <v>3864</v>
      </c>
      <c r="E155" s="745" t="s">
        <v>3865</v>
      </c>
      <c r="F155" s="761">
        <v>1</v>
      </c>
      <c r="G155" s="761">
        <v>141</v>
      </c>
      <c r="H155" s="761">
        <v>1</v>
      </c>
      <c r="I155" s="761">
        <v>141</v>
      </c>
      <c r="J155" s="761">
        <v>1</v>
      </c>
      <c r="K155" s="761">
        <v>141</v>
      </c>
      <c r="L155" s="761">
        <v>1</v>
      </c>
      <c r="M155" s="761">
        <v>141</v>
      </c>
      <c r="N155" s="761">
        <v>1</v>
      </c>
      <c r="O155" s="761">
        <v>141</v>
      </c>
      <c r="P155" s="750">
        <v>1</v>
      </c>
      <c r="Q155" s="762">
        <v>141</v>
      </c>
    </row>
    <row r="156" spans="1:17" ht="14.4" customHeight="1" x14ac:dyDescent="0.3">
      <c r="A156" s="743" t="s">
        <v>3844</v>
      </c>
      <c r="B156" s="745" t="s">
        <v>3845</v>
      </c>
      <c r="C156" s="745" t="s">
        <v>3119</v>
      </c>
      <c r="D156" s="745" t="s">
        <v>3866</v>
      </c>
      <c r="E156" s="745" t="s">
        <v>3865</v>
      </c>
      <c r="F156" s="761">
        <v>3</v>
      </c>
      <c r="G156" s="761">
        <v>234</v>
      </c>
      <c r="H156" s="761">
        <v>1</v>
      </c>
      <c r="I156" s="761">
        <v>78</v>
      </c>
      <c r="J156" s="761">
        <v>5</v>
      </c>
      <c r="K156" s="761">
        <v>390</v>
      </c>
      <c r="L156" s="761">
        <v>1.6666666666666667</v>
      </c>
      <c r="M156" s="761">
        <v>78</v>
      </c>
      <c r="N156" s="761">
        <v>9</v>
      </c>
      <c r="O156" s="761">
        <v>702</v>
      </c>
      <c r="P156" s="750">
        <v>3</v>
      </c>
      <c r="Q156" s="762">
        <v>78</v>
      </c>
    </row>
    <row r="157" spans="1:17" ht="14.4" customHeight="1" x14ac:dyDescent="0.3">
      <c r="A157" s="743" t="s">
        <v>3844</v>
      </c>
      <c r="B157" s="745" t="s">
        <v>3845</v>
      </c>
      <c r="C157" s="745" t="s">
        <v>3119</v>
      </c>
      <c r="D157" s="745" t="s">
        <v>3867</v>
      </c>
      <c r="E157" s="745" t="s">
        <v>3868</v>
      </c>
      <c r="F157" s="761">
        <v>1</v>
      </c>
      <c r="G157" s="761">
        <v>303</v>
      </c>
      <c r="H157" s="761">
        <v>1</v>
      </c>
      <c r="I157" s="761">
        <v>303</v>
      </c>
      <c r="J157" s="761">
        <v>1</v>
      </c>
      <c r="K157" s="761">
        <v>303</v>
      </c>
      <c r="L157" s="761">
        <v>1</v>
      </c>
      <c r="M157" s="761">
        <v>303</v>
      </c>
      <c r="N157" s="761">
        <v>1</v>
      </c>
      <c r="O157" s="761">
        <v>307</v>
      </c>
      <c r="P157" s="750">
        <v>1.0132013201320131</v>
      </c>
      <c r="Q157" s="762">
        <v>307</v>
      </c>
    </row>
    <row r="158" spans="1:17" ht="14.4" customHeight="1" x14ac:dyDescent="0.3">
      <c r="A158" s="743" t="s">
        <v>3844</v>
      </c>
      <c r="B158" s="745" t="s">
        <v>3845</v>
      </c>
      <c r="C158" s="745" t="s">
        <v>3119</v>
      </c>
      <c r="D158" s="745" t="s">
        <v>3869</v>
      </c>
      <c r="E158" s="745" t="s">
        <v>3870</v>
      </c>
      <c r="F158" s="761">
        <v>3</v>
      </c>
      <c r="G158" s="761">
        <v>480</v>
      </c>
      <c r="H158" s="761">
        <v>1</v>
      </c>
      <c r="I158" s="761">
        <v>160</v>
      </c>
      <c r="J158" s="761">
        <v>3</v>
      </c>
      <c r="K158" s="761">
        <v>480</v>
      </c>
      <c r="L158" s="761">
        <v>1</v>
      </c>
      <c r="M158" s="761">
        <v>160</v>
      </c>
      <c r="N158" s="761">
        <v>3</v>
      </c>
      <c r="O158" s="761">
        <v>483</v>
      </c>
      <c r="P158" s="750">
        <v>1.0062500000000001</v>
      </c>
      <c r="Q158" s="762">
        <v>161</v>
      </c>
    </row>
    <row r="159" spans="1:17" ht="14.4" customHeight="1" x14ac:dyDescent="0.3">
      <c r="A159" s="743" t="s">
        <v>3844</v>
      </c>
      <c r="B159" s="745" t="s">
        <v>3845</v>
      </c>
      <c r="C159" s="745" t="s">
        <v>3119</v>
      </c>
      <c r="D159" s="745" t="s">
        <v>3871</v>
      </c>
      <c r="E159" s="745" t="s">
        <v>3847</v>
      </c>
      <c r="F159" s="761">
        <v>4</v>
      </c>
      <c r="G159" s="761">
        <v>280</v>
      </c>
      <c r="H159" s="761">
        <v>1</v>
      </c>
      <c r="I159" s="761">
        <v>70</v>
      </c>
      <c r="J159" s="761">
        <v>8</v>
      </c>
      <c r="K159" s="761">
        <v>560</v>
      </c>
      <c r="L159" s="761">
        <v>2</v>
      </c>
      <c r="M159" s="761">
        <v>70</v>
      </c>
      <c r="N159" s="761">
        <v>13</v>
      </c>
      <c r="O159" s="761">
        <v>923</v>
      </c>
      <c r="P159" s="750">
        <v>3.2964285714285713</v>
      </c>
      <c r="Q159" s="762">
        <v>71</v>
      </c>
    </row>
    <row r="160" spans="1:17" ht="14.4" customHeight="1" x14ac:dyDescent="0.3">
      <c r="A160" s="743" t="s">
        <v>3844</v>
      </c>
      <c r="B160" s="745" t="s">
        <v>3845</v>
      </c>
      <c r="C160" s="745" t="s">
        <v>3119</v>
      </c>
      <c r="D160" s="745" t="s">
        <v>3872</v>
      </c>
      <c r="E160" s="745" t="s">
        <v>3873</v>
      </c>
      <c r="F160" s="761"/>
      <c r="G160" s="761"/>
      <c r="H160" s="761"/>
      <c r="I160" s="761"/>
      <c r="J160" s="761"/>
      <c r="K160" s="761"/>
      <c r="L160" s="761"/>
      <c r="M160" s="761"/>
      <c r="N160" s="761">
        <v>1</v>
      </c>
      <c r="O160" s="761">
        <v>220</v>
      </c>
      <c r="P160" s="750"/>
      <c r="Q160" s="762">
        <v>220</v>
      </c>
    </row>
    <row r="161" spans="1:17" ht="14.4" customHeight="1" x14ac:dyDescent="0.3">
      <c r="A161" s="743" t="s">
        <v>3844</v>
      </c>
      <c r="B161" s="745" t="s">
        <v>3845</v>
      </c>
      <c r="C161" s="745" t="s">
        <v>3119</v>
      </c>
      <c r="D161" s="745" t="s">
        <v>3874</v>
      </c>
      <c r="E161" s="745" t="s">
        <v>3875</v>
      </c>
      <c r="F161" s="761"/>
      <c r="G161" s="761"/>
      <c r="H161" s="761"/>
      <c r="I161" s="761"/>
      <c r="J161" s="761"/>
      <c r="K161" s="761"/>
      <c r="L161" s="761"/>
      <c r="M161" s="761"/>
      <c r="N161" s="761">
        <v>2</v>
      </c>
      <c r="O161" s="761">
        <v>2390</v>
      </c>
      <c r="P161" s="750"/>
      <c r="Q161" s="762">
        <v>1195</v>
      </c>
    </row>
    <row r="162" spans="1:17" ht="14.4" customHeight="1" x14ac:dyDescent="0.3">
      <c r="A162" s="743" t="s">
        <v>3844</v>
      </c>
      <c r="B162" s="745" t="s">
        <v>3845</v>
      </c>
      <c r="C162" s="745" t="s">
        <v>3119</v>
      </c>
      <c r="D162" s="745" t="s">
        <v>3876</v>
      </c>
      <c r="E162" s="745" t="s">
        <v>3877</v>
      </c>
      <c r="F162" s="761"/>
      <c r="G162" s="761"/>
      <c r="H162" s="761"/>
      <c r="I162" s="761"/>
      <c r="J162" s="761"/>
      <c r="K162" s="761"/>
      <c r="L162" s="761"/>
      <c r="M162" s="761"/>
      <c r="N162" s="761">
        <v>3</v>
      </c>
      <c r="O162" s="761">
        <v>330</v>
      </c>
      <c r="P162" s="750"/>
      <c r="Q162" s="762">
        <v>110</v>
      </c>
    </row>
    <row r="163" spans="1:17" ht="14.4" customHeight="1" x14ac:dyDescent="0.3">
      <c r="A163" s="743" t="s">
        <v>3844</v>
      </c>
      <c r="B163" s="745" t="s">
        <v>3845</v>
      </c>
      <c r="C163" s="745" t="s">
        <v>3119</v>
      </c>
      <c r="D163" s="745" t="s">
        <v>3878</v>
      </c>
      <c r="E163" s="745" t="s">
        <v>3879</v>
      </c>
      <c r="F163" s="761"/>
      <c r="G163" s="761"/>
      <c r="H163" s="761"/>
      <c r="I163" s="761"/>
      <c r="J163" s="761"/>
      <c r="K163" s="761"/>
      <c r="L163" s="761"/>
      <c r="M163" s="761"/>
      <c r="N163" s="761">
        <v>1</v>
      </c>
      <c r="O163" s="761">
        <v>323</v>
      </c>
      <c r="P163" s="750"/>
      <c r="Q163" s="762">
        <v>323</v>
      </c>
    </row>
    <row r="164" spans="1:17" ht="14.4" customHeight="1" x14ac:dyDescent="0.3">
      <c r="A164" s="743" t="s">
        <v>3844</v>
      </c>
      <c r="B164" s="745" t="s">
        <v>3845</v>
      </c>
      <c r="C164" s="745" t="s">
        <v>3119</v>
      </c>
      <c r="D164" s="745" t="s">
        <v>3880</v>
      </c>
      <c r="E164" s="745" t="s">
        <v>3881</v>
      </c>
      <c r="F164" s="761"/>
      <c r="G164" s="761"/>
      <c r="H164" s="761"/>
      <c r="I164" s="761"/>
      <c r="J164" s="761"/>
      <c r="K164" s="761"/>
      <c r="L164" s="761"/>
      <c r="M164" s="761"/>
      <c r="N164" s="761">
        <v>1</v>
      </c>
      <c r="O164" s="761">
        <v>1033</v>
      </c>
      <c r="P164" s="750"/>
      <c r="Q164" s="762">
        <v>1033</v>
      </c>
    </row>
    <row r="165" spans="1:17" ht="14.4" customHeight="1" x14ac:dyDescent="0.3">
      <c r="A165" s="743" t="s">
        <v>3844</v>
      </c>
      <c r="B165" s="745" t="s">
        <v>3845</v>
      </c>
      <c r="C165" s="745" t="s">
        <v>3119</v>
      </c>
      <c r="D165" s="745" t="s">
        <v>3882</v>
      </c>
      <c r="E165" s="745" t="s">
        <v>3883</v>
      </c>
      <c r="F165" s="761"/>
      <c r="G165" s="761"/>
      <c r="H165" s="761"/>
      <c r="I165" s="761"/>
      <c r="J165" s="761"/>
      <c r="K165" s="761"/>
      <c r="L165" s="761"/>
      <c r="M165" s="761"/>
      <c r="N165" s="761">
        <v>1</v>
      </c>
      <c r="O165" s="761">
        <v>294</v>
      </c>
      <c r="P165" s="750"/>
      <c r="Q165" s="762">
        <v>294</v>
      </c>
    </row>
    <row r="166" spans="1:17" ht="14.4" customHeight="1" x14ac:dyDescent="0.3">
      <c r="A166" s="743" t="s">
        <v>3884</v>
      </c>
      <c r="B166" s="745" t="s">
        <v>3885</v>
      </c>
      <c r="C166" s="745" t="s">
        <v>3119</v>
      </c>
      <c r="D166" s="745" t="s">
        <v>3886</v>
      </c>
      <c r="E166" s="745" t="s">
        <v>3887</v>
      </c>
      <c r="F166" s="761">
        <v>2</v>
      </c>
      <c r="G166" s="761">
        <v>106</v>
      </c>
      <c r="H166" s="761">
        <v>1</v>
      </c>
      <c r="I166" s="761">
        <v>53</v>
      </c>
      <c r="J166" s="761">
        <v>6</v>
      </c>
      <c r="K166" s="761">
        <v>318</v>
      </c>
      <c r="L166" s="761">
        <v>3</v>
      </c>
      <c r="M166" s="761">
        <v>53</v>
      </c>
      <c r="N166" s="761"/>
      <c r="O166" s="761"/>
      <c r="P166" s="750"/>
      <c r="Q166" s="762"/>
    </row>
    <row r="167" spans="1:17" ht="14.4" customHeight="1" x14ac:dyDescent="0.3">
      <c r="A167" s="743" t="s">
        <v>3884</v>
      </c>
      <c r="B167" s="745" t="s">
        <v>3885</v>
      </c>
      <c r="C167" s="745" t="s">
        <v>3119</v>
      </c>
      <c r="D167" s="745" t="s">
        <v>3888</v>
      </c>
      <c r="E167" s="745" t="s">
        <v>3889</v>
      </c>
      <c r="F167" s="761">
        <v>1</v>
      </c>
      <c r="G167" s="761">
        <v>168</v>
      </c>
      <c r="H167" s="761">
        <v>1</v>
      </c>
      <c r="I167" s="761">
        <v>168</v>
      </c>
      <c r="J167" s="761">
        <v>4</v>
      </c>
      <c r="K167" s="761">
        <v>672</v>
      </c>
      <c r="L167" s="761">
        <v>4</v>
      </c>
      <c r="M167" s="761">
        <v>168</v>
      </c>
      <c r="N167" s="761"/>
      <c r="O167" s="761"/>
      <c r="P167" s="750"/>
      <c r="Q167" s="762"/>
    </row>
    <row r="168" spans="1:17" ht="14.4" customHeight="1" x14ac:dyDescent="0.3">
      <c r="A168" s="743" t="s">
        <v>3884</v>
      </c>
      <c r="B168" s="745" t="s">
        <v>3885</v>
      </c>
      <c r="C168" s="745" t="s">
        <v>3119</v>
      </c>
      <c r="D168" s="745" t="s">
        <v>3890</v>
      </c>
      <c r="E168" s="745" t="s">
        <v>3891</v>
      </c>
      <c r="F168" s="761">
        <v>1</v>
      </c>
      <c r="G168" s="761">
        <v>316</v>
      </c>
      <c r="H168" s="761">
        <v>1</v>
      </c>
      <c r="I168" s="761">
        <v>316</v>
      </c>
      <c r="J168" s="761">
        <v>1</v>
      </c>
      <c r="K168" s="761">
        <v>316</v>
      </c>
      <c r="L168" s="761">
        <v>1</v>
      </c>
      <c r="M168" s="761">
        <v>316</v>
      </c>
      <c r="N168" s="761"/>
      <c r="O168" s="761"/>
      <c r="P168" s="750"/>
      <c r="Q168" s="762"/>
    </row>
    <row r="169" spans="1:17" ht="14.4" customHeight="1" x14ac:dyDescent="0.3">
      <c r="A169" s="743" t="s">
        <v>3884</v>
      </c>
      <c r="B169" s="745" t="s">
        <v>3885</v>
      </c>
      <c r="C169" s="745" t="s">
        <v>3119</v>
      </c>
      <c r="D169" s="745" t="s">
        <v>3892</v>
      </c>
      <c r="E169" s="745" t="s">
        <v>3893</v>
      </c>
      <c r="F169" s="761"/>
      <c r="G169" s="761"/>
      <c r="H169" s="761"/>
      <c r="I169" s="761"/>
      <c r="J169" s="761">
        <v>19</v>
      </c>
      <c r="K169" s="761">
        <v>6422</v>
      </c>
      <c r="L169" s="761"/>
      <c r="M169" s="761">
        <v>338</v>
      </c>
      <c r="N169" s="761"/>
      <c r="O169" s="761"/>
      <c r="P169" s="750"/>
      <c r="Q169" s="762"/>
    </row>
    <row r="170" spans="1:17" ht="14.4" customHeight="1" x14ac:dyDescent="0.3">
      <c r="A170" s="743" t="s">
        <v>3884</v>
      </c>
      <c r="B170" s="745" t="s">
        <v>3885</v>
      </c>
      <c r="C170" s="745" t="s">
        <v>3119</v>
      </c>
      <c r="D170" s="745" t="s">
        <v>3894</v>
      </c>
      <c r="E170" s="745" t="s">
        <v>3895</v>
      </c>
      <c r="F170" s="761"/>
      <c r="G170" s="761"/>
      <c r="H170" s="761"/>
      <c r="I170" s="761"/>
      <c r="J170" s="761">
        <v>2</v>
      </c>
      <c r="K170" s="761">
        <v>730</v>
      </c>
      <c r="L170" s="761"/>
      <c r="M170" s="761">
        <v>365</v>
      </c>
      <c r="N170" s="761"/>
      <c r="O170" s="761"/>
      <c r="P170" s="750"/>
      <c r="Q170" s="762"/>
    </row>
    <row r="171" spans="1:17" ht="14.4" customHeight="1" x14ac:dyDescent="0.3">
      <c r="A171" s="743" t="s">
        <v>3884</v>
      </c>
      <c r="B171" s="745" t="s">
        <v>3885</v>
      </c>
      <c r="C171" s="745" t="s">
        <v>3119</v>
      </c>
      <c r="D171" s="745" t="s">
        <v>3565</v>
      </c>
      <c r="E171" s="745" t="s">
        <v>3566</v>
      </c>
      <c r="F171" s="761"/>
      <c r="G171" s="761"/>
      <c r="H171" s="761"/>
      <c r="I171" s="761"/>
      <c r="J171" s="761">
        <v>2</v>
      </c>
      <c r="K171" s="761">
        <v>1328</v>
      </c>
      <c r="L171" s="761"/>
      <c r="M171" s="761">
        <v>664</v>
      </c>
      <c r="N171" s="761"/>
      <c r="O171" s="761"/>
      <c r="P171" s="750"/>
      <c r="Q171" s="762"/>
    </row>
    <row r="172" spans="1:17" ht="14.4" customHeight="1" x14ac:dyDescent="0.3">
      <c r="A172" s="743" t="s">
        <v>3884</v>
      </c>
      <c r="B172" s="745" t="s">
        <v>3885</v>
      </c>
      <c r="C172" s="745" t="s">
        <v>3119</v>
      </c>
      <c r="D172" s="745" t="s">
        <v>3896</v>
      </c>
      <c r="E172" s="745" t="s">
        <v>3897</v>
      </c>
      <c r="F172" s="761">
        <v>1</v>
      </c>
      <c r="G172" s="761">
        <v>281</v>
      </c>
      <c r="H172" s="761">
        <v>1</v>
      </c>
      <c r="I172" s="761">
        <v>281</v>
      </c>
      <c r="J172" s="761">
        <v>1</v>
      </c>
      <c r="K172" s="761">
        <v>281</v>
      </c>
      <c r="L172" s="761">
        <v>1</v>
      </c>
      <c r="M172" s="761">
        <v>281</v>
      </c>
      <c r="N172" s="761"/>
      <c r="O172" s="761"/>
      <c r="P172" s="750"/>
      <c r="Q172" s="762"/>
    </row>
    <row r="173" spans="1:17" ht="14.4" customHeight="1" x14ac:dyDescent="0.3">
      <c r="A173" s="743" t="s">
        <v>3884</v>
      </c>
      <c r="B173" s="745" t="s">
        <v>3885</v>
      </c>
      <c r="C173" s="745" t="s">
        <v>3119</v>
      </c>
      <c r="D173" s="745" t="s">
        <v>3898</v>
      </c>
      <c r="E173" s="745" t="s">
        <v>3899</v>
      </c>
      <c r="F173" s="761"/>
      <c r="G173" s="761"/>
      <c r="H173" s="761"/>
      <c r="I173" s="761"/>
      <c r="J173" s="761">
        <v>2</v>
      </c>
      <c r="K173" s="761">
        <v>912</v>
      </c>
      <c r="L173" s="761"/>
      <c r="M173" s="761">
        <v>456</v>
      </c>
      <c r="N173" s="761"/>
      <c r="O173" s="761"/>
      <c r="P173" s="750"/>
      <c r="Q173" s="762"/>
    </row>
    <row r="174" spans="1:17" ht="14.4" customHeight="1" x14ac:dyDescent="0.3">
      <c r="A174" s="743" t="s">
        <v>3884</v>
      </c>
      <c r="B174" s="745" t="s">
        <v>3885</v>
      </c>
      <c r="C174" s="745" t="s">
        <v>3119</v>
      </c>
      <c r="D174" s="745" t="s">
        <v>3900</v>
      </c>
      <c r="E174" s="745" t="s">
        <v>3901</v>
      </c>
      <c r="F174" s="761">
        <v>1</v>
      </c>
      <c r="G174" s="761">
        <v>348</v>
      </c>
      <c r="H174" s="761">
        <v>1</v>
      </c>
      <c r="I174" s="761">
        <v>348</v>
      </c>
      <c r="J174" s="761">
        <v>3</v>
      </c>
      <c r="K174" s="761">
        <v>1044</v>
      </c>
      <c r="L174" s="761">
        <v>3</v>
      </c>
      <c r="M174" s="761">
        <v>348</v>
      </c>
      <c r="N174" s="761"/>
      <c r="O174" s="761"/>
      <c r="P174" s="750"/>
      <c r="Q174" s="762"/>
    </row>
    <row r="175" spans="1:17" ht="14.4" customHeight="1" x14ac:dyDescent="0.3">
      <c r="A175" s="743" t="s">
        <v>3884</v>
      </c>
      <c r="B175" s="745" t="s">
        <v>3885</v>
      </c>
      <c r="C175" s="745" t="s">
        <v>3119</v>
      </c>
      <c r="D175" s="745" t="s">
        <v>3569</v>
      </c>
      <c r="E175" s="745" t="s">
        <v>3570</v>
      </c>
      <c r="F175" s="761">
        <v>1</v>
      </c>
      <c r="G175" s="761">
        <v>457</v>
      </c>
      <c r="H175" s="761">
        <v>1</v>
      </c>
      <c r="I175" s="761">
        <v>457</v>
      </c>
      <c r="J175" s="761"/>
      <c r="K175" s="761"/>
      <c r="L175" s="761"/>
      <c r="M175" s="761"/>
      <c r="N175" s="761"/>
      <c r="O175" s="761"/>
      <c r="P175" s="750"/>
      <c r="Q175" s="762"/>
    </row>
    <row r="176" spans="1:17" ht="14.4" customHeight="1" x14ac:dyDescent="0.3">
      <c r="A176" s="743" t="s">
        <v>3884</v>
      </c>
      <c r="B176" s="745" t="s">
        <v>3885</v>
      </c>
      <c r="C176" s="745" t="s">
        <v>3119</v>
      </c>
      <c r="D176" s="745" t="s">
        <v>3902</v>
      </c>
      <c r="E176" s="745" t="s">
        <v>3903</v>
      </c>
      <c r="F176" s="761"/>
      <c r="G176" s="761"/>
      <c r="H176" s="761"/>
      <c r="I176" s="761"/>
      <c r="J176" s="761">
        <v>1</v>
      </c>
      <c r="K176" s="761">
        <v>429</v>
      </c>
      <c r="L176" s="761"/>
      <c r="M176" s="761">
        <v>429</v>
      </c>
      <c r="N176" s="761"/>
      <c r="O176" s="761"/>
      <c r="P176" s="750"/>
      <c r="Q176" s="762"/>
    </row>
    <row r="177" spans="1:17" ht="14.4" customHeight="1" x14ac:dyDescent="0.3">
      <c r="A177" s="743" t="s">
        <v>3884</v>
      </c>
      <c r="B177" s="745" t="s">
        <v>3885</v>
      </c>
      <c r="C177" s="745" t="s">
        <v>3119</v>
      </c>
      <c r="D177" s="745" t="s">
        <v>3904</v>
      </c>
      <c r="E177" s="745" t="s">
        <v>3905</v>
      </c>
      <c r="F177" s="761"/>
      <c r="G177" s="761"/>
      <c r="H177" s="761"/>
      <c r="I177" s="761"/>
      <c r="J177" s="761">
        <v>6</v>
      </c>
      <c r="K177" s="761">
        <v>318</v>
      </c>
      <c r="L177" s="761"/>
      <c r="M177" s="761">
        <v>53</v>
      </c>
      <c r="N177" s="761"/>
      <c r="O177" s="761"/>
      <c r="P177" s="750"/>
      <c r="Q177" s="762"/>
    </row>
    <row r="178" spans="1:17" ht="14.4" customHeight="1" x14ac:dyDescent="0.3">
      <c r="A178" s="743" t="s">
        <v>3884</v>
      </c>
      <c r="B178" s="745" t="s">
        <v>3885</v>
      </c>
      <c r="C178" s="745" t="s">
        <v>3119</v>
      </c>
      <c r="D178" s="745" t="s">
        <v>3906</v>
      </c>
      <c r="E178" s="745" t="s">
        <v>3907</v>
      </c>
      <c r="F178" s="761"/>
      <c r="G178" s="761"/>
      <c r="H178" s="761"/>
      <c r="I178" s="761"/>
      <c r="J178" s="761">
        <v>1</v>
      </c>
      <c r="K178" s="761">
        <v>2164</v>
      </c>
      <c r="L178" s="761"/>
      <c r="M178" s="761">
        <v>2164</v>
      </c>
      <c r="N178" s="761"/>
      <c r="O178" s="761"/>
      <c r="P178" s="750"/>
      <c r="Q178" s="762"/>
    </row>
    <row r="179" spans="1:17" ht="14.4" customHeight="1" x14ac:dyDescent="0.3">
      <c r="A179" s="743" t="s">
        <v>3884</v>
      </c>
      <c r="B179" s="745" t="s">
        <v>3885</v>
      </c>
      <c r="C179" s="745" t="s">
        <v>3119</v>
      </c>
      <c r="D179" s="745" t="s">
        <v>3908</v>
      </c>
      <c r="E179" s="745" t="s">
        <v>3909</v>
      </c>
      <c r="F179" s="761"/>
      <c r="G179" s="761"/>
      <c r="H179" s="761"/>
      <c r="I179" s="761"/>
      <c r="J179" s="761">
        <v>3</v>
      </c>
      <c r="K179" s="761">
        <v>495</v>
      </c>
      <c r="L179" s="761"/>
      <c r="M179" s="761">
        <v>165</v>
      </c>
      <c r="N179" s="761"/>
      <c r="O179" s="761"/>
      <c r="P179" s="750"/>
      <c r="Q179" s="762"/>
    </row>
    <row r="180" spans="1:17" ht="14.4" customHeight="1" x14ac:dyDescent="0.3">
      <c r="A180" s="743" t="s">
        <v>3884</v>
      </c>
      <c r="B180" s="745" t="s">
        <v>3885</v>
      </c>
      <c r="C180" s="745" t="s">
        <v>3119</v>
      </c>
      <c r="D180" s="745" t="s">
        <v>3571</v>
      </c>
      <c r="E180" s="745" t="s">
        <v>3572</v>
      </c>
      <c r="F180" s="761">
        <v>10</v>
      </c>
      <c r="G180" s="761">
        <v>790</v>
      </c>
      <c r="H180" s="761">
        <v>1</v>
      </c>
      <c r="I180" s="761">
        <v>79</v>
      </c>
      <c r="J180" s="761">
        <v>4</v>
      </c>
      <c r="K180" s="761">
        <v>316</v>
      </c>
      <c r="L180" s="761">
        <v>0.4</v>
      </c>
      <c r="M180" s="761">
        <v>79</v>
      </c>
      <c r="N180" s="761"/>
      <c r="O180" s="761"/>
      <c r="P180" s="750"/>
      <c r="Q180" s="762"/>
    </row>
    <row r="181" spans="1:17" ht="14.4" customHeight="1" x14ac:dyDescent="0.3">
      <c r="A181" s="743" t="s">
        <v>3884</v>
      </c>
      <c r="B181" s="745" t="s">
        <v>3885</v>
      </c>
      <c r="C181" s="745" t="s">
        <v>3119</v>
      </c>
      <c r="D181" s="745" t="s">
        <v>3575</v>
      </c>
      <c r="E181" s="745" t="s">
        <v>3576</v>
      </c>
      <c r="F181" s="761">
        <v>1</v>
      </c>
      <c r="G181" s="761">
        <v>167</v>
      </c>
      <c r="H181" s="761">
        <v>1</v>
      </c>
      <c r="I181" s="761">
        <v>167</v>
      </c>
      <c r="J181" s="761"/>
      <c r="K181" s="761"/>
      <c r="L181" s="761"/>
      <c r="M181" s="761"/>
      <c r="N181" s="761"/>
      <c r="O181" s="761"/>
      <c r="P181" s="750"/>
      <c r="Q181" s="762"/>
    </row>
    <row r="182" spans="1:17" ht="14.4" customHeight="1" x14ac:dyDescent="0.3">
      <c r="A182" s="743" t="s">
        <v>3884</v>
      </c>
      <c r="B182" s="745" t="s">
        <v>3885</v>
      </c>
      <c r="C182" s="745" t="s">
        <v>3119</v>
      </c>
      <c r="D182" s="745" t="s">
        <v>3910</v>
      </c>
      <c r="E182" s="745" t="s">
        <v>3911</v>
      </c>
      <c r="F182" s="761"/>
      <c r="G182" s="761"/>
      <c r="H182" s="761"/>
      <c r="I182" s="761"/>
      <c r="J182" s="761">
        <v>2</v>
      </c>
      <c r="K182" s="761">
        <v>486</v>
      </c>
      <c r="L182" s="761"/>
      <c r="M182" s="761">
        <v>243</v>
      </c>
      <c r="N182" s="761"/>
      <c r="O182" s="761"/>
      <c r="P182" s="750"/>
      <c r="Q182" s="762"/>
    </row>
    <row r="183" spans="1:17" ht="14.4" customHeight="1" x14ac:dyDescent="0.3">
      <c r="A183" s="743" t="s">
        <v>3884</v>
      </c>
      <c r="B183" s="745" t="s">
        <v>3885</v>
      </c>
      <c r="C183" s="745" t="s">
        <v>3119</v>
      </c>
      <c r="D183" s="745" t="s">
        <v>3912</v>
      </c>
      <c r="E183" s="745" t="s">
        <v>3913</v>
      </c>
      <c r="F183" s="761"/>
      <c r="G183" s="761"/>
      <c r="H183" s="761"/>
      <c r="I183" s="761"/>
      <c r="J183" s="761">
        <v>12</v>
      </c>
      <c r="K183" s="761">
        <v>23916</v>
      </c>
      <c r="L183" s="761"/>
      <c r="M183" s="761">
        <v>1993</v>
      </c>
      <c r="N183" s="761"/>
      <c r="O183" s="761"/>
      <c r="P183" s="750"/>
      <c r="Q183" s="762"/>
    </row>
    <row r="184" spans="1:17" ht="14.4" customHeight="1" x14ac:dyDescent="0.3">
      <c r="A184" s="743" t="s">
        <v>3884</v>
      </c>
      <c r="B184" s="745" t="s">
        <v>3885</v>
      </c>
      <c r="C184" s="745" t="s">
        <v>3119</v>
      </c>
      <c r="D184" s="745" t="s">
        <v>3914</v>
      </c>
      <c r="E184" s="745" t="s">
        <v>3915</v>
      </c>
      <c r="F184" s="761"/>
      <c r="G184" s="761"/>
      <c r="H184" s="761"/>
      <c r="I184" s="761"/>
      <c r="J184" s="761">
        <v>2</v>
      </c>
      <c r="K184" s="761">
        <v>532</v>
      </c>
      <c r="L184" s="761"/>
      <c r="M184" s="761">
        <v>266</v>
      </c>
      <c r="N184" s="761"/>
      <c r="O184" s="761"/>
      <c r="P184" s="750"/>
      <c r="Q184" s="762"/>
    </row>
    <row r="185" spans="1:17" ht="14.4" customHeight="1" x14ac:dyDescent="0.3">
      <c r="A185" s="743" t="s">
        <v>3916</v>
      </c>
      <c r="B185" s="745" t="s">
        <v>2466</v>
      </c>
      <c r="C185" s="745" t="s">
        <v>3119</v>
      </c>
      <c r="D185" s="745" t="s">
        <v>3917</v>
      </c>
      <c r="E185" s="745" t="s">
        <v>3918</v>
      </c>
      <c r="F185" s="761">
        <v>62</v>
      </c>
      <c r="G185" s="761">
        <v>9858</v>
      </c>
      <c r="H185" s="761">
        <v>1</v>
      </c>
      <c r="I185" s="761">
        <v>159</v>
      </c>
      <c r="J185" s="761">
        <v>29</v>
      </c>
      <c r="K185" s="761">
        <v>4611</v>
      </c>
      <c r="L185" s="761">
        <v>0.46774193548387094</v>
      </c>
      <c r="M185" s="761">
        <v>159</v>
      </c>
      <c r="N185" s="761">
        <v>26</v>
      </c>
      <c r="O185" s="761">
        <v>4186</v>
      </c>
      <c r="P185" s="750">
        <v>0.42462974234124568</v>
      </c>
      <c r="Q185" s="762">
        <v>161</v>
      </c>
    </row>
    <row r="186" spans="1:17" ht="14.4" customHeight="1" x14ac:dyDescent="0.3">
      <c r="A186" s="743" t="s">
        <v>3916</v>
      </c>
      <c r="B186" s="745" t="s">
        <v>2466</v>
      </c>
      <c r="C186" s="745" t="s">
        <v>3119</v>
      </c>
      <c r="D186" s="745" t="s">
        <v>3919</v>
      </c>
      <c r="E186" s="745" t="s">
        <v>3920</v>
      </c>
      <c r="F186" s="761">
        <v>1</v>
      </c>
      <c r="G186" s="761">
        <v>1165</v>
      </c>
      <c r="H186" s="761">
        <v>1</v>
      </c>
      <c r="I186" s="761">
        <v>1165</v>
      </c>
      <c r="J186" s="761"/>
      <c r="K186" s="761"/>
      <c r="L186" s="761"/>
      <c r="M186" s="761"/>
      <c r="N186" s="761"/>
      <c r="O186" s="761"/>
      <c r="P186" s="750"/>
      <c r="Q186" s="762"/>
    </row>
    <row r="187" spans="1:17" ht="14.4" customHeight="1" x14ac:dyDescent="0.3">
      <c r="A187" s="743" t="s">
        <v>3916</v>
      </c>
      <c r="B187" s="745" t="s">
        <v>2466</v>
      </c>
      <c r="C187" s="745" t="s">
        <v>3119</v>
      </c>
      <c r="D187" s="745" t="s">
        <v>3921</v>
      </c>
      <c r="E187" s="745" t="s">
        <v>3922</v>
      </c>
      <c r="F187" s="761">
        <v>73</v>
      </c>
      <c r="G187" s="761">
        <v>2847</v>
      </c>
      <c r="H187" s="761">
        <v>1</v>
      </c>
      <c r="I187" s="761">
        <v>39</v>
      </c>
      <c r="J187" s="761">
        <v>56</v>
      </c>
      <c r="K187" s="761">
        <v>2184</v>
      </c>
      <c r="L187" s="761">
        <v>0.76712328767123283</v>
      </c>
      <c r="M187" s="761">
        <v>39</v>
      </c>
      <c r="N187" s="761">
        <v>39</v>
      </c>
      <c r="O187" s="761">
        <v>1560</v>
      </c>
      <c r="P187" s="750">
        <v>0.54794520547945202</v>
      </c>
      <c r="Q187" s="762">
        <v>40</v>
      </c>
    </row>
    <row r="188" spans="1:17" ht="14.4" customHeight="1" x14ac:dyDescent="0.3">
      <c r="A188" s="743" t="s">
        <v>3916</v>
      </c>
      <c r="B188" s="745" t="s">
        <v>2466</v>
      </c>
      <c r="C188" s="745" t="s">
        <v>3119</v>
      </c>
      <c r="D188" s="745" t="s">
        <v>3923</v>
      </c>
      <c r="E188" s="745" t="s">
        <v>3924</v>
      </c>
      <c r="F188" s="761">
        <v>4</v>
      </c>
      <c r="G188" s="761">
        <v>1528</v>
      </c>
      <c r="H188" s="761">
        <v>1</v>
      </c>
      <c r="I188" s="761">
        <v>382</v>
      </c>
      <c r="J188" s="761"/>
      <c r="K188" s="761"/>
      <c r="L188" s="761"/>
      <c r="M188" s="761"/>
      <c r="N188" s="761"/>
      <c r="O188" s="761"/>
      <c r="P188" s="750"/>
      <c r="Q188" s="762"/>
    </row>
    <row r="189" spans="1:17" ht="14.4" customHeight="1" x14ac:dyDescent="0.3">
      <c r="A189" s="743" t="s">
        <v>3916</v>
      </c>
      <c r="B189" s="745" t="s">
        <v>2466</v>
      </c>
      <c r="C189" s="745" t="s">
        <v>3119</v>
      </c>
      <c r="D189" s="745" t="s">
        <v>3925</v>
      </c>
      <c r="E189" s="745" t="s">
        <v>3926</v>
      </c>
      <c r="F189" s="761"/>
      <c r="G189" s="761"/>
      <c r="H189" s="761"/>
      <c r="I189" s="761"/>
      <c r="J189" s="761">
        <v>3</v>
      </c>
      <c r="K189" s="761">
        <v>1332</v>
      </c>
      <c r="L189" s="761"/>
      <c r="M189" s="761">
        <v>444</v>
      </c>
      <c r="N189" s="761"/>
      <c r="O189" s="761"/>
      <c r="P189" s="750"/>
      <c r="Q189" s="762"/>
    </row>
    <row r="190" spans="1:17" ht="14.4" customHeight="1" x14ac:dyDescent="0.3">
      <c r="A190" s="743" t="s">
        <v>3916</v>
      </c>
      <c r="B190" s="745" t="s">
        <v>2466</v>
      </c>
      <c r="C190" s="745" t="s">
        <v>3119</v>
      </c>
      <c r="D190" s="745" t="s">
        <v>3927</v>
      </c>
      <c r="E190" s="745" t="s">
        <v>3928</v>
      </c>
      <c r="F190" s="761"/>
      <c r="G190" s="761"/>
      <c r="H190" s="761"/>
      <c r="I190" s="761"/>
      <c r="J190" s="761">
        <v>5</v>
      </c>
      <c r="K190" s="761">
        <v>2450</v>
      </c>
      <c r="L190" s="761"/>
      <c r="M190" s="761">
        <v>490</v>
      </c>
      <c r="N190" s="761">
        <v>7</v>
      </c>
      <c r="O190" s="761">
        <v>3437</v>
      </c>
      <c r="P190" s="750"/>
      <c r="Q190" s="762">
        <v>491</v>
      </c>
    </row>
    <row r="191" spans="1:17" ht="14.4" customHeight="1" x14ac:dyDescent="0.3">
      <c r="A191" s="743" t="s">
        <v>3916</v>
      </c>
      <c r="B191" s="745" t="s">
        <v>2466</v>
      </c>
      <c r="C191" s="745" t="s">
        <v>3119</v>
      </c>
      <c r="D191" s="745" t="s">
        <v>3929</v>
      </c>
      <c r="E191" s="745" t="s">
        <v>3930</v>
      </c>
      <c r="F191" s="761">
        <v>11</v>
      </c>
      <c r="G191" s="761">
        <v>341</v>
      </c>
      <c r="H191" s="761">
        <v>1</v>
      </c>
      <c r="I191" s="761">
        <v>31</v>
      </c>
      <c r="J191" s="761">
        <v>2</v>
      </c>
      <c r="K191" s="761">
        <v>62</v>
      </c>
      <c r="L191" s="761">
        <v>0.18181818181818182</v>
      </c>
      <c r="M191" s="761">
        <v>31</v>
      </c>
      <c r="N191" s="761"/>
      <c r="O191" s="761"/>
      <c r="P191" s="750"/>
      <c r="Q191" s="762"/>
    </row>
    <row r="192" spans="1:17" ht="14.4" customHeight="1" x14ac:dyDescent="0.3">
      <c r="A192" s="743" t="s">
        <v>3916</v>
      </c>
      <c r="B192" s="745" t="s">
        <v>2466</v>
      </c>
      <c r="C192" s="745" t="s">
        <v>3119</v>
      </c>
      <c r="D192" s="745" t="s">
        <v>3931</v>
      </c>
      <c r="E192" s="745" t="s">
        <v>3932</v>
      </c>
      <c r="F192" s="761">
        <v>144</v>
      </c>
      <c r="G192" s="761">
        <v>16272</v>
      </c>
      <c r="H192" s="761">
        <v>1</v>
      </c>
      <c r="I192" s="761">
        <v>113</v>
      </c>
      <c r="J192" s="761">
        <v>109</v>
      </c>
      <c r="K192" s="761">
        <v>12317</v>
      </c>
      <c r="L192" s="761">
        <v>0.75694444444444442</v>
      </c>
      <c r="M192" s="761">
        <v>113</v>
      </c>
      <c r="N192" s="761">
        <v>101</v>
      </c>
      <c r="O192" s="761">
        <v>11716</v>
      </c>
      <c r="P192" s="750">
        <v>0.72000983284169129</v>
      </c>
      <c r="Q192" s="762">
        <v>116</v>
      </c>
    </row>
    <row r="193" spans="1:17" ht="14.4" customHeight="1" x14ac:dyDescent="0.3">
      <c r="A193" s="743" t="s">
        <v>3916</v>
      </c>
      <c r="B193" s="745" t="s">
        <v>2466</v>
      </c>
      <c r="C193" s="745" t="s">
        <v>3119</v>
      </c>
      <c r="D193" s="745" t="s">
        <v>3933</v>
      </c>
      <c r="E193" s="745" t="s">
        <v>3934</v>
      </c>
      <c r="F193" s="761">
        <v>23</v>
      </c>
      <c r="G193" s="761">
        <v>1932</v>
      </c>
      <c r="H193" s="761">
        <v>1</v>
      </c>
      <c r="I193" s="761">
        <v>84</v>
      </c>
      <c r="J193" s="761">
        <v>11</v>
      </c>
      <c r="K193" s="761">
        <v>924</v>
      </c>
      <c r="L193" s="761">
        <v>0.47826086956521741</v>
      </c>
      <c r="M193" s="761">
        <v>84</v>
      </c>
      <c r="N193" s="761">
        <v>9</v>
      </c>
      <c r="O193" s="761">
        <v>765</v>
      </c>
      <c r="P193" s="750">
        <v>0.39596273291925466</v>
      </c>
      <c r="Q193" s="762">
        <v>85</v>
      </c>
    </row>
    <row r="194" spans="1:17" ht="14.4" customHeight="1" x14ac:dyDescent="0.3">
      <c r="A194" s="743" t="s">
        <v>3916</v>
      </c>
      <c r="B194" s="745" t="s">
        <v>2466</v>
      </c>
      <c r="C194" s="745" t="s">
        <v>3119</v>
      </c>
      <c r="D194" s="745" t="s">
        <v>3935</v>
      </c>
      <c r="E194" s="745" t="s">
        <v>3936</v>
      </c>
      <c r="F194" s="761">
        <v>1</v>
      </c>
      <c r="G194" s="761">
        <v>96</v>
      </c>
      <c r="H194" s="761">
        <v>1</v>
      </c>
      <c r="I194" s="761">
        <v>96</v>
      </c>
      <c r="J194" s="761"/>
      <c r="K194" s="761"/>
      <c r="L194" s="761"/>
      <c r="M194" s="761"/>
      <c r="N194" s="761"/>
      <c r="O194" s="761"/>
      <c r="P194" s="750"/>
      <c r="Q194" s="762"/>
    </row>
    <row r="195" spans="1:17" ht="14.4" customHeight="1" x14ac:dyDescent="0.3">
      <c r="A195" s="743" t="s">
        <v>3916</v>
      </c>
      <c r="B195" s="745" t="s">
        <v>2466</v>
      </c>
      <c r="C195" s="745" t="s">
        <v>3119</v>
      </c>
      <c r="D195" s="745" t="s">
        <v>3937</v>
      </c>
      <c r="E195" s="745" t="s">
        <v>3938</v>
      </c>
      <c r="F195" s="761">
        <v>3</v>
      </c>
      <c r="G195" s="761">
        <v>63</v>
      </c>
      <c r="H195" s="761">
        <v>1</v>
      </c>
      <c r="I195" s="761">
        <v>21</v>
      </c>
      <c r="J195" s="761">
        <v>1</v>
      </c>
      <c r="K195" s="761">
        <v>21</v>
      </c>
      <c r="L195" s="761">
        <v>0.33333333333333331</v>
      </c>
      <c r="M195" s="761">
        <v>21</v>
      </c>
      <c r="N195" s="761">
        <v>3</v>
      </c>
      <c r="O195" s="761">
        <v>63</v>
      </c>
      <c r="P195" s="750">
        <v>1</v>
      </c>
      <c r="Q195" s="762">
        <v>21</v>
      </c>
    </row>
    <row r="196" spans="1:17" ht="14.4" customHeight="1" x14ac:dyDescent="0.3">
      <c r="A196" s="743" t="s">
        <v>3916</v>
      </c>
      <c r="B196" s="745" t="s">
        <v>2466</v>
      </c>
      <c r="C196" s="745" t="s">
        <v>3119</v>
      </c>
      <c r="D196" s="745" t="s">
        <v>3939</v>
      </c>
      <c r="E196" s="745" t="s">
        <v>3940</v>
      </c>
      <c r="F196" s="761">
        <v>83</v>
      </c>
      <c r="G196" s="761">
        <v>40338</v>
      </c>
      <c r="H196" s="761">
        <v>1</v>
      </c>
      <c r="I196" s="761">
        <v>486</v>
      </c>
      <c r="J196" s="761">
        <v>35</v>
      </c>
      <c r="K196" s="761">
        <v>17010</v>
      </c>
      <c r="L196" s="761">
        <v>0.42168674698795183</v>
      </c>
      <c r="M196" s="761">
        <v>486</v>
      </c>
      <c r="N196" s="761">
        <v>28</v>
      </c>
      <c r="O196" s="761">
        <v>13636</v>
      </c>
      <c r="P196" s="750">
        <v>0.33804353215330457</v>
      </c>
      <c r="Q196" s="762">
        <v>487</v>
      </c>
    </row>
    <row r="197" spans="1:17" ht="14.4" customHeight="1" x14ac:dyDescent="0.3">
      <c r="A197" s="743" t="s">
        <v>3916</v>
      </c>
      <c r="B197" s="745" t="s">
        <v>2466</v>
      </c>
      <c r="C197" s="745" t="s">
        <v>3119</v>
      </c>
      <c r="D197" s="745" t="s">
        <v>3941</v>
      </c>
      <c r="E197" s="745" t="s">
        <v>3942</v>
      </c>
      <c r="F197" s="761">
        <v>3</v>
      </c>
      <c r="G197" s="761">
        <v>120</v>
      </c>
      <c r="H197" s="761">
        <v>1</v>
      </c>
      <c r="I197" s="761">
        <v>40</v>
      </c>
      <c r="J197" s="761">
        <v>4</v>
      </c>
      <c r="K197" s="761">
        <v>160</v>
      </c>
      <c r="L197" s="761">
        <v>1.3333333333333333</v>
      </c>
      <c r="M197" s="761">
        <v>40</v>
      </c>
      <c r="N197" s="761">
        <v>2</v>
      </c>
      <c r="O197" s="761">
        <v>82</v>
      </c>
      <c r="P197" s="750">
        <v>0.68333333333333335</v>
      </c>
      <c r="Q197" s="762">
        <v>41</v>
      </c>
    </row>
    <row r="198" spans="1:17" ht="14.4" customHeight="1" x14ac:dyDescent="0.3">
      <c r="A198" s="743" t="s">
        <v>3916</v>
      </c>
      <c r="B198" s="745" t="s">
        <v>2466</v>
      </c>
      <c r="C198" s="745" t="s">
        <v>3119</v>
      </c>
      <c r="D198" s="745" t="s">
        <v>3943</v>
      </c>
      <c r="E198" s="745" t="s">
        <v>3944</v>
      </c>
      <c r="F198" s="761">
        <v>8</v>
      </c>
      <c r="G198" s="761">
        <v>4832</v>
      </c>
      <c r="H198" s="761">
        <v>1</v>
      </c>
      <c r="I198" s="761">
        <v>604</v>
      </c>
      <c r="J198" s="761">
        <v>18</v>
      </c>
      <c r="K198" s="761">
        <v>10872</v>
      </c>
      <c r="L198" s="761">
        <v>2.25</v>
      </c>
      <c r="M198" s="761">
        <v>604</v>
      </c>
      <c r="N198" s="761">
        <v>8</v>
      </c>
      <c r="O198" s="761">
        <v>4864</v>
      </c>
      <c r="P198" s="750">
        <v>1.0066225165562914</v>
      </c>
      <c r="Q198" s="762">
        <v>608</v>
      </c>
    </row>
    <row r="199" spans="1:17" ht="14.4" customHeight="1" x14ac:dyDescent="0.3">
      <c r="A199" s="743" t="s">
        <v>3916</v>
      </c>
      <c r="B199" s="745" t="s">
        <v>2466</v>
      </c>
      <c r="C199" s="745" t="s">
        <v>3119</v>
      </c>
      <c r="D199" s="745" t="s">
        <v>3945</v>
      </c>
      <c r="E199" s="745" t="s">
        <v>3946</v>
      </c>
      <c r="F199" s="761">
        <v>2</v>
      </c>
      <c r="G199" s="761">
        <v>304</v>
      </c>
      <c r="H199" s="761">
        <v>1</v>
      </c>
      <c r="I199" s="761">
        <v>152</v>
      </c>
      <c r="J199" s="761">
        <v>4</v>
      </c>
      <c r="K199" s="761">
        <v>608</v>
      </c>
      <c r="L199" s="761">
        <v>2</v>
      </c>
      <c r="M199" s="761">
        <v>152</v>
      </c>
      <c r="N199" s="761"/>
      <c r="O199" s="761"/>
      <c r="P199" s="750"/>
      <c r="Q199" s="762"/>
    </row>
    <row r="200" spans="1:17" ht="14.4" customHeight="1" x14ac:dyDescent="0.3">
      <c r="A200" s="743" t="s">
        <v>3947</v>
      </c>
      <c r="B200" s="745" t="s">
        <v>3788</v>
      </c>
      <c r="C200" s="745" t="s">
        <v>3119</v>
      </c>
      <c r="D200" s="745" t="s">
        <v>3948</v>
      </c>
      <c r="E200" s="745" t="s">
        <v>3949</v>
      </c>
      <c r="F200" s="761"/>
      <c r="G200" s="761"/>
      <c r="H200" s="761"/>
      <c r="I200" s="761"/>
      <c r="J200" s="761">
        <v>1</v>
      </c>
      <c r="K200" s="761">
        <v>172</v>
      </c>
      <c r="L200" s="761"/>
      <c r="M200" s="761">
        <v>172</v>
      </c>
      <c r="N200" s="761"/>
      <c r="O200" s="761"/>
      <c r="P200" s="750"/>
      <c r="Q200" s="762"/>
    </row>
    <row r="201" spans="1:17" ht="14.4" customHeight="1" x14ac:dyDescent="0.3">
      <c r="A201" s="743" t="s">
        <v>3947</v>
      </c>
      <c r="B201" s="745" t="s">
        <v>3788</v>
      </c>
      <c r="C201" s="745" t="s">
        <v>3119</v>
      </c>
      <c r="D201" s="745" t="s">
        <v>3950</v>
      </c>
      <c r="E201" s="745" t="s">
        <v>3951</v>
      </c>
      <c r="F201" s="761"/>
      <c r="G201" s="761"/>
      <c r="H201" s="761"/>
      <c r="I201" s="761"/>
      <c r="J201" s="761">
        <v>2</v>
      </c>
      <c r="K201" s="761">
        <v>1090</v>
      </c>
      <c r="L201" s="761"/>
      <c r="M201" s="761">
        <v>545</v>
      </c>
      <c r="N201" s="761"/>
      <c r="O201" s="761"/>
      <c r="P201" s="750"/>
      <c r="Q201" s="762"/>
    </row>
    <row r="202" spans="1:17" ht="14.4" customHeight="1" x14ac:dyDescent="0.3">
      <c r="A202" s="743" t="s">
        <v>3947</v>
      </c>
      <c r="B202" s="745" t="s">
        <v>3788</v>
      </c>
      <c r="C202" s="745" t="s">
        <v>3119</v>
      </c>
      <c r="D202" s="745" t="s">
        <v>3952</v>
      </c>
      <c r="E202" s="745" t="s">
        <v>3953</v>
      </c>
      <c r="F202" s="761"/>
      <c r="G202" s="761"/>
      <c r="H202" s="761"/>
      <c r="I202" s="761"/>
      <c r="J202" s="761">
        <v>1</v>
      </c>
      <c r="K202" s="761">
        <v>674</v>
      </c>
      <c r="L202" s="761"/>
      <c r="M202" s="761">
        <v>674</v>
      </c>
      <c r="N202" s="761"/>
      <c r="O202" s="761"/>
      <c r="P202" s="750"/>
      <c r="Q202" s="762"/>
    </row>
    <row r="203" spans="1:17" ht="14.4" customHeight="1" x14ac:dyDescent="0.3">
      <c r="A203" s="743" t="s">
        <v>3947</v>
      </c>
      <c r="B203" s="745" t="s">
        <v>3788</v>
      </c>
      <c r="C203" s="745" t="s">
        <v>3119</v>
      </c>
      <c r="D203" s="745" t="s">
        <v>3954</v>
      </c>
      <c r="E203" s="745" t="s">
        <v>3955</v>
      </c>
      <c r="F203" s="761"/>
      <c r="G203" s="761"/>
      <c r="H203" s="761"/>
      <c r="I203" s="761"/>
      <c r="J203" s="761">
        <v>2</v>
      </c>
      <c r="K203" s="761">
        <v>688</v>
      </c>
      <c r="L203" s="761"/>
      <c r="M203" s="761">
        <v>344</v>
      </c>
      <c r="N203" s="761"/>
      <c r="O203" s="761"/>
      <c r="P203" s="750"/>
      <c r="Q203" s="762"/>
    </row>
    <row r="204" spans="1:17" ht="14.4" customHeight="1" x14ac:dyDescent="0.3">
      <c r="A204" s="743" t="s">
        <v>3947</v>
      </c>
      <c r="B204" s="745" t="s">
        <v>3788</v>
      </c>
      <c r="C204" s="745" t="s">
        <v>3119</v>
      </c>
      <c r="D204" s="745" t="s">
        <v>3956</v>
      </c>
      <c r="E204" s="745" t="s">
        <v>3957</v>
      </c>
      <c r="F204" s="761"/>
      <c r="G204" s="761"/>
      <c r="H204" s="761"/>
      <c r="I204" s="761"/>
      <c r="J204" s="761">
        <v>1</v>
      </c>
      <c r="K204" s="761">
        <v>110</v>
      </c>
      <c r="L204" s="761"/>
      <c r="M204" s="761">
        <v>110</v>
      </c>
      <c r="N204" s="761"/>
      <c r="O204" s="761"/>
      <c r="P204" s="750"/>
      <c r="Q204" s="762"/>
    </row>
    <row r="205" spans="1:17" ht="14.4" customHeight="1" x14ac:dyDescent="0.3">
      <c r="A205" s="743" t="s">
        <v>3947</v>
      </c>
      <c r="B205" s="745" t="s">
        <v>3788</v>
      </c>
      <c r="C205" s="745" t="s">
        <v>3119</v>
      </c>
      <c r="D205" s="745" t="s">
        <v>3958</v>
      </c>
      <c r="E205" s="745" t="s">
        <v>3959</v>
      </c>
      <c r="F205" s="761"/>
      <c r="G205" s="761"/>
      <c r="H205" s="761"/>
      <c r="I205" s="761"/>
      <c r="J205" s="761">
        <v>2</v>
      </c>
      <c r="K205" s="761">
        <v>408</v>
      </c>
      <c r="L205" s="761"/>
      <c r="M205" s="761">
        <v>204</v>
      </c>
      <c r="N205" s="761"/>
      <c r="O205" s="761"/>
      <c r="P205" s="750"/>
      <c r="Q205" s="762"/>
    </row>
    <row r="206" spans="1:17" ht="14.4" customHeight="1" x14ac:dyDescent="0.3">
      <c r="A206" s="743" t="s">
        <v>3947</v>
      </c>
      <c r="B206" s="745" t="s">
        <v>3788</v>
      </c>
      <c r="C206" s="745" t="s">
        <v>3119</v>
      </c>
      <c r="D206" s="745" t="s">
        <v>3960</v>
      </c>
      <c r="E206" s="745" t="s">
        <v>3961</v>
      </c>
      <c r="F206" s="761"/>
      <c r="G206" s="761"/>
      <c r="H206" s="761"/>
      <c r="I206" s="761"/>
      <c r="J206" s="761">
        <v>1</v>
      </c>
      <c r="K206" s="761">
        <v>38</v>
      </c>
      <c r="L206" s="761"/>
      <c r="M206" s="761">
        <v>38</v>
      </c>
      <c r="N206" s="761"/>
      <c r="O206" s="761"/>
      <c r="P206" s="750"/>
      <c r="Q206" s="762"/>
    </row>
    <row r="207" spans="1:17" ht="14.4" customHeight="1" x14ac:dyDescent="0.3">
      <c r="A207" s="743" t="s">
        <v>3947</v>
      </c>
      <c r="B207" s="745" t="s">
        <v>3788</v>
      </c>
      <c r="C207" s="745" t="s">
        <v>3119</v>
      </c>
      <c r="D207" s="745" t="s">
        <v>3962</v>
      </c>
      <c r="E207" s="745" t="s">
        <v>3963</v>
      </c>
      <c r="F207" s="761"/>
      <c r="G207" s="761"/>
      <c r="H207" s="761"/>
      <c r="I207" s="761"/>
      <c r="J207" s="761">
        <v>1</v>
      </c>
      <c r="K207" s="761">
        <v>4993</v>
      </c>
      <c r="L207" s="761"/>
      <c r="M207" s="761">
        <v>4993</v>
      </c>
      <c r="N207" s="761"/>
      <c r="O207" s="761"/>
      <c r="P207" s="750"/>
      <c r="Q207" s="762"/>
    </row>
    <row r="208" spans="1:17" ht="14.4" customHeight="1" x14ac:dyDescent="0.3">
      <c r="A208" s="743" t="s">
        <v>3947</v>
      </c>
      <c r="B208" s="745" t="s">
        <v>3788</v>
      </c>
      <c r="C208" s="745" t="s">
        <v>3119</v>
      </c>
      <c r="D208" s="745" t="s">
        <v>3964</v>
      </c>
      <c r="E208" s="745" t="s">
        <v>3965</v>
      </c>
      <c r="F208" s="761"/>
      <c r="G208" s="761"/>
      <c r="H208" s="761"/>
      <c r="I208" s="761"/>
      <c r="J208" s="761">
        <v>1</v>
      </c>
      <c r="K208" s="761">
        <v>674</v>
      </c>
      <c r="L208" s="761"/>
      <c r="M208" s="761">
        <v>674</v>
      </c>
      <c r="N208" s="761"/>
      <c r="O208" s="761"/>
      <c r="P208" s="750"/>
      <c r="Q208" s="762"/>
    </row>
    <row r="209" spans="1:17" ht="14.4" customHeight="1" x14ac:dyDescent="0.3">
      <c r="A209" s="743" t="s">
        <v>3947</v>
      </c>
      <c r="B209" s="745" t="s">
        <v>3788</v>
      </c>
      <c r="C209" s="745" t="s">
        <v>3119</v>
      </c>
      <c r="D209" s="745" t="s">
        <v>3966</v>
      </c>
      <c r="E209" s="745" t="s">
        <v>3967</v>
      </c>
      <c r="F209" s="761"/>
      <c r="G209" s="761"/>
      <c r="H209" s="761"/>
      <c r="I209" s="761"/>
      <c r="J209" s="761">
        <v>1</v>
      </c>
      <c r="K209" s="761">
        <v>473</v>
      </c>
      <c r="L209" s="761"/>
      <c r="M209" s="761">
        <v>473</v>
      </c>
      <c r="N209" s="761"/>
      <c r="O209" s="761"/>
      <c r="P209" s="750"/>
      <c r="Q209" s="762"/>
    </row>
    <row r="210" spans="1:17" ht="14.4" customHeight="1" x14ac:dyDescent="0.3">
      <c r="A210" s="743" t="s">
        <v>3947</v>
      </c>
      <c r="B210" s="745" t="s">
        <v>3788</v>
      </c>
      <c r="C210" s="745" t="s">
        <v>3119</v>
      </c>
      <c r="D210" s="745" t="s">
        <v>3968</v>
      </c>
      <c r="E210" s="745" t="s">
        <v>3969</v>
      </c>
      <c r="F210" s="761"/>
      <c r="G210" s="761"/>
      <c r="H210" s="761"/>
      <c r="I210" s="761"/>
      <c r="J210" s="761">
        <v>1</v>
      </c>
      <c r="K210" s="761">
        <v>166</v>
      </c>
      <c r="L210" s="761"/>
      <c r="M210" s="761">
        <v>166</v>
      </c>
      <c r="N210" s="761"/>
      <c r="O210" s="761"/>
      <c r="P210" s="750"/>
      <c r="Q210" s="762"/>
    </row>
    <row r="211" spans="1:17" ht="14.4" customHeight="1" thickBot="1" x14ac:dyDescent="0.35">
      <c r="A211" s="751" t="s">
        <v>3970</v>
      </c>
      <c r="B211" s="752" t="s">
        <v>3608</v>
      </c>
      <c r="C211" s="752" t="s">
        <v>3119</v>
      </c>
      <c r="D211" s="752" t="s">
        <v>3609</v>
      </c>
      <c r="E211" s="752" t="s">
        <v>3610</v>
      </c>
      <c r="F211" s="763"/>
      <c r="G211" s="763"/>
      <c r="H211" s="763"/>
      <c r="I211" s="763"/>
      <c r="J211" s="763">
        <v>3</v>
      </c>
      <c r="K211" s="763">
        <v>28011</v>
      </c>
      <c r="L211" s="763"/>
      <c r="M211" s="763">
        <v>9337</v>
      </c>
      <c r="N211" s="763"/>
      <c r="O211" s="763"/>
      <c r="P211" s="757"/>
      <c r="Q211" s="76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1969</v>
      </c>
      <c r="D3" s="197">
        <f>SUBTOTAL(9,D6:D1048576)</f>
        <v>1893</v>
      </c>
      <c r="E3" s="197">
        <f>SUBTOTAL(9,E6:E1048576)</f>
        <v>2225</v>
      </c>
      <c r="F3" s="198">
        <f>IF(OR(E3=0,C3=0),"",E3/C3)</f>
        <v>1.1300152361604876</v>
      </c>
      <c r="G3" s="452">
        <f>SUBTOTAL(9,G6:G1048576)</f>
        <v>1983.6089999999999</v>
      </c>
      <c r="H3" s="453">
        <f>SUBTOTAL(9,H6:H1048576)</f>
        <v>1872.5526</v>
      </c>
      <c r="I3" s="453">
        <f>SUBTOTAL(9,I6:I1048576)</f>
        <v>2147.9265</v>
      </c>
      <c r="J3" s="198">
        <f>IF(OR(I3=0,G3=0),"",I3/G3)</f>
        <v>1.0828376459271964</v>
      </c>
      <c r="K3" s="452">
        <f>SUBTOTAL(9,K6:K1048576)</f>
        <v>157.52000000000001</v>
      </c>
      <c r="L3" s="453">
        <f>SUBTOTAL(9,L6:L1048576)</f>
        <v>151.44</v>
      </c>
      <c r="M3" s="453">
        <f>SUBTOTAL(9,M6:M1048576)</f>
        <v>178</v>
      </c>
      <c r="N3" s="199">
        <f>IF(OR(M3=0,E3=0),"",M3/E3)</f>
        <v>0.08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27"/>
      <c r="B5" s="928"/>
      <c r="C5" s="931">
        <v>2013</v>
      </c>
      <c r="D5" s="931">
        <v>2014</v>
      </c>
      <c r="E5" s="931">
        <v>2015</v>
      </c>
      <c r="F5" s="932" t="s">
        <v>2</v>
      </c>
      <c r="G5" s="936">
        <v>2013</v>
      </c>
      <c r="H5" s="931">
        <v>2014</v>
      </c>
      <c r="I5" s="931">
        <v>2015</v>
      </c>
      <c r="J5" s="932" t="s">
        <v>2</v>
      </c>
      <c r="K5" s="936">
        <v>2013</v>
      </c>
      <c r="L5" s="931">
        <v>2014</v>
      </c>
      <c r="M5" s="931">
        <v>2015</v>
      </c>
      <c r="N5" s="937" t="s">
        <v>93</v>
      </c>
    </row>
    <row r="6" spans="1:14" ht="14.4" customHeight="1" thickBot="1" x14ac:dyDescent="0.35">
      <c r="A6" s="929" t="s">
        <v>3225</v>
      </c>
      <c r="B6" s="930" t="s">
        <v>3972</v>
      </c>
      <c r="C6" s="933">
        <v>1969</v>
      </c>
      <c r="D6" s="934">
        <v>1893</v>
      </c>
      <c r="E6" s="934">
        <v>2225</v>
      </c>
      <c r="F6" s="935">
        <v>1.1300152361604876</v>
      </c>
      <c r="G6" s="933">
        <v>1983.6089999999999</v>
      </c>
      <c r="H6" s="934">
        <v>1872.5526</v>
      </c>
      <c r="I6" s="934">
        <v>2147.9265</v>
      </c>
      <c r="J6" s="935">
        <v>1.0828376459271964</v>
      </c>
      <c r="K6" s="933">
        <v>157.52000000000001</v>
      </c>
      <c r="L6" s="934">
        <v>151.44</v>
      </c>
      <c r="M6" s="934">
        <v>178</v>
      </c>
      <c r="N6" s="938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2015-03-21T00:17:54Z</dcterms:modified>
</cp:coreProperties>
</file>