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U200" i="371" l="1"/>
  <c r="T200" i="371"/>
  <c r="V200" i="371" s="1"/>
  <c r="S200" i="371"/>
  <c r="R200" i="371"/>
  <c r="Q200" i="371"/>
  <c r="T199" i="371"/>
  <c r="V199" i="371" s="1"/>
  <c r="S199" i="371"/>
  <c r="R199" i="371"/>
  <c r="Q199" i="371"/>
  <c r="V198" i="371"/>
  <c r="U198" i="371"/>
  <c r="T198" i="371"/>
  <c r="S198" i="371"/>
  <c r="R198" i="371"/>
  <c r="Q198" i="371"/>
  <c r="V197" i="371"/>
  <c r="U197" i="371"/>
  <c r="T197" i="371"/>
  <c r="S197" i="371"/>
  <c r="R197" i="371"/>
  <c r="Q197" i="371"/>
  <c r="V196" i="371"/>
  <c r="U196" i="371"/>
  <c r="T196" i="371"/>
  <c r="S196" i="371"/>
  <c r="R196" i="371"/>
  <c r="Q196" i="371"/>
  <c r="T195" i="371"/>
  <c r="V195" i="371" s="1"/>
  <c r="S195" i="371"/>
  <c r="R195" i="371"/>
  <c r="Q195" i="371"/>
  <c r="U194" i="371"/>
  <c r="T194" i="371"/>
  <c r="V194" i="371" s="1"/>
  <c r="S194" i="371"/>
  <c r="R194" i="371"/>
  <c r="Q194" i="371"/>
  <c r="V193" i="371"/>
  <c r="U193" i="371"/>
  <c r="T193" i="371"/>
  <c r="S193" i="371"/>
  <c r="R193" i="371"/>
  <c r="Q193" i="371"/>
  <c r="U192" i="371"/>
  <c r="T192" i="371"/>
  <c r="V192" i="371" s="1"/>
  <c r="S192" i="371"/>
  <c r="R192" i="371"/>
  <c r="Q192" i="371"/>
  <c r="T191" i="371"/>
  <c r="V191" i="371" s="1"/>
  <c r="S191" i="371"/>
  <c r="R191" i="371"/>
  <c r="Q191" i="371"/>
  <c r="U190" i="371"/>
  <c r="T190" i="371"/>
  <c r="V190" i="371" s="1"/>
  <c r="S190" i="371"/>
  <c r="R190" i="371"/>
  <c r="Q190" i="371"/>
  <c r="T189" i="371"/>
  <c r="V189" i="371" s="1"/>
  <c r="S189" i="371"/>
  <c r="R189" i="371"/>
  <c r="Q189" i="371"/>
  <c r="V188" i="371"/>
  <c r="U188" i="371"/>
  <c r="T188" i="371"/>
  <c r="S188" i="371"/>
  <c r="R188" i="371"/>
  <c r="Q188" i="371"/>
  <c r="V187" i="371"/>
  <c r="U187" i="371"/>
  <c r="T187" i="371"/>
  <c r="S187" i="371"/>
  <c r="R187" i="371"/>
  <c r="Q187" i="371"/>
  <c r="V186" i="371"/>
  <c r="U186" i="371"/>
  <c r="T186" i="371"/>
  <c r="S186" i="371"/>
  <c r="R186" i="371"/>
  <c r="Q186" i="371"/>
  <c r="T185" i="371"/>
  <c r="V185" i="371" s="1"/>
  <c r="S185" i="371"/>
  <c r="R185" i="371"/>
  <c r="Q185" i="371"/>
  <c r="V184" i="371"/>
  <c r="U184" i="371"/>
  <c r="T184" i="371"/>
  <c r="S184" i="371"/>
  <c r="R184" i="371"/>
  <c r="Q184" i="371"/>
  <c r="T183" i="371"/>
  <c r="V183" i="371" s="1"/>
  <c r="S183" i="371"/>
  <c r="R183" i="371"/>
  <c r="Q183" i="371"/>
  <c r="V182" i="371"/>
  <c r="U182" i="371"/>
  <c r="T182" i="371"/>
  <c r="S182" i="371"/>
  <c r="R182" i="371"/>
  <c r="Q182" i="371"/>
  <c r="T181" i="371"/>
  <c r="V181" i="371" s="1"/>
  <c r="S181" i="371"/>
  <c r="R181" i="371"/>
  <c r="Q181" i="371"/>
  <c r="V180" i="371"/>
  <c r="U180" i="371"/>
  <c r="T180" i="371"/>
  <c r="S180" i="371"/>
  <c r="R180" i="371"/>
  <c r="Q180" i="371"/>
  <c r="T179" i="371"/>
  <c r="V179" i="371" s="1"/>
  <c r="S179" i="371"/>
  <c r="R179" i="371"/>
  <c r="Q179" i="371"/>
  <c r="V178" i="371"/>
  <c r="U178" i="371"/>
  <c r="T178" i="371"/>
  <c r="S178" i="371"/>
  <c r="R178" i="371"/>
  <c r="Q178" i="371"/>
  <c r="T177" i="371"/>
  <c r="V177" i="371" s="1"/>
  <c r="S177" i="371"/>
  <c r="R177" i="371"/>
  <c r="Q177" i="371"/>
  <c r="V176" i="371"/>
  <c r="U176" i="371"/>
  <c r="T176" i="371"/>
  <c r="S176" i="371"/>
  <c r="R176" i="371"/>
  <c r="Q176" i="371"/>
  <c r="V175" i="371"/>
  <c r="U175" i="371"/>
  <c r="T175" i="371"/>
  <c r="S175" i="371"/>
  <c r="R175" i="371"/>
  <c r="Q175" i="371"/>
  <c r="V174" i="371"/>
  <c r="U174" i="371"/>
  <c r="T174" i="371"/>
  <c r="S174" i="371"/>
  <c r="R174" i="371"/>
  <c r="Q174" i="371"/>
  <c r="T173" i="371"/>
  <c r="V173" i="371" s="1"/>
  <c r="S173" i="371"/>
  <c r="R173" i="371"/>
  <c r="Q173" i="371"/>
  <c r="U172" i="371"/>
  <c r="T172" i="371"/>
  <c r="V172" i="371" s="1"/>
  <c r="S172" i="371"/>
  <c r="R172" i="371"/>
  <c r="Q172" i="371"/>
  <c r="T171" i="371"/>
  <c r="V171" i="371" s="1"/>
  <c r="S171" i="371"/>
  <c r="R171" i="371"/>
  <c r="Q171" i="371"/>
  <c r="V170" i="371"/>
  <c r="U170" i="371"/>
  <c r="T170" i="371"/>
  <c r="S170" i="371"/>
  <c r="R170" i="371"/>
  <c r="Q170" i="371"/>
  <c r="T169" i="371"/>
  <c r="V169" i="371" s="1"/>
  <c r="S169" i="371"/>
  <c r="R169" i="371"/>
  <c r="Q169" i="371"/>
  <c r="V168" i="371"/>
  <c r="U168" i="371"/>
  <c r="T168" i="371"/>
  <c r="S168" i="371"/>
  <c r="R168" i="371"/>
  <c r="Q168" i="371"/>
  <c r="T167" i="371"/>
  <c r="V167" i="371" s="1"/>
  <c r="S167" i="371"/>
  <c r="R167" i="371"/>
  <c r="Q167" i="371"/>
  <c r="V166" i="371"/>
  <c r="U166" i="371"/>
  <c r="T166" i="371"/>
  <c r="S166" i="371"/>
  <c r="R166" i="371"/>
  <c r="Q166" i="371"/>
  <c r="V165" i="371"/>
  <c r="U165" i="371"/>
  <c r="T165" i="371"/>
  <c r="S165" i="371"/>
  <c r="R165" i="371"/>
  <c r="Q165" i="371"/>
  <c r="V164" i="371"/>
  <c r="U164" i="371"/>
  <c r="T164" i="371"/>
  <c r="S164" i="371"/>
  <c r="R164" i="371"/>
  <c r="Q164" i="371"/>
  <c r="V163" i="371"/>
  <c r="U163" i="371"/>
  <c r="T163" i="371"/>
  <c r="S163" i="371"/>
  <c r="R163" i="371"/>
  <c r="Q163" i="371"/>
  <c r="V162" i="371"/>
  <c r="U162" i="371"/>
  <c r="T162" i="371"/>
  <c r="S162" i="371"/>
  <c r="R162" i="371"/>
  <c r="Q162" i="371"/>
  <c r="V161" i="371"/>
  <c r="U161" i="371"/>
  <c r="T161" i="371"/>
  <c r="S161" i="371"/>
  <c r="R161" i="371"/>
  <c r="Q161" i="371"/>
  <c r="V160" i="371"/>
  <c r="U160" i="371"/>
  <c r="T160" i="371"/>
  <c r="S160" i="371"/>
  <c r="R160" i="371"/>
  <c r="Q160" i="371"/>
  <c r="T159" i="371"/>
  <c r="V159" i="371" s="1"/>
  <c r="S159" i="371"/>
  <c r="R159" i="371"/>
  <c r="Q159" i="371"/>
  <c r="V158" i="371"/>
  <c r="U158" i="371"/>
  <c r="T158" i="371"/>
  <c r="S158" i="371"/>
  <c r="R158" i="371"/>
  <c r="Q158" i="371"/>
  <c r="V157" i="371"/>
  <c r="U157" i="371"/>
  <c r="T157" i="371"/>
  <c r="S157" i="371"/>
  <c r="R157" i="371"/>
  <c r="Q157" i="371"/>
  <c r="U156" i="371"/>
  <c r="T156" i="371"/>
  <c r="V156" i="371" s="1"/>
  <c r="S156" i="371"/>
  <c r="R156" i="371"/>
  <c r="Q156" i="371"/>
  <c r="T155" i="371"/>
  <c r="V155" i="371" s="1"/>
  <c r="S155" i="371"/>
  <c r="R155" i="371"/>
  <c r="Q155" i="371"/>
  <c r="U154" i="371"/>
  <c r="T154" i="371"/>
  <c r="V154" i="371" s="1"/>
  <c r="S154" i="371"/>
  <c r="R154" i="371"/>
  <c r="Q154" i="371"/>
  <c r="T153" i="371"/>
  <c r="V153" i="371" s="1"/>
  <c r="S153" i="371"/>
  <c r="R153" i="371"/>
  <c r="Q153" i="371"/>
  <c r="U152" i="371"/>
  <c r="T152" i="371"/>
  <c r="V152" i="371" s="1"/>
  <c r="S152" i="371"/>
  <c r="R152" i="371"/>
  <c r="Q152" i="371"/>
  <c r="T151" i="371"/>
  <c r="V151" i="371" s="1"/>
  <c r="S151" i="371"/>
  <c r="R151" i="371"/>
  <c r="Q151" i="371"/>
  <c r="V150" i="371"/>
  <c r="U150" i="371"/>
  <c r="T150" i="371"/>
  <c r="S150" i="371"/>
  <c r="R150" i="371"/>
  <c r="Q150" i="371"/>
  <c r="T149" i="371"/>
  <c r="V149" i="371" s="1"/>
  <c r="S149" i="371"/>
  <c r="R149" i="371"/>
  <c r="Q149" i="371"/>
  <c r="U148" i="371"/>
  <c r="T148" i="371"/>
  <c r="V148" i="371" s="1"/>
  <c r="S148" i="371"/>
  <c r="R148" i="371"/>
  <c r="Q148" i="371"/>
  <c r="T147" i="371"/>
  <c r="V147" i="371" s="1"/>
  <c r="S147" i="371"/>
  <c r="R147" i="371"/>
  <c r="Q147" i="371"/>
  <c r="U146" i="371"/>
  <c r="T146" i="371"/>
  <c r="V146" i="371" s="1"/>
  <c r="S146" i="371"/>
  <c r="R146" i="371"/>
  <c r="Q146" i="371"/>
  <c r="T145" i="371"/>
  <c r="U145" i="371" s="1"/>
  <c r="S145" i="371"/>
  <c r="V145" i="371" s="1"/>
  <c r="R145" i="371"/>
  <c r="Q145" i="371"/>
  <c r="U144" i="371"/>
  <c r="T144" i="371"/>
  <c r="V144" i="371" s="1"/>
  <c r="S144" i="371"/>
  <c r="R144" i="371"/>
  <c r="Q144" i="371"/>
  <c r="T143" i="371"/>
  <c r="V143" i="371" s="1"/>
  <c r="S143" i="371"/>
  <c r="R143" i="371"/>
  <c r="Q143" i="371"/>
  <c r="V142" i="371"/>
  <c r="U142" i="371"/>
  <c r="T142" i="371"/>
  <c r="S142" i="371"/>
  <c r="R142" i="371"/>
  <c r="Q142" i="371"/>
  <c r="V141" i="371"/>
  <c r="U141" i="371"/>
  <c r="T141" i="371"/>
  <c r="S141" i="371"/>
  <c r="R141" i="371"/>
  <c r="Q141" i="371"/>
  <c r="U140" i="371"/>
  <c r="T140" i="371"/>
  <c r="V140" i="371" s="1"/>
  <c r="S140" i="371"/>
  <c r="R140" i="371"/>
  <c r="Q140" i="371"/>
  <c r="T139" i="371"/>
  <c r="V139" i="371" s="1"/>
  <c r="S139" i="371"/>
  <c r="R139" i="371"/>
  <c r="Q139" i="371"/>
  <c r="V138" i="371"/>
  <c r="U138" i="371"/>
  <c r="T138" i="371"/>
  <c r="S138" i="371"/>
  <c r="R138" i="371"/>
  <c r="Q138" i="371"/>
  <c r="T137" i="371"/>
  <c r="V137" i="371" s="1"/>
  <c r="S137" i="371"/>
  <c r="R137" i="371"/>
  <c r="Q137" i="371"/>
  <c r="V136" i="371"/>
  <c r="U136" i="371"/>
  <c r="T136" i="371"/>
  <c r="S136" i="371"/>
  <c r="R136" i="371"/>
  <c r="Q136" i="371"/>
  <c r="V135" i="371"/>
  <c r="U135" i="371"/>
  <c r="T135" i="371"/>
  <c r="S135" i="371"/>
  <c r="R135" i="371"/>
  <c r="Q135" i="371"/>
  <c r="V134" i="371"/>
  <c r="U134" i="371"/>
  <c r="T134" i="371"/>
  <c r="S134" i="371"/>
  <c r="R134" i="371"/>
  <c r="Q134" i="371"/>
  <c r="T133" i="371"/>
  <c r="V133" i="371" s="1"/>
  <c r="S133" i="371"/>
  <c r="R133" i="371"/>
  <c r="Q133" i="371"/>
  <c r="V132" i="371"/>
  <c r="U132" i="371"/>
  <c r="T132" i="371"/>
  <c r="S132" i="371"/>
  <c r="R132" i="371"/>
  <c r="Q132" i="371"/>
  <c r="V131" i="371"/>
  <c r="U131" i="371"/>
  <c r="T131" i="371"/>
  <c r="S131" i="371"/>
  <c r="R131" i="371"/>
  <c r="Q131" i="371"/>
  <c r="U130" i="371"/>
  <c r="T130" i="371"/>
  <c r="V130" i="371" s="1"/>
  <c r="S130" i="371"/>
  <c r="R130" i="371"/>
  <c r="Q130" i="371"/>
  <c r="T129" i="371"/>
  <c r="U129" i="371" s="1"/>
  <c r="S129" i="371"/>
  <c r="V129" i="371" s="1"/>
  <c r="R129" i="371"/>
  <c r="Q129" i="371"/>
  <c r="U128" i="371"/>
  <c r="T128" i="371"/>
  <c r="V128" i="371" s="1"/>
  <c r="S128" i="371"/>
  <c r="R128" i="371"/>
  <c r="Q128" i="371"/>
  <c r="V127" i="371"/>
  <c r="U127" i="371"/>
  <c r="T127" i="371"/>
  <c r="S127" i="371"/>
  <c r="R127" i="371"/>
  <c r="Q127" i="371"/>
  <c r="U126" i="371"/>
  <c r="T126" i="371"/>
  <c r="V126" i="371" s="1"/>
  <c r="S126" i="371"/>
  <c r="R126" i="371"/>
  <c r="Q126" i="371"/>
  <c r="T125" i="371"/>
  <c r="V125" i="371" s="1"/>
  <c r="S125" i="371"/>
  <c r="R125" i="371"/>
  <c r="Q125" i="371"/>
  <c r="U124" i="371"/>
  <c r="T124" i="371"/>
  <c r="V124" i="371" s="1"/>
  <c r="S124" i="371"/>
  <c r="R124" i="371"/>
  <c r="Q124" i="371"/>
  <c r="T123" i="371"/>
  <c r="U123" i="371" s="1"/>
  <c r="S123" i="371"/>
  <c r="V123" i="371" s="1"/>
  <c r="R123" i="371"/>
  <c r="Q123" i="371"/>
  <c r="U122" i="371"/>
  <c r="T122" i="371"/>
  <c r="V122" i="371" s="1"/>
  <c r="S122" i="371"/>
  <c r="R122" i="371"/>
  <c r="Q122" i="371"/>
  <c r="V121" i="371"/>
  <c r="U121" i="371"/>
  <c r="T121" i="371"/>
  <c r="S121" i="371"/>
  <c r="R121" i="371"/>
  <c r="Q121" i="371"/>
  <c r="V120" i="371"/>
  <c r="U120" i="371"/>
  <c r="T120" i="371"/>
  <c r="S120" i="371"/>
  <c r="R120" i="371"/>
  <c r="Q120" i="371"/>
  <c r="T119" i="371"/>
  <c r="U119" i="371" s="1"/>
  <c r="S119" i="371"/>
  <c r="V119" i="371" s="1"/>
  <c r="R119" i="371"/>
  <c r="Q119" i="371"/>
  <c r="U118" i="371"/>
  <c r="T118" i="371"/>
  <c r="V118" i="371" s="1"/>
  <c r="S118" i="371"/>
  <c r="R118" i="371"/>
  <c r="Q118" i="371"/>
  <c r="V117" i="371"/>
  <c r="U117" i="371"/>
  <c r="T117" i="371"/>
  <c r="S117" i="371"/>
  <c r="R117" i="371"/>
  <c r="Q117" i="371"/>
  <c r="V116" i="371"/>
  <c r="U116" i="371"/>
  <c r="T116" i="371"/>
  <c r="S116" i="371"/>
  <c r="R116" i="371"/>
  <c r="Q116" i="371"/>
  <c r="T115" i="371"/>
  <c r="U115" i="371" s="1"/>
  <c r="S115" i="371"/>
  <c r="V115" i="371" s="1"/>
  <c r="R115" i="371"/>
  <c r="Q115" i="371"/>
  <c r="U114" i="371"/>
  <c r="T114" i="371"/>
  <c r="V114" i="371" s="1"/>
  <c r="S114" i="371"/>
  <c r="R114" i="371"/>
  <c r="Q114" i="371"/>
  <c r="T113" i="371"/>
  <c r="U113" i="371" s="1"/>
  <c r="S113" i="371"/>
  <c r="V113" i="371" s="1"/>
  <c r="R113" i="371"/>
  <c r="Q113" i="371"/>
  <c r="U112" i="371"/>
  <c r="T112" i="371"/>
  <c r="V112" i="371" s="1"/>
  <c r="S112" i="371"/>
  <c r="R112" i="371"/>
  <c r="Q112" i="371"/>
  <c r="T111" i="371"/>
  <c r="U111" i="371" s="1"/>
  <c r="S111" i="371"/>
  <c r="V111" i="371" s="1"/>
  <c r="R111" i="371"/>
  <c r="Q111" i="371"/>
  <c r="V110" i="371"/>
  <c r="U110" i="371"/>
  <c r="T110" i="371"/>
  <c r="S110" i="371"/>
  <c r="R110" i="371"/>
  <c r="Q110" i="371"/>
  <c r="V109" i="371"/>
  <c r="U109" i="371"/>
  <c r="T109" i="371"/>
  <c r="S109" i="371"/>
  <c r="R109" i="371"/>
  <c r="Q109" i="371"/>
  <c r="V108" i="371"/>
  <c r="U108" i="371"/>
  <c r="T108" i="371"/>
  <c r="S108" i="371"/>
  <c r="R108" i="371"/>
  <c r="Q108" i="371"/>
  <c r="T107" i="371"/>
  <c r="U107" i="371" s="1"/>
  <c r="S107" i="371"/>
  <c r="V107" i="371" s="1"/>
  <c r="R107" i="371"/>
  <c r="Q107" i="371"/>
  <c r="V106" i="371"/>
  <c r="U106" i="371"/>
  <c r="T106" i="371"/>
  <c r="S106" i="371"/>
  <c r="R106" i="371"/>
  <c r="Q106" i="371"/>
  <c r="T105" i="371"/>
  <c r="U105" i="371" s="1"/>
  <c r="S105" i="371"/>
  <c r="V105" i="371" s="1"/>
  <c r="R105" i="371"/>
  <c r="Q105" i="371"/>
  <c r="V104" i="371"/>
  <c r="U104" i="371"/>
  <c r="T104" i="371"/>
  <c r="S104" i="371"/>
  <c r="R104" i="371"/>
  <c r="Q104" i="371"/>
  <c r="T103" i="371"/>
  <c r="U103" i="371" s="1"/>
  <c r="S103" i="371"/>
  <c r="V103" i="371" s="1"/>
  <c r="R103" i="371"/>
  <c r="Q103" i="371"/>
  <c r="U102" i="371"/>
  <c r="T102" i="371"/>
  <c r="V102" i="371" s="1"/>
  <c r="S102" i="371"/>
  <c r="R102" i="371"/>
  <c r="Q102" i="371"/>
  <c r="T101" i="371"/>
  <c r="U101" i="371" s="1"/>
  <c r="S101" i="371"/>
  <c r="V101" i="371" s="1"/>
  <c r="R101" i="371"/>
  <c r="Q101" i="371"/>
  <c r="U100" i="371"/>
  <c r="T100" i="371"/>
  <c r="V100" i="371" s="1"/>
  <c r="S100" i="371"/>
  <c r="R100" i="371"/>
  <c r="Q100" i="371"/>
  <c r="V99" i="371"/>
  <c r="U99" i="371"/>
  <c r="T99" i="371"/>
  <c r="S99" i="371"/>
  <c r="R99" i="371"/>
  <c r="Q99" i="371"/>
  <c r="U98" i="371"/>
  <c r="T98" i="371"/>
  <c r="V98" i="371" s="1"/>
  <c r="S98" i="371"/>
  <c r="R98" i="371"/>
  <c r="Q98" i="371"/>
  <c r="V97" i="371"/>
  <c r="U97" i="371"/>
  <c r="T97" i="371"/>
  <c r="S97" i="371"/>
  <c r="R97" i="371"/>
  <c r="Q97" i="371"/>
  <c r="U96" i="371"/>
  <c r="T96" i="371"/>
  <c r="V96" i="371" s="1"/>
  <c r="S96" i="371"/>
  <c r="R96" i="371"/>
  <c r="Q96" i="371"/>
  <c r="T95" i="371"/>
  <c r="U95" i="371" s="1"/>
  <c r="S95" i="371"/>
  <c r="V95" i="371" s="1"/>
  <c r="R95" i="371"/>
  <c r="Q95" i="371"/>
  <c r="V94" i="371"/>
  <c r="U94" i="371"/>
  <c r="T94" i="371"/>
  <c r="S94" i="371"/>
  <c r="R94" i="371"/>
  <c r="Q94" i="371"/>
  <c r="T93" i="371"/>
  <c r="U93" i="371" s="1"/>
  <c r="S93" i="371"/>
  <c r="V93" i="371" s="1"/>
  <c r="R93" i="371"/>
  <c r="Q93" i="371"/>
  <c r="U92" i="371"/>
  <c r="T92" i="371"/>
  <c r="V92" i="371" s="1"/>
  <c r="S92" i="371"/>
  <c r="R92" i="371"/>
  <c r="Q92" i="371"/>
  <c r="T91" i="371"/>
  <c r="U91" i="371" s="1"/>
  <c r="S91" i="371"/>
  <c r="V91" i="371" s="1"/>
  <c r="R91" i="371"/>
  <c r="Q91" i="371"/>
  <c r="U90" i="371"/>
  <c r="T90" i="371"/>
  <c r="V90" i="371" s="1"/>
  <c r="S90" i="371"/>
  <c r="R90" i="371"/>
  <c r="Q90" i="371"/>
  <c r="T89" i="371"/>
  <c r="U89" i="371" s="1"/>
  <c r="S89" i="371"/>
  <c r="V89" i="371" s="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U86" i="371"/>
  <c r="T86" i="371"/>
  <c r="V86" i="371" s="1"/>
  <c r="S86" i="371"/>
  <c r="R86" i="371"/>
  <c r="Q86" i="371"/>
  <c r="V85" i="371"/>
  <c r="U85" i="371"/>
  <c r="T85" i="371"/>
  <c r="S85" i="371"/>
  <c r="R85" i="371"/>
  <c r="Q85" i="371"/>
  <c r="U84" i="371"/>
  <c r="T84" i="371"/>
  <c r="V84" i="371" s="1"/>
  <c r="S84" i="371"/>
  <c r="R84" i="371"/>
  <c r="Q84" i="371"/>
  <c r="T83" i="371"/>
  <c r="U83" i="371" s="1"/>
  <c r="S83" i="371"/>
  <c r="V83" i="371" s="1"/>
  <c r="R83" i="371"/>
  <c r="Q83" i="371"/>
  <c r="V82" i="371"/>
  <c r="U82" i="371"/>
  <c r="T82" i="371"/>
  <c r="S82" i="371"/>
  <c r="R82" i="371"/>
  <c r="Q82" i="371"/>
  <c r="T81" i="371"/>
  <c r="U81" i="371" s="1"/>
  <c r="S81" i="371"/>
  <c r="V81" i="371" s="1"/>
  <c r="R81" i="371"/>
  <c r="Q81" i="371"/>
  <c r="U80" i="371"/>
  <c r="T80" i="371"/>
  <c r="V80" i="371" s="1"/>
  <c r="S80" i="371"/>
  <c r="R80" i="371"/>
  <c r="Q80" i="371"/>
  <c r="V79" i="371"/>
  <c r="U79" i="371"/>
  <c r="T79" i="371"/>
  <c r="S79" i="371"/>
  <c r="R79" i="371"/>
  <c r="Q79" i="371"/>
  <c r="U78" i="371"/>
  <c r="T78" i="371"/>
  <c r="V78" i="371" s="1"/>
  <c r="S78" i="371"/>
  <c r="R78" i="371"/>
  <c r="Q78" i="371"/>
  <c r="T77" i="371"/>
  <c r="U77" i="371" s="1"/>
  <c r="S77" i="371"/>
  <c r="V77" i="371" s="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U74" i="371"/>
  <c r="T74" i="371"/>
  <c r="V74" i="371" s="1"/>
  <c r="S74" i="371"/>
  <c r="R74" i="371"/>
  <c r="Q74" i="371"/>
  <c r="V73" i="371"/>
  <c r="U73" i="371"/>
  <c r="T73" i="371"/>
  <c r="S73" i="371"/>
  <c r="R73" i="371"/>
  <c r="Q73" i="371"/>
  <c r="U72" i="371"/>
  <c r="T72" i="371"/>
  <c r="V72" i="371" s="1"/>
  <c r="S72" i="371"/>
  <c r="R72" i="371"/>
  <c r="Q72" i="371"/>
  <c r="V71" i="371"/>
  <c r="U71" i="371"/>
  <c r="T71" i="371"/>
  <c r="S71" i="371"/>
  <c r="R71" i="371"/>
  <c r="Q71" i="371"/>
  <c r="U70" i="371"/>
  <c r="T70" i="371"/>
  <c r="V70" i="371" s="1"/>
  <c r="S70" i="371"/>
  <c r="R70" i="371"/>
  <c r="Q70" i="371"/>
  <c r="V69" i="371"/>
  <c r="U69" i="371"/>
  <c r="T69" i="371"/>
  <c r="S69" i="371"/>
  <c r="R69" i="371"/>
  <c r="Q69" i="371"/>
  <c r="U68" i="371"/>
  <c r="T68" i="371"/>
  <c r="V68" i="371" s="1"/>
  <c r="S68" i="371"/>
  <c r="R68" i="371"/>
  <c r="Q68" i="371"/>
  <c r="T67" i="371"/>
  <c r="U67" i="371" s="1"/>
  <c r="S67" i="371"/>
  <c r="V67" i="371" s="1"/>
  <c r="R67" i="371"/>
  <c r="Q67" i="371"/>
  <c r="V66" i="371"/>
  <c r="U66" i="371"/>
  <c r="T66" i="371"/>
  <c r="S66" i="371"/>
  <c r="R66" i="371"/>
  <c r="Q66" i="371"/>
  <c r="T65" i="371"/>
  <c r="U65" i="371" s="1"/>
  <c r="S65" i="371"/>
  <c r="V65" i="371" s="1"/>
  <c r="R65" i="371"/>
  <c r="Q65" i="371"/>
  <c r="U64" i="371"/>
  <c r="T64" i="371"/>
  <c r="V64" i="371" s="1"/>
  <c r="S64" i="371"/>
  <c r="R64" i="371"/>
  <c r="Q64" i="371"/>
  <c r="T63" i="371"/>
  <c r="U63" i="371" s="1"/>
  <c r="S63" i="371"/>
  <c r="V63" i="371" s="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T59" i="371"/>
  <c r="U59" i="371" s="1"/>
  <c r="S59" i="371"/>
  <c r="V59" i="371" s="1"/>
  <c r="R59" i="371"/>
  <c r="Q59" i="371"/>
  <c r="U58" i="371"/>
  <c r="T58" i="371"/>
  <c r="V58" i="371" s="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U52" i="371"/>
  <c r="T52" i="371"/>
  <c r="V52" i="371" s="1"/>
  <c r="S52" i="371"/>
  <c r="R52" i="371"/>
  <c r="Q52" i="371"/>
  <c r="T51" i="371"/>
  <c r="U51" i="371" s="1"/>
  <c r="S51" i="371"/>
  <c r="V51" i="371" s="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U46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T43" i="371"/>
  <c r="U43" i="371" s="1"/>
  <c r="S43" i="371"/>
  <c r="V43" i="371" s="1"/>
  <c r="R43" i="371"/>
  <c r="Q43" i="371"/>
  <c r="U42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U38" i="371"/>
  <c r="T38" i="371"/>
  <c r="V38" i="371" s="1"/>
  <c r="S38" i="371"/>
  <c r="R38" i="371"/>
  <c r="Q38" i="371"/>
  <c r="T37" i="371"/>
  <c r="U37" i="371" s="1"/>
  <c r="S37" i="371"/>
  <c r="V37" i="371" s="1"/>
  <c r="R37" i="371"/>
  <c r="Q37" i="371"/>
  <c r="U36" i="371"/>
  <c r="T36" i="371"/>
  <c r="V36" i="371" s="1"/>
  <c r="S36" i="371"/>
  <c r="R36" i="371"/>
  <c r="Q36" i="371"/>
  <c r="T35" i="371"/>
  <c r="U35" i="371" s="1"/>
  <c r="S35" i="371"/>
  <c r="V35" i="371" s="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U32" i="371"/>
  <c r="T32" i="371"/>
  <c r="V32" i="371" s="1"/>
  <c r="S32" i="371"/>
  <c r="R32" i="371"/>
  <c r="Q32" i="371"/>
  <c r="T31" i="371"/>
  <c r="U31" i="371" s="1"/>
  <c r="S31" i="371"/>
  <c r="V31" i="371" s="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U28" i="371"/>
  <c r="T28" i="371"/>
  <c r="V28" i="371" s="1"/>
  <c r="S28" i="371"/>
  <c r="R28" i="371"/>
  <c r="Q28" i="371"/>
  <c r="T27" i="371"/>
  <c r="V27" i="371" s="1"/>
  <c r="S27" i="371"/>
  <c r="R27" i="371"/>
  <c r="Q27" i="371"/>
  <c r="U26" i="371"/>
  <c r="T26" i="371"/>
  <c r="V26" i="371" s="1"/>
  <c r="S26" i="371"/>
  <c r="R26" i="371"/>
  <c r="Q26" i="371"/>
  <c r="T25" i="371"/>
  <c r="V25" i="371" s="1"/>
  <c r="S25" i="371"/>
  <c r="R25" i="371"/>
  <c r="Q25" i="371"/>
  <c r="U24" i="371"/>
  <c r="T24" i="371"/>
  <c r="V24" i="371" s="1"/>
  <c r="S24" i="371"/>
  <c r="R24" i="371"/>
  <c r="Q24" i="371"/>
  <c r="T23" i="371"/>
  <c r="V23" i="371" s="1"/>
  <c r="S23" i="371"/>
  <c r="R23" i="371"/>
  <c r="Q23" i="371"/>
  <c r="U22" i="371"/>
  <c r="T22" i="371"/>
  <c r="V22" i="371" s="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T19" i="371"/>
  <c r="U19" i="371" s="1"/>
  <c r="S19" i="371"/>
  <c r="V19" i="371" s="1"/>
  <c r="R19" i="371"/>
  <c r="Q19" i="371"/>
  <c r="U18" i="371"/>
  <c r="T18" i="371"/>
  <c r="V18" i="371" s="1"/>
  <c r="S18" i="371"/>
  <c r="R18" i="371"/>
  <c r="Q18" i="371"/>
  <c r="V17" i="371"/>
  <c r="U17" i="371"/>
  <c r="T17" i="371"/>
  <c r="S17" i="371"/>
  <c r="R17" i="371"/>
  <c r="Q17" i="371"/>
  <c r="U16" i="371"/>
  <c r="T16" i="371"/>
  <c r="V16" i="371" s="1"/>
  <c r="S16" i="371"/>
  <c r="R16" i="371"/>
  <c r="Q16" i="371"/>
  <c r="T15" i="371"/>
  <c r="U15" i="371" s="1"/>
  <c r="S15" i="371"/>
  <c r="V15" i="371" s="1"/>
  <c r="R15" i="371"/>
  <c r="Q15" i="371"/>
  <c r="U14" i="371"/>
  <c r="T14" i="371"/>
  <c r="V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U10" i="371"/>
  <c r="T10" i="371"/>
  <c r="V10" i="371" s="1"/>
  <c r="S10" i="371"/>
  <c r="R10" i="371"/>
  <c r="Q10" i="371"/>
  <c r="T9" i="371"/>
  <c r="U9" i="371" s="1"/>
  <c r="S9" i="371"/>
  <c r="V9" i="371" s="1"/>
  <c r="R9" i="371"/>
  <c r="Q9" i="371"/>
  <c r="U8" i="371"/>
  <c r="T8" i="371"/>
  <c r="V8" i="371" s="1"/>
  <c r="S8" i="371"/>
  <c r="R8" i="371"/>
  <c r="Q8" i="371"/>
  <c r="T7" i="371"/>
  <c r="U7" i="371" s="1"/>
  <c r="S7" i="371"/>
  <c r="V7" i="371" s="1"/>
  <c r="R7" i="371"/>
  <c r="Q7" i="371"/>
  <c r="U6" i="371"/>
  <c r="T6" i="371"/>
  <c r="V6" i="371" s="1"/>
  <c r="S6" i="371"/>
  <c r="R6" i="371"/>
  <c r="Q6" i="371"/>
  <c r="T5" i="371"/>
  <c r="U5" i="371" s="1"/>
  <c r="S5" i="371"/>
  <c r="V5" i="371" s="1"/>
  <c r="R5" i="371"/>
  <c r="Q5" i="371"/>
  <c r="U21" i="371" l="1"/>
  <c r="U23" i="371"/>
  <c r="U25" i="371"/>
  <c r="U27" i="371"/>
  <c r="U125" i="371"/>
  <c r="U133" i="371"/>
  <c r="U137" i="371"/>
  <c r="U139" i="371"/>
  <c r="U143" i="371"/>
  <c r="U147" i="371"/>
  <c r="U149" i="371"/>
  <c r="U151" i="371"/>
  <c r="U153" i="371"/>
  <c r="U155" i="371"/>
  <c r="U159" i="371"/>
  <c r="U167" i="371"/>
  <c r="U169" i="371"/>
  <c r="U171" i="371"/>
  <c r="U173" i="371"/>
  <c r="U177" i="371"/>
  <c r="U179" i="371"/>
  <c r="U181" i="371"/>
  <c r="U183" i="371"/>
  <c r="U185" i="371"/>
  <c r="U189" i="371"/>
  <c r="U191" i="371"/>
  <c r="U195" i="371"/>
  <c r="U199" i="371"/>
  <c r="F3" i="344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18" i="419"/>
  <c r="N18" i="419"/>
  <c r="R18" i="419"/>
  <c r="V18" i="419"/>
  <c r="Z18" i="419"/>
  <c r="AD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Q6" i="419"/>
  <c r="I6" i="419"/>
  <c r="AF6" i="419"/>
  <c r="AB6" i="419"/>
  <c r="X6" i="419"/>
  <c r="T6" i="419"/>
  <c r="P6" i="419"/>
  <c r="L6" i="419"/>
  <c r="H6" i="419"/>
  <c r="W6" i="419"/>
  <c r="O6" i="419"/>
  <c r="AH6" i="419"/>
  <c r="AE6" i="419"/>
  <c r="AA6" i="419"/>
  <c r="S6" i="419"/>
  <c r="K6" i="419"/>
  <c r="AD6" i="419"/>
  <c r="Z6" i="419"/>
  <c r="V6" i="419"/>
  <c r="R6" i="419"/>
  <c r="N6" i="419"/>
  <c r="J6" i="419"/>
  <c r="Y6" i="419"/>
  <c r="U6" i="419"/>
  <c r="M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<sst xmlns="http://schemas.openxmlformats.org/spreadsheetml/2006/main" count="27173" uniqueCount="5847">
  <si>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</si>
  <si>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</si>
  <si>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</si>
  <si>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</si>
  <si>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</si>
  <si>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</si>
  <si>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</si>
  <si>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</si>
  <si>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</si>
  <si>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</si>
  <si>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</si>
  <si>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</si>
  <si>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</si>
  <si>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</si>
  <si>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</si>
  <si>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</si>
  <si>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</si>
  <si>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</si>
  <si>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</si>
  <si>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</si>
  <si>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</si>
  <si>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</si>
  <si>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</si>
  <si>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</si>
  <si>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</si>
  <si>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</si>
  <si>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</si>
  <si>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</si>
  <si>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</si>
  <si>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</si>
  <si>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</si>
  <si>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</si>
  <si>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</si>
  <si>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</si>
  <si>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</si>
  <si>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</si>
  <si>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</si>
  <si>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</si>
  <si>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</si>
  <si>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</si>
  <si>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</si>
  <si>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</si>
  <si>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</si>
  <si>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</si>
  <si>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</si>
  <si>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</si>
  <si>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</si>
  <si>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</si>
  <si>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</si>
  <si>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</si>
  <si>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</si>
  <si>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</si>
  <si>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</si>
  <si>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</si>
  <si>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</si>
  <si>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</si>
  <si>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</si>
  <si>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</si>
  <si>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</si>
  <si>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</si>
  <si>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</si>
  <si>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</si>
  <si>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</si>
  <si>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</si>
  <si>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</si>
  <si>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</si>
  <si>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</si>
  <si>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</si>
  <si>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</si>
  <si>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</si>
  <si>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</si>
  <si>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</si>
  <si>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</si>
  <si>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</si>
  <si>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</si>
  <si>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</si>
  <si>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</si>
  <si>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</si>
  <si>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</si>
  <si>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</si>
  <si>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</si>
  <si>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</si>
  <si>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</si>
  <si>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</si>
  <si>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</si>
  <si>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</si>
  <si>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</si>
  <si>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</si>
  <si>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</si>
  <si>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</si>
  <si>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</si>
  <si>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</si>
  <si>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</si>
  <si>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</si>
  <si>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</si>
  <si>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</si>
  <si>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</si>
  <si>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</si>
  <si>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</si>
  <si>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</si>
  <si>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</si>
  <si>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</si>
  <si>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</si>
  <si>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</si>
  <si>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</si>
  <si>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</si>
  <si>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</si>
  <si>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</si>
  <si>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</si>
  <si>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</si>
  <si>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</si>
  <si>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</si>
  <si>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</si>
  <si>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</si>
  <si>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</si>
  <si>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</si>
  <si>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</si>
  <si>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</si>
  <si>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</si>
  <si>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</si>
  <si>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</si>
  <si>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</si>
  <si>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</si>
  <si>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</si>
  <si>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</si>
  <si>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</si>
  <si>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</si>
  <si>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</si>
  <si>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</si>
  <si>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</si>
  <si>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</si>
  <si>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</si>
  <si>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</si>
  <si>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</si>
  <si>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</si>
  <si>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</si>
  <si>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</si>
  <si>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</si>
  <si>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</si>
  <si>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</si>
  <si>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</si>
  <si>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</si>
  <si>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</si>
  <si>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</si>
  <si>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</si>
  <si>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</si>
  <si>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</si>
  <si>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</si>
  <si>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</si>
  <si>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</si>
  <si>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</si>
  <si>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</si>
  <si>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</si>
  <si>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</si>
  <si>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</si>
  <si>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</si>
  <si>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</si>
  <si>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</si>
  <si>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</si>
  <si>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</si>
  <si>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</si>
  <si>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</si>
  <si>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</si>
  <si>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</si>
  <si>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</si>
  <si>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</si>
  <si>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</si>
  <si>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</si>
  <si>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</si>
  <si>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</si>
  <si>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</si>
  <si>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</si>
  <si>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</si>
  <si>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</si>
  <si>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</si>
  <si>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</si>
  <si>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</si>
  <si>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</si>
  <si>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</si>
  <si>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</si>
  <si>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</si>
  <si>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</si>
  <si>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</si>
  <si>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</si>
  <si>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</si>
  <si>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</si>
  <si>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</si>
  <si>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</si>
  <si>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</si>
  <si>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</si>
  <si>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</si>
  <si>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</si>
  <si>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</si>
  <si>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</si>
  <si>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</si>
  <si>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</si>
  <si>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</si>
  <si>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</si>
  <si>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</si>
  <si>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</si>
  <si>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</si>
  <si>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</si>
  <si>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</si>
  <si>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</si>
  <si>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</si>
  <si>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</si>
  <si>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</si>
  <si>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</si>
  <si>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</si>
  <si>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</si>
  <si>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</si>
  <si>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</si>
  <si>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</si>
  <si>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</si>
  <si>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</si>
  <si>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</si>
  <si>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</si>
  <si>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</si>
  <si>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</si>
  <si>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</si>
  <si>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</si>
  <si>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</si>
  <si>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</si>
  <si>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</si>
  <si>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</si>
  <si>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</si>
  <si>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</si>
  <si>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</si>
  <si>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</si>
  <si>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</si>
  <si>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</si>
  <si>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</si>
  <si>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</si>
  <si>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</si>
  <si>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</si>
  <si>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</si>
  <si>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</si>
  <si>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</si>
  <si>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</si>
  <si>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</si>
  <si>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</si>
  <si>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</si>
  <si>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</si>
  <si>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</si>
  <si>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</si>
  <si>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</si>
  <si>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</si>
  <si>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</si>
  <si>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</si>
  <si>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</si>
  <si>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</si>
  <si>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</si>
  <si>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</si>
  <si>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</si>
  <si>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</si>
  <si>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</si>
  <si>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</si>
  <si>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</si>
  <si>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</si>
  <si>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</si>
  <si>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</si>
  <si>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</si>
  <si>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</si>
  <si>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</si>
  <si>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</si>
  <si>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</si>
  <si>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</si>
  <si>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</si>
  <si>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</si>
  <si>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</si>
  <si>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</si>
  <si>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</si>
  <si>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</si>
  <si>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</si>
  <si>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</si>
  <si>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</si>
  <si>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</si>
  <si>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</si>
  <si>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</si>
  <si>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</si>
  <si>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</si>
  <si>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</si>
  <si>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</si>
  <si>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</si>
  <si>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</si>
  <si>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</si>
  <si>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</si>
  <si>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</si>
  <si>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</si>
  <si>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</si>
  <si>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</si>
  <si>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</si>
  <si>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</si>
  <si>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</si>
  <si>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</si>
  <si>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</si>
  <si>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</si>
  <si>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</si>
  <si>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</si>
  <si>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</si>
  <si>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</si>
  <si>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</si>
  <si>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</si>
  <si>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</si>
  <si>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</si>
  <si>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</si>
  <si>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</si>
  <si>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</si>
  <si>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</si>
  <si>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</si>
  <si>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</si>
  <si>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</si>
  <si>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</si>
  <si>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</si>
  <si>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</si>
  <si>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</si>
  <si>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</si>
  <si>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</si>
  <si>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</si>
  <si>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</si>
  <si>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</si>
  <si>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</si>
  <si>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</si>
  <si>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</si>
  <si>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</si>
  <si>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</si>
  <si>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</si>
  <si>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</si>
  <si>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</si>
  <si>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</si>
  <si>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</si>
  <si>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</si>
  <si>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</si>
  <si>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</si>
  <si>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</si>
  <si>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</si>
  <si>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</si>
  <si>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</si>
  <si>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</si>
  <si>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</si>
  <si>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</si>
  <si>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</si>
  <si>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</si>
  <si>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</si>
  <si>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</si>
  <si>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</si>
  <si>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</si>
  <si>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--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</si>
  <si>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</si>
  <si>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</si>
  <si>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</si>
  <si>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</si>
  <si>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</si>
  <si>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</si>
  <si>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</si>
  <si>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</si>
  <si>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</si>
  <si>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</si>
  <si>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</si>
  <si>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</si>
  <si>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</si>
  <si>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</si>
  <si>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</si>
  <si>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</si>
  <si>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</si>
  <si>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</si>
  <si>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</si>
  <si>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</si>
  <si>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</si>
  <si>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</si>
  <si>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</si>
  <si>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</si>
  <si>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</si>
  <si>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</si>
  <si>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</si>
  <si>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</si>
  <si>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</si>
  <si>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</si>
  <si>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</si>
  <si>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</si>
  <si>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</si>
  <si>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</si>
  <si>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</si>
  <si>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</si>
  <si>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</si>
  <si>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</si>
  <si>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</si>
  <si>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</si>
  <si>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</si>
  <si>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</si>
  <si>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</si>
  <si>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</si>
  <si>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</si>
  <si>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</si>
  <si>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</si>
  <si>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</si>
  <si>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</si>
  <si>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</si>
  <si>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</si>
  <si>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</si>
  <si>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</si>
  <si>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</si>
  <si>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</si>
  <si>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</si>
  <si>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</si>
  <si>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</si>
  <si>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</si>
  <si>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</si>
  <si>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</si>
  <si>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</si>
  <si>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</si>
  <si>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</si>
  <si>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</si>
  <si>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</si>
  <si>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</si>
  <si>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</si>
  <si>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</si>
  <si>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</si>
  <si>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</si>
  <si>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</si>
  <si>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</si>
  <si>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</si>
  <si>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</si>
  <si>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</si>
  <si>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</si>
  <si>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</si>
  <si>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</si>
  <si>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</si>
  <si>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</si>
  <si>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</si>
  <si>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</si>
  <si>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</si>
  <si>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</si>
  <si>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</si>
  <si>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</si>
  <si>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</si>
  <si>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</si>
  <si>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</si>
  <si>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</si>
  <si>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</si>
  <si>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</si>
  <si>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</si>
  <si>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</si>
  <si>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</si>
  <si>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</si>
  <si>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</si>
  <si>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</si>
  <si>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</si>
  <si>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</si>
  <si>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</si>
  <si>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</si>
  <si>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</si>
  <si>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</si>
  <si>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</si>
  <si>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</si>
  <si>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</si>
  <si>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</si>
  <si>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</si>
  <si>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</si>
  <si>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</si>
  <si>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</si>
  <si>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</si>
  <si>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</si>
  <si>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</si>
  <si>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</si>
  <si>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</si>
  <si>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</si>
  <si>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</si>
  <si>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</si>
  <si>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</si>
  <si>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</si>
  <si>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</si>
  <si>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</si>
  <si>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</si>
  <si>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</si>
  <si>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</si>
  <si>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</si>
  <si>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</si>
  <si>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</si>
  <si>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</si>
  <si>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</si>
  <si>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</si>
  <si>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</si>
  <si>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</si>
  <si>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</si>
  <si>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</si>
  <si>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</si>
  <si>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</si>
  <si>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</si>
  <si>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</si>
  <si>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</si>
  <si>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</si>
  <si>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</si>
  <si>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</si>
  <si>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</si>
  <si>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</si>
  <si>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</si>
  <si>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</si>
  <si>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</si>
  <si>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</si>
  <si>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</si>
  <si>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</si>
  <si>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</si>
  <si>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</si>
  <si>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</si>
  <si>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</si>
  <si>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</si>
  <si>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</si>
  <si>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</si>
  <si>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</si>
  <si>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</si>
  <si>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</si>
  <si>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</si>
  <si>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</si>
  <si>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</si>
  <si>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</si>
  <si>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</si>
  <si>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</si>
  <si>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</si>
  <si>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</si>
  <si>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</si>
  <si>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</si>
  <si>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</si>
  <si>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</si>
  <si>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</si>
  <si>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</si>
  <si>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</si>
  <si>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</si>
  <si>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</si>
  <si>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</si>
  <si>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</si>
  <si>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</si>
  <si>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</si>
  <si>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</si>
  <si>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</si>
  <si>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</si>
  <si>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</si>
  <si>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</si>
  <si>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</si>
  <si>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</si>
  <si>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</si>
  <si>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</si>
  <si>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</si>
  <si>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</si>
  <si>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</si>
  <si>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</si>
  <si>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</si>
  <si>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</si>
  <si>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</si>
  <si>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</si>
  <si>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</si>
  <si>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</si>
  <si>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</si>
  <si>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</si>
  <si>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</si>
  <si>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</si>
  <si>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</si>
  <si>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</si>
  <si>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</si>
  <si>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</si>
  <si>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103801</t>
  </si>
  <si>
    <t>3801</t>
  </si>
  <si>
    <t>CONCOR COR 2.5 MG</t>
  </si>
  <si>
    <t>TBL OBD 28X2.5MG</t>
  </si>
  <si>
    <t>113316</t>
  </si>
  <si>
    <t>13316</t>
  </si>
  <si>
    <t>LUSOPRESS</t>
  </si>
  <si>
    <t>TBL 28X20MG</t>
  </si>
  <si>
    <t>120132</t>
  </si>
  <si>
    <t>20132</t>
  </si>
  <si>
    <t>CIPRALEX 10 MG</t>
  </si>
  <si>
    <t>POR TBL FLM 28X10MG</t>
  </si>
  <si>
    <t>159942</t>
  </si>
  <si>
    <t>59942</t>
  </si>
  <si>
    <t>PROPANORM 150MG</t>
  </si>
  <si>
    <t>TBL OBD 50X150MG</t>
  </si>
  <si>
    <t>850563</t>
  </si>
  <si>
    <t>109397</t>
  </si>
  <si>
    <t>NOLPAZA 20 MG ENTEROSOLVENTNÍ TABLETY</t>
  </si>
  <si>
    <t>POR TBL ENT 14X20MG</t>
  </si>
  <si>
    <t>192607</t>
  </si>
  <si>
    <t>92607</t>
  </si>
  <si>
    <t>HUMULIN N(NPH)CARTRIDGE</t>
  </si>
  <si>
    <t>INJ 5X3ML/300UT</t>
  </si>
  <si>
    <t>192608</t>
  </si>
  <si>
    <t>92608</t>
  </si>
  <si>
    <t>HUMULIN R CARTRIDGE</t>
  </si>
  <si>
    <t>164798</t>
  </si>
  <si>
    <t>64798</t>
  </si>
  <si>
    <t>KAMIREN 2</t>
  </si>
  <si>
    <t>TBL 30X2MG</t>
  </si>
  <si>
    <t>850448</t>
  </si>
  <si>
    <t>129827</t>
  </si>
  <si>
    <t>APO-QUETIAPIN 25 MG</t>
  </si>
  <si>
    <t>POR TBL FLM 30X25MG</t>
  </si>
  <si>
    <t>136089</t>
  </si>
  <si>
    <t>QUETIAPIN TEVA 25 MG POTAHOVANÉ TABLETY</t>
  </si>
  <si>
    <t>136097</t>
  </si>
  <si>
    <t>QUETIAPIN TEVA 100 MG POTAHOVANÉ TABLETY</t>
  </si>
  <si>
    <t>POR TBL FLM 30X100MG</t>
  </si>
  <si>
    <t>849747</t>
  </si>
  <si>
    <t>107953</t>
  </si>
  <si>
    <t>DENIBAN</t>
  </si>
  <si>
    <t>POR TBL NOB 60X50MG</t>
  </si>
  <si>
    <t>191788</t>
  </si>
  <si>
    <t>91788</t>
  </si>
  <si>
    <t>NEUROL 0.25</t>
  </si>
  <si>
    <t>TBL 30X0.25MG</t>
  </si>
  <si>
    <t>186200</t>
  </si>
  <si>
    <t>ISOPTIN 40 MG</t>
  </si>
  <si>
    <t>POR TBL FLM 50X40MG</t>
  </si>
  <si>
    <t>845706</t>
  </si>
  <si>
    <t>113892</t>
  </si>
  <si>
    <t>METFORMIN-TEVA 1000 MG POTAHOVANÉ TABLETY</t>
  </si>
  <si>
    <t>POR TBL FLM 60X1000MG</t>
  </si>
  <si>
    <t>109835</t>
  </si>
  <si>
    <t>ATORVASTATIN ACTAVIS 10 MG</t>
  </si>
  <si>
    <t>POR TBL FLM 100X10MG</t>
  </si>
  <si>
    <t>146917</t>
  </si>
  <si>
    <t>ZOLOFT 50 MG</t>
  </si>
  <si>
    <t>POR TBL FLM 100X50MG</t>
  </si>
  <si>
    <t>159754</t>
  </si>
  <si>
    <t>59754</t>
  </si>
  <si>
    <t>FRONTIN 0.25MG</t>
  </si>
  <si>
    <t>849268</t>
  </si>
  <si>
    <t>126623</t>
  </si>
  <si>
    <t>BETAHISTIN-RATIOPHARM 24 MG</t>
  </si>
  <si>
    <t>POR TBL NOB 60X24MG</t>
  </si>
  <si>
    <t>214433</t>
  </si>
  <si>
    <t>CONTROLOC 20 MG</t>
  </si>
  <si>
    <t>POR TBL ENT 28X20MG I</t>
  </si>
  <si>
    <t>213487</t>
  </si>
  <si>
    <t>FRAXIPARINE</t>
  </si>
  <si>
    <t>INJ SOL 10X0.3ML</t>
  </si>
  <si>
    <t>213489</t>
  </si>
  <si>
    <t>INJ SOL 10X0.6ML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</si>
  <si>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</si>
  <si>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</si>
  <si>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</si>
  <si>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</si>
  <si>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</si>
  <si>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</si>
  <si>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</si>
  <si>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</si>
  <si>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</si>
  <si>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</si>
  <si>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</si>
  <si>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47995</t>
  </si>
  <si>
    <t>EZETROL 10 MG TABLETY</t>
  </si>
  <si>
    <t>POR TBL NOB 30X10MG B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</si>
  <si>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</si>
  <si>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</si>
  <si>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</si>
  <si>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</si>
  <si>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</si>
  <si>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</si>
  <si>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</si>
  <si>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</si>
  <si>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</si>
  <si>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</si>
  <si>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</si>
  <si>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</si>
  <si>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</si>
  <si>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</si>
  <si>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</si>
  <si>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</si>
  <si>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</si>
  <si>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</si>
  <si>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</si>
  <si>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</si>
  <si>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</si>
  <si>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</si>
  <si>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</si>
  <si>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</si>
  <si>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</si>
  <si>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</si>
  <si>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</si>
  <si>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</si>
  <si>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</si>
  <si>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</si>
  <si>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</si>
  <si>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</si>
  <si>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</si>
  <si>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</si>
  <si>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</si>
  <si>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</si>
  <si>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</si>
  <si>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</si>
  <si>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</si>
  <si>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</si>
  <si>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</si>
  <si>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</si>
  <si>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</si>
  <si>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</si>
  <si>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</si>
  <si>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</si>
  <si>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</si>
  <si>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</si>
  <si>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</si>
  <si>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</si>
  <si>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</si>
  <si>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</si>
  <si>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</si>
  <si>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101290</t>
  </si>
  <si>
    <t>1290</t>
  </si>
  <si>
    <t>DIAPREL MR</t>
  </si>
  <si>
    <t>TBL RET 60X30MG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</si>
  <si>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</si>
  <si>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</si>
  <si>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</si>
  <si>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</si>
  <si>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</si>
  <si>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</si>
  <si>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</si>
  <si>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</si>
  <si>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</si>
  <si>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</si>
  <si>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</si>
  <si>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</si>
  <si>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102477</t>
  </si>
  <si>
    <t>2477</t>
  </si>
  <si>
    <t>DIAZEPAM SLOVAKOFARMA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</si>
  <si>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</si>
  <si>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</si>
  <si>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</si>
  <si>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</si>
  <si>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</si>
  <si>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</si>
  <si>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</si>
  <si>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</si>
  <si>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</si>
  <si>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</si>
  <si>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</si>
  <si>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</si>
  <si>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</si>
  <si>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</si>
  <si>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</si>
  <si>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</si>
  <si>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</si>
  <si>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</si>
  <si>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</si>
  <si>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</si>
  <si>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</si>
  <si>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</si>
  <si>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</si>
  <si>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102871</t>
  </si>
  <si>
    <t>2871</t>
  </si>
  <si>
    <t>VIREGYT-K</t>
  </si>
  <si>
    <t>CPS 50X100MG</t>
  </si>
  <si>
    <t>102949</t>
  </si>
  <si>
    <t>2949</t>
  </si>
  <si>
    <t>ATENOLOL AL 50</t>
  </si>
  <si>
    <t>POR TBL NOB 30X50MG</t>
  </si>
  <si>
    <t>103542</t>
  </si>
  <si>
    <t>3542</t>
  </si>
  <si>
    <t>DIGOXIN 0.250 LECIVA</t>
  </si>
  <si>
    <t>103550</t>
  </si>
  <si>
    <t>3550</t>
  </si>
  <si>
    <t>VEROSPIRON</t>
  </si>
  <si>
    <t>103575</t>
  </si>
  <si>
    <t>3575</t>
  </si>
  <si>
    <t>HEPAROID LECIVA</t>
  </si>
  <si>
    <t>103645</t>
  </si>
  <si>
    <t>3645</t>
  </si>
  <si>
    <t>DIMEXOL</t>
  </si>
  <si>
    <t>TBL 30X200MG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</si>
  <si>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</si>
  <si>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</si>
  <si>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</si>
  <si>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</si>
  <si>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</si>
  <si>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</si>
  <si>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</si>
  <si>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</si>
  <si>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</si>
  <si>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</si>
  <si>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</si>
  <si>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</si>
  <si>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</si>
  <si>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</si>
  <si>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</si>
  <si>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</si>
  <si>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</si>
  <si>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</si>
  <si>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</si>
  <si>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</si>
  <si>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</si>
  <si>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</si>
  <si>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</si>
  <si>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</si>
  <si>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</si>
  <si>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</si>
  <si>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</si>
  <si>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</si>
  <si>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</si>
  <si>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</si>
  <si>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</si>
  <si>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112894</t>
  </si>
  <si>
    <t>12894</t>
  </si>
  <si>
    <t>AULIN</t>
  </si>
  <si>
    <t>GRA 15X100MG(SACKY)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</si>
  <si>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</si>
  <si>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</si>
  <si>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</si>
  <si>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</si>
  <si>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</si>
  <si>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</si>
  <si>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</si>
  <si>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</si>
  <si>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</si>
  <si>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</si>
  <si>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</si>
  <si>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</si>
  <si>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</si>
  <si>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</si>
  <si>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</si>
  <si>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</si>
  <si>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115900</t>
  </si>
  <si>
    <t>15900</t>
  </si>
  <si>
    <t>FORADIL</t>
  </si>
  <si>
    <t>INH PLV CPS 60X12RG</t>
  </si>
  <si>
    <t>116055</t>
  </si>
  <si>
    <t>16055</t>
  </si>
  <si>
    <t>LESCOL XL</t>
  </si>
  <si>
    <t>POR TBL PRO 28X80MG</t>
  </si>
  <si>
    <t>116439</t>
  </si>
  <si>
    <t>16439</t>
  </si>
  <si>
    <t>LOMIR SRO</t>
  </si>
  <si>
    <t>POR CPS PRO 30X5MG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</si>
  <si>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</si>
  <si>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</si>
  <si>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</si>
  <si>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</si>
  <si>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</si>
  <si>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</si>
  <si>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</si>
  <si>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</si>
  <si>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</si>
  <si>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</si>
  <si>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</si>
  <si>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</si>
  <si>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119378</t>
  </si>
  <si>
    <t>19378</t>
  </si>
  <si>
    <t>FAKTU</t>
  </si>
  <si>
    <t>RCT SUP 20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</si>
  <si>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</si>
  <si>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</si>
  <si>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</si>
  <si>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</si>
  <si>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</si>
  <si>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</si>
  <si>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</si>
  <si>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</si>
  <si>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</si>
  <si>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</si>
  <si>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</si>
  <si>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</si>
  <si>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</si>
  <si>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</si>
  <si>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126409</t>
  </si>
  <si>
    <t>26409</t>
  </si>
  <si>
    <t>ARIXTRA</t>
  </si>
  <si>
    <t>INJ SOL 10X0.5ML</t>
  </si>
  <si>
    <t>126578</t>
  </si>
  <si>
    <t>26578</t>
  </si>
  <si>
    <t>MICARDISPLUS 80/12.5 MG</t>
  </si>
  <si>
    <t>POR TBL NOB 28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</si>
  <si>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</si>
  <si>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</si>
  <si>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</si>
  <si>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</si>
  <si>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</si>
  <si>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</si>
  <si>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</si>
  <si>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</si>
  <si>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</si>
  <si>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</si>
  <si>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132393</t>
  </si>
  <si>
    <t>32393</t>
  </si>
  <si>
    <t>SPIRIVA</t>
  </si>
  <si>
    <t>INH PLV CPS 30X18RG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</si>
  <si>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</si>
  <si>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</si>
  <si>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</si>
  <si>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</si>
  <si>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</si>
  <si>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</si>
  <si>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</si>
  <si>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</si>
  <si>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</si>
  <si>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</si>
  <si>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</si>
  <si>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</si>
  <si>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</si>
  <si>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</si>
  <si>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</si>
  <si>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</si>
  <si>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144307</t>
  </si>
  <si>
    <t>44307</t>
  </si>
  <si>
    <t>EUPHYLLIN CR N 300</t>
  </si>
  <si>
    <t>CPS RET 50X300MG</t>
  </si>
  <si>
    <t>145244</t>
  </si>
  <si>
    <t>45244</t>
  </si>
  <si>
    <t>ISICOM 250MG</t>
  </si>
  <si>
    <t>TBL 100X275MG</t>
  </si>
  <si>
    <t>145310</t>
  </si>
  <si>
    <t>45310</t>
  </si>
  <si>
    <t>ANACID</t>
  </si>
  <si>
    <t>SUS 12X5ML(SACKY)</t>
  </si>
  <si>
    <t>145499</t>
  </si>
  <si>
    <t>45499</t>
  </si>
  <si>
    <t>TBL RET 30X100MG</t>
  </si>
  <si>
    <t>146981</t>
  </si>
  <si>
    <t>46981</t>
  </si>
  <si>
    <t>BETALOC SR 200MG</t>
  </si>
  <si>
    <t>TBL RET 30X200MG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</si>
  <si>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</si>
  <si>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</si>
  <si>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</si>
  <si>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</si>
  <si>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</si>
  <si>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</si>
  <si>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</si>
  <si>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</si>
  <si>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</si>
  <si>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</si>
  <si>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</si>
  <si>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148888</t>
  </si>
  <si>
    <t>48888</t>
  </si>
  <si>
    <t>ATARALGIN</t>
  </si>
  <si>
    <t>POR TBL NOB 20</t>
  </si>
  <si>
    <t>149013</t>
  </si>
  <si>
    <t>49013</t>
  </si>
  <si>
    <t>SOTAHEXAL 80</t>
  </si>
  <si>
    <t>POR TBL NOB 50X80MG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</si>
  <si>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</si>
  <si>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</si>
  <si>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</si>
  <si>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</si>
  <si>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</si>
  <si>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</si>
  <si>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</si>
  <si>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</si>
  <si>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</si>
  <si>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</si>
  <si>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</si>
  <si>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</si>
  <si>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152266</t>
  </si>
  <si>
    <t>52266</t>
  </si>
  <si>
    <t>INFADOLAN</t>
  </si>
  <si>
    <t>DRM UNG 1X30GM</t>
  </si>
  <si>
    <t>154150</t>
  </si>
  <si>
    <t>54150</t>
  </si>
  <si>
    <t>EGILOK 25MG</t>
  </si>
  <si>
    <t>TBL 60X25MG</t>
  </si>
  <si>
    <t>155823</t>
  </si>
  <si>
    <t>55823</t>
  </si>
  <si>
    <t>TBL OBD 20X500MG</t>
  </si>
  <si>
    <t>156351</t>
  </si>
  <si>
    <t>56351</t>
  </si>
  <si>
    <t>PULMORAN</t>
  </si>
  <si>
    <t>SPC 20X1.5GM(SÁČKY)</t>
  </si>
  <si>
    <t>156807</t>
  </si>
  <si>
    <t>56807</t>
  </si>
  <si>
    <t>FURORESE 125</t>
  </si>
  <si>
    <t>TBL 30X125MG</t>
  </si>
  <si>
    <t>156810</t>
  </si>
  <si>
    <t>56810</t>
  </si>
  <si>
    <t>FURORESE 250</t>
  </si>
  <si>
    <t>TBL 20X250MG</t>
  </si>
  <si>
    <t>156811</t>
  </si>
  <si>
    <t>56811</t>
  </si>
  <si>
    <t>TBL 50X250MG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</si>
  <si>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</si>
  <si>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</si>
  <si>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</si>
  <si>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</si>
  <si>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</si>
  <si>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</si>
  <si>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</si>
  <si>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</si>
  <si>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</si>
  <si>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</si>
  <si>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</si>
  <si>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</si>
  <si>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157525</t>
  </si>
  <si>
    <t>57525</t>
  </si>
  <si>
    <t>MYDOCALM 150MG</t>
  </si>
  <si>
    <t>TBL OBD 30X150MG</t>
  </si>
  <si>
    <t>157542</t>
  </si>
  <si>
    <t>57542</t>
  </si>
  <si>
    <t>DOLGIT GEL</t>
  </si>
  <si>
    <t>GEL 1X50GM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</si>
  <si>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</si>
  <si>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</si>
  <si>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</si>
  <si>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</si>
  <si>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</si>
  <si>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</si>
  <si>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</si>
  <si>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</si>
  <si>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</si>
  <si>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</si>
  <si>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</si>
  <si>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</si>
  <si>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</si>
  <si>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</si>
  <si>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</si>
  <si>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162316</t>
  </si>
  <si>
    <t>62316</t>
  </si>
  <si>
    <t>BETADINE - zelená</t>
  </si>
  <si>
    <t>LIQ 1X120ML</t>
  </si>
  <si>
    <t>162320</t>
  </si>
  <si>
    <t>62320</t>
  </si>
  <si>
    <t>BETADINE</t>
  </si>
  <si>
    <t>UNG 1X20GM</t>
  </si>
  <si>
    <t>162859</t>
  </si>
  <si>
    <t>ASPIRIN PROTECT 100</t>
  </si>
  <si>
    <t>POR TBL ENT 98X100MG</t>
  </si>
  <si>
    <t>164881</t>
  </si>
  <si>
    <t>64881</t>
  </si>
  <si>
    <t>BEROTEC N 100 MCG</t>
  </si>
  <si>
    <t>INH SOL PSS200 DAV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</si>
  <si>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</si>
  <si>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</si>
  <si>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</si>
  <si>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</si>
  <si>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</si>
  <si>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</si>
  <si>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</si>
  <si>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</si>
  <si>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168906</t>
  </si>
  <si>
    <t>XARELTO 20 MG</t>
  </si>
  <si>
    <t>POR TBL FLM 100X1X20MG</t>
  </si>
  <si>
    <t>169654</t>
  </si>
  <si>
    <t>KAPIDIN 20 MG</t>
  </si>
  <si>
    <t>POR TBL FLM 30X20MG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</si>
  <si>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</si>
  <si>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</si>
  <si>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</si>
  <si>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</si>
  <si>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</si>
  <si>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</si>
  <si>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</si>
  <si>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TBL 30X4MG</t>
  </si>
  <si>
    <t>176496</t>
  </si>
  <si>
    <t>76496</t>
  </si>
  <si>
    <t>BERODUAL</t>
  </si>
  <si>
    <t>INH LIQ 1X20ML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</si>
  <si>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</si>
  <si>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</si>
  <si>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</si>
  <si>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</si>
  <si>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</si>
  <si>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</si>
  <si>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</si>
  <si>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</si>
  <si>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</si>
  <si>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</si>
  <si>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</si>
  <si>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</si>
  <si>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</si>
  <si>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</si>
  <si>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</si>
  <si>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</si>
  <si>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</si>
  <si>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</si>
  <si>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</si>
  <si>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</si>
  <si>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</si>
  <si>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</si>
  <si>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</si>
  <si>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</si>
  <si>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184284</t>
  </si>
  <si>
    <t>CONCOR COMBI 5 MG/5 MG</t>
  </si>
  <si>
    <t>POR TBL NOB 30</t>
  </si>
  <si>
    <t>184292</t>
  </si>
  <si>
    <t>CONCOR COMBI 10 MG/5 MG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</si>
  <si>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</si>
  <si>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</si>
  <si>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</si>
  <si>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</si>
  <si>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</si>
  <si>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</si>
  <si>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</si>
  <si>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</si>
  <si>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185656</t>
  </si>
  <si>
    <t>85656</t>
  </si>
  <si>
    <t>DORSIFLEX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</si>
  <si>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</si>
  <si>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</si>
  <si>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</si>
  <si>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</si>
  <si>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</si>
  <si>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</si>
  <si>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</si>
  <si>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</si>
  <si>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</si>
  <si>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</si>
  <si>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</si>
  <si>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</si>
  <si>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</si>
  <si>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</si>
  <si>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</si>
  <si>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</si>
  <si>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</si>
  <si>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</si>
  <si>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</si>
  <si>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</si>
  <si>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</si>
  <si>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</si>
  <si>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</si>
  <si>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</si>
  <si>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</si>
  <si>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</si>
  <si>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</si>
  <si>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192351</t>
  </si>
  <si>
    <t>92351</t>
  </si>
  <si>
    <t>ATROVENT 0.025%</t>
  </si>
  <si>
    <t>INH SOL 1X20ML</t>
  </si>
  <si>
    <t>192853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</si>
  <si>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</si>
  <si>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</si>
  <si>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</si>
  <si>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</si>
  <si>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</si>
  <si>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</si>
  <si>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</si>
  <si>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</si>
  <si>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</si>
  <si>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194804</t>
  </si>
  <si>
    <t>94804</t>
  </si>
  <si>
    <t>MODURETIC</t>
  </si>
  <si>
    <t>194958</t>
  </si>
  <si>
    <t>94958</t>
  </si>
  <si>
    <t>ACCUPRO 5</t>
  </si>
  <si>
    <t>TBL OBD 30X5MG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</si>
  <si>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</si>
  <si>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</si>
  <si>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</si>
  <si>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</si>
  <si>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</si>
  <si>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</si>
  <si>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</si>
  <si>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</si>
  <si>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</si>
  <si>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</si>
  <si>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</si>
  <si>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</si>
  <si>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</si>
  <si>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</si>
  <si>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</si>
  <si>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</si>
  <si>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</si>
  <si>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</si>
  <si>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</si>
  <si>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</si>
  <si>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</si>
  <si>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</si>
  <si>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</si>
  <si>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</si>
  <si>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</si>
  <si>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</si>
  <si>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</si>
  <si>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</si>
  <si>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</si>
  <si>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</si>
  <si>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</si>
  <si>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</si>
  <si>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</si>
  <si>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</si>
  <si>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</si>
  <si>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</si>
  <si>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</si>
  <si>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</si>
  <si>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</si>
  <si>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199680</t>
  </si>
  <si>
    <t>ERDOMED</t>
  </si>
  <si>
    <t>POR CPS DUR 60X300MG</t>
  </si>
  <si>
    <t>500618</t>
  </si>
  <si>
    <t>125753</t>
  </si>
  <si>
    <t xml:space="preserve">Essentiale Forte N </t>
  </si>
  <si>
    <t>por.cps.dur.100</t>
  </si>
  <si>
    <t>773465</t>
  </si>
  <si>
    <t>Indulona Rakytníková</t>
  </si>
  <si>
    <t>840220</t>
  </si>
  <si>
    <t>Lactobacillus acidophil.cps.75 bez laktózy</t>
  </si>
  <si>
    <t>840464</t>
  </si>
  <si>
    <t>Vitar Soda tbl.150</t>
  </si>
  <si>
    <t>neleč.</t>
  </si>
  <si>
    <t>841059</t>
  </si>
  <si>
    <t>Indulona olivová ung.100g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</si>
  <si>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</si>
  <si>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</si>
  <si>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</si>
  <si>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</si>
  <si>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</si>
  <si>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</si>
  <si>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</si>
  <si>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844960</t>
  </si>
  <si>
    <t>125114</t>
  </si>
  <si>
    <t>TBL 60X100 MG</t>
  </si>
  <si>
    <t>845008</t>
  </si>
  <si>
    <t>107806</t>
  </si>
  <si>
    <t>AESCIN-TEVA</t>
  </si>
  <si>
    <t>845075</t>
  </si>
  <si>
    <t>125641</t>
  </si>
  <si>
    <t>POR TBL NOB 90X1MG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</si>
  <si>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</si>
  <si>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</si>
  <si>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</si>
  <si>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</si>
  <si>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</si>
  <si>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</si>
  <si>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</si>
  <si>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</si>
  <si>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</si>
  <si>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</si>
  <si>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</si>
  <si>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</si>
  <si>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</si>
  <si>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</si>
  <si>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</si>
  <si>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</si>
  <si>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</si>
  <si>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</si>
  <si>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</si>
  <si>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</si>
  <si>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</si>
  <si>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</si>
  <si>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</si>
  <si>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</si>
  <si>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</si>
  <si>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</si>
  <si>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</si>
  <si>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</si>
  <si>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</si>
  <si>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</si>
  <si>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</si>
  <si>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848335</t>
  </si>
  <si>
    <t>155782</t>
  </si>
  <si>
    <t>GODASAL 100</t>
  </si>
  <si>
    <t>POR TBL NOB 100</t>
  </si>
  <si>
    <t>848569</t>
  </si>
  <si>
    <t>163137</t>
  </si>
  <si>
    <t>VASOCARDIN 50</t>
  </si>
  <si>
    <t>POR TBL NOB 50X50MG</t>
  </si>
  <si>
    <t>848632</t>
  </si>
  <si>
    <t>125315</t>
  </si>
  <si>
    <t>INJ SOL 12X2ML/100MG</t>
  </si>
  <si>
    <t>848866</t>
  </si>
  <si>
    <t>119654</t>
  </si>
  <si>
    <t>POR TBL FLM 100X100MG</t>
  </si>
  <si>
    <t>848930</t>
  </si>
  <si>
    <t>155781</t>
  </si>
  <si>
    <t>POR TBL NOB 50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</si>
  <si>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</si>
  <si>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</si>
  <si>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</si>
  <si>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</si>
  <si>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</si>
  <si>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</si>
  <si>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</si>
  <si>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849712</t>
  </si>
  <si>
    <t>125053</t>
  </si>
  <si>
    <t>APO-AMLO 10</t>
  </si>
  <si>
    <t>POR TBL NOB 100X10MG</t>
  </si>
  <si>
    <t>849713</t>
  </si>
  <si>
    <t>125046</t>
  </si>
  <si>
    <t>POR TBL NOB 30X10MG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</si>
  <si>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</si>
  <si>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</si>
  <si>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</si>
  <si>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</si>
  <si>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</si>
  <si>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</si>
  <si>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</si>
  <si>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</si>
  <si>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</si>
  <si>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</si>
  <si>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</si>
  <si>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POR TBL FLM 20X25MG</t>
  </si>
  <si>
    <t>850642</t>
  </si>
  <si>
    <t>169673</t>
  </si>
  <si>
    <t>CALTRATE PLUS</t>
  </si>
  <si>
    <t>POR TBL FLM 30</t>
  </si>
  <si>
    <t>905098</t>
  </si>
  <si>
    <t>23989</t>
  </si>
  <si>
    <t>DZ OCTENISEPT 1 l</t>
  </si>
  <si>
    <t>921064</t>
  </si>
  <si>
    <t>KL UNG.LENIENS, 100G</t>
  </si>
  <si>
    <t>930065</t>
  </si>
  <si>
    <t>DZ PRONTOSAN ROZTOK 350ml</t>
  </si>
  <si>
    <t>51384</t>
  </si>
  <si>
    <t>INF SOL 10X1000MLPLAH</t>
  </si>
  <si>
    <t>53761</t>
  </si>
  <si>
    <t>NEBILET</t>
  </si>
  <si>
    <t>POR TBL NOB 28X5MG</t>
  </si>
  <si>
    <t>100513</t>
  </si>
  <si>
    <t>513</t>
  </si>
  <si>
    <t>NATRIUM CHLORATUM BIOTIKA 10%</t>
  </si>
  <si>
    <t>100536</t>
  </si>
  <si>
    <t>536</t>
  </si>
  <si>
    <t>NORADRENALIN LECIVA</t>
  </si>
  <si>
    <t>102539</t>
  </si>
  <si>
    <t>2539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</si>
  <si>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</si>
  <si>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</si>
  <si>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</si>
  <si>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</si>
  <si>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</si>
  <si>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</si>
  <si>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</si>
  <si>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</si>
  <si>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</si>
  <si>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104304</t>
  </si>
  <si>
    <t>4304</t>
  </si>
  <si>
    <t>SULFASALAZIN K-EN</t>
  </si>
  <si>
    <t>109139</t>
  </si>
  <si>
    <t>176129</t>
  </si>
  <si>
    <t>HEMINEVRIN 300 MG</t>
  </si>
  <si>
    <t>POR CPS MOL 100X300MG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</si>
  <si>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</si>
  <si>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</si>
  <si>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</si>
  <si>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</si>
  <si>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</si>
  <si>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</si>
  <si>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</si>
  <si>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</si>
  <si>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</si>
  <si>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</si>
  <si>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</si>
  <si>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</si>
  <si>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</si>
  <si>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</si>
  <si>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</si>
  <si>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</si>
  <si>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117162</t>
  </si>
  <si>
    <t>17162</t>
  </si>
  <si>
    <t>SPASMED 15</t>
  </si>
  <si>
    <t>POR TBL FLM 30X15MG</t>
  </si>
  <si>
    <t>117173</t>
  </si>
  <si>
    <t>17173</t>
  </si>
  <si>
    <t>OLYNTH 0.1%</t>
  </si>
  <si>
    <t>NAS SPR SOL 1X10ML</t>
  </si>
  <si>
    <t>118390</t>
  </si>
  <si>
    <t>18390</t>
  </si>
  <si>
    <t>POR TBL RET 120X30MG</t>
  </si>
  <si>
    <t>121453</t>
  </si>
  <si>
    <t>21453</t>
  </si>
  <si>
    <t>CARDIKET RETARD 120</t>
  </si>
  <si>
    <t>POR CPS PRO30X120MG</t>
  </si>
  <si>
    <t>121793</t>
  </si>
  <si>
    <t>21793</t>
  </si>
  <si>
    <t>MONOTAB SR</t>
  </si>
  <si>
    <t>POR TBL PRO20X100MG</t>
  </si>
  <si>
    <t>121794</t>
  </si>
  <si>
    <t>21794</t>
  </si>
  <si>
    <t>POR TBL PRO50X100MG</t>
  </si>
  <si>
    <t>125362</t>
  </si>
  <si>
    <t>25362</t>
  </si>
  <si>
    <t>HELICID 10 ZENTIVA</t>
  </si>
  <si>
    <t>POR CPS ETD 28X10MG</t>
  </si>
  <si>
    <t>125969</t>
  </si>
  <si>
    <t>25969</t>
  </si>
  <si>
    <t>PROCORALAN 5 MG</t>
  </si>
  <si>
    <t>POR TBL FLM 56X5MG</t>
  </si>
  <si>
    <t>126530</t>
  </si>
  <si>
    <t>26530</t>
  </si>
  <si>
    <t>EXELON 1,5 MG</t>
  </si>
  <si>
    <t>POR CPS DUR 56X1.5MG</t>
  </si>
  <si>
    <t>131089</t>
  </si>
  <si>
    <t>31089</t>
  </si>
  <si>
    <t>NITROMINT 2.6MG</t>
  </si>
  <si>
    <t>TBL RET 60X2.6MG</t>
  </si>
  <si>
    <t>140564</t>
  </si>
  <si>
    <t>40564</t>
  </si>
  <si>
    <t>ELENIUM</t>
  </si>
  <si>
    <t>TBL OBD 20X10MG</t>
  </si>
  <si>
    <t>145324</t>
  </si>
  <si>
    <t>45324</t>
  </si>
  <si>
    <t>TBL 20X30MG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</si>
  <si>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</si>
  <si>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</si>
  <si>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</si>
  <si>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</si>
  <si>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</si>
  <si>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</si>
  <si>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</si>
  <si>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157364</t>
  </si>
  <si>
    <t>57364</t>
  </si>
  <si>
    <t>AGGRENOX</t>
  </si>
  <si>
    <t>CPS RET 60</t>
  </si>
  <si>
    <t>157866</t>
  </si>
  <si>
    <t>57866</t>
  </si>
  <si>
    <t>TOBRADEX</t>
  </si>
  <si>
    <t>GTT OPH 1X5ML</t>
  </si>
  <si>
    <t>159448</t>
  </si>
  <si>
    <t>59448</t>
  </si>
  <si>
    <t>DUROGESIC 25MCG/H</t>
  </si>
  <si>
    <t>EMP 5X2.5MG(10CM2)</t>
  </si>
  <si>
    <t>162858</t>
  </si>
  <si>
    <t>POR TBL ENT 28X100MG</t>
  </si>
  <si>
    <t>163425</t>
  </si>
  <si>
    <t>POR TBL ENT 50X100MG</t>
  </si>
  <si>
    <t>164888</t>
  </si>
  <si>
    <t>CALTRATE 600 MG/400 IU D3 POTAHOVANÁ TABLETA</t>
  </si>
  <si>
    <t>POR TBL FLM 90</t>
  </si>
  <si>
    <t>184530</t>
  </si>
  <si>
    <t>84530</t>
  </si>
  <si>
    <t>MONOPRIL 20MG</t>
  </si>
  <si>
    <t>188498</t>
  </si>
  <si>
    <t>88498</t>
  </si>
  <si>
    <t>NAKOM MITE</t>
  </si>
  <si>
    <t>TBL 100X125MG</t>
  </si>
  <si>
    <t>188967</t>
  </si>
  <si>
    <t>88967</t>
  </si>
  <si>
    <t>STOPTUSSIN</t>
  </si>
  <si>
    <t>POR GTT SOL 1X50ML</t>
  </si>
  <si>
    <t>190991</t>
  </si>
  <si>
    <t>90991</t>
  </si>
  <si>
    <t>BROMHEXIN 8</t>
  </si>
  <si>
    <t>GTT 20ML 8MG/ML</t>
  </si>
  <si>
    <t>193124</t>
  </si>
  <si>
    <t>93124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</si>
  <si>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</si>
  <si>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</si>
  <si>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</si>
  <si>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</si>
  <si>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</si>
  <si>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</si>
  <si>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</si>
  <si>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</si>
  <si>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</si>
  <si>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</si>
  <si>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</si>
  <si>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</si>
  <si>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197698</t>
  </si>
  <si>
    <t>97698</t>
  </si>
  <si>
    <t>PENTOMER RETARD 400MG</t>
  </si>
  <si>
    <t>TBL OBD 20X400MG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</si>
  <si>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</si>
  <si>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</si>
  <si>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</si>
  <si>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</si>
  <si>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</si>
  <si>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</si>
  <si>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</si>
  <si>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</si>
  <si>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</si>
  <si>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</si>
  <si>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</si>
  <si>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</si>
  <si>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</si>
  <si>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</si>
  <si>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</si>
  <si>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</si>
  <si>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</si>
  <si>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848797</t>
  </si>
  <si>
    <t>163143</t>
  </si>
  <si>
    <t>TENOLOC 200</t>
  </si>
  <si>
    <t>POR TBL FLM 30X200MG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</si>
  <si>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</si>
  <si>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</si>
  <si>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</si>
  <si>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</si>
  <si>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</si>
  <si>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</si>
  <si>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</si>
  <si>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</si>
  <si>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</si>
  <si>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</si>
  <si>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</si>
  <si>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</si>
  <si>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</si>
  <si>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</si>
  <si>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</si>
  <si>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</si>
  <si>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</si>
  <si>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</si>
  <si>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</si>
  <si>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</si>
  <si>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</si>
  <si>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</si>
  <si>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</si>
  <si>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</si>
  <si>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DITHIADEN</t>
  </si>
  <si>
    <t>INJ 10X2ML</t>
  </si>
  <si>
    <t>158838</t>
  </si>
  <si>
    <t>58838</t>
  </si>
  <si>
    <t>PROPANORM 300MG</t>
  </si>
  <si>
    <t>POR TBL FLM50X300MG</t>
  </si>
  <si>
    <t>58038</t>
  </si>
  <si>
    <t>BETALOC ZOK 50 MG</t>
  </si>
  <si>
    <t>POR TBL PRO 100X50MG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</si>
  <si>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</si>
  <si>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</si>
  <si>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</si>
  <si>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</si>
  <si>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</si>
  <si>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</si>
  <si>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</si>
  <si>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</si>
  <si>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146980</t>
  </si>
  <si>
    <t>46980</t>
  </si>
  <si>
    <t>TBL RET 100X200MG</t>
  </si>
  <si>
    <t>184288</t>
  </si>
  <si>
    <t>CONCOR COMBI 5 MG/10 MG</t>
  </si>
  <si>
    <t>194921</t>
  </si>
  <si>
    <t>94921</t>
  </si>
  <si>
    <t>AMBROBENE</t>
  </si>
  <si>
    <t>SIR 100ML 15MG/5ML</t>
  </si>
  <si>
    <t>844078</t>
  </si>
  <si>
    <t>Lacrisyn gtt.ophth.10ml</t>
  </si>
  <si>
    <t>100392</t>
  </si>
  <si>
    <t>392</t>
  </si>
  <si>
    <t>ATROPIN BIOTIKA 0.5MG</t>
  </si>
  <si>
    <t>INJ 10X1ML/0.5MG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</si>
  <si>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</si>
  <si>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</si>
  <si>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</si>
  <si>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</si>
  <si>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</si>
  <si>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</si>
  <si>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</si>
  <si>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</si>
  <si>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</si>
  <si>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</si>
  <si>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147033</t>
  </si>
  <si>
    <t>47033</t>
  </si>
  <si>
    <t>POR GRA SUS 1X100ML</t>
  </si>
  <si>
    <t>900321</t>
  </si>
  <si>
    <t>KL PRIPRAVEK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</si>
  <si>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</si>
  <si>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</si>
  <si>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</si>
  <si>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</si>
  <si>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</si>
  <si>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</si>
  <si>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</si>
  <si>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</si>
  <si>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</si>
  <si>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</si>
  <si>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</si>
  <si>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102123</t>
  </si>
  <si>
    <t>2123</t>
  </si>
  <si>
    <t>PAMBA</t>
  </si>
  <si>
    <t>102360</t>
  </si>
  <si>
    <t>2360</t>
  </si>
  <si>
    <t>UBRETID</t>
  </si>
  <si>
    <t>102957</t>
  </si>
  <si>
    <t>2957</t>
  </si>
  <si>
    <t>PRESID 5 MG</t>
  </si>
  <si>
    <t>TBL RET 30X5MG</t>
  </si>
  <si>
    <t>103128</t>
  </si>
  <si>
    <t>3128</t>
  </si>
  <si>
    <t>STOPANGIN</t>
  </si>
  <si>
    <t>SPR 1X30ML</t>
  </si>
  <si>
    <t>104207</t>
  </si>
  <si>
    <t>4207</t>
  </si>
  <si>
    <t>PROTHIADEN</t>
  </si>
  <si>
    <t>DRG 30X25MG</t>
  </si>
  <si>
    <t>112317</t>
  </si>
  <si>
    <t>12317</t>
  </si>
  <si>
    <t>TRANSMETIL 500MG TABLETY</t>
  </si>
  <si>
    <t>TBL ENT 10X500MG</t>
  </si>
  <si>
    <t>114926</t>
  </si>
  <si>
    <t>14926</t>
  </si>
  <si>
    <t>INHIBACE 2.5 MG</t>
  </si>
  <si>
    <t>POR TBL FLM28X2.5MG</t>
  </si>
  <si>
    <t>114958</t>
  </si>
  <si>
    <t>14958</t>
  </si>
  <si>
    <t>RIVOTRIL 2 MG</t>
  </si>
  <si>
    <t>117011</t>
  </si>
  <si>
    <t>17011</t>
  </si>
  <si>
    <t>DICYNONE 250</t>
  </si>
  <si>
    <t>INJ SOL 4X2ML/250MG</t>
  </si>
  <si>
    <t>125930</t>
  </si>
  <si>
    <t>25930</t>
  </si>
  <si>
    <t>ZYPREXA 10 MG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</si>
  <si>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</si>
  <si>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</si>
  <si>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</si>
  <si>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</si>
  <si>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</si>
  <si>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</si>
  <si>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</si>
  <si>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</si>
  <si>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149018</t>
  </si>
  <si>
    <t>49018</t>
  </si>
  <si>
    <t>POR GTT SOL 1X30ML</t>
  </si>
  <si>
    <t>152334</t>
  </si>
  <si>
    <t>52334</t>
  </si>
  <si>
    <t>FORTECORTIN 4</t>
  </si>
  <si>
    <t>POR TBL NOB 20X4MG</t>
  </si>
  <si>
    <t>159449</t>
  </si>
  <si>
    <t>59449</t>
  </si>
  <si>
    <t>DUROGESIC 50MCG/H</t>
  </si>
  <si>
    <t>EMP 5X5MG(20CM2)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</si>
  <si>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</si>
  <si>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</si>
  <si>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</si>
  <si>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</si>
  <si>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</si>
  <si>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</si>
  <si>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</si>
  <si>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</si>
  <si>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</si>
  <si>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</si>
  <si>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</si>
  <si>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175289</t>
  </si>
  <si>
    <t>75289</t>
  </si>
  <si>
    <t>CRM 1X100GM/5GM</t>
  </si>
  <si>
    <t>176205</t>
  </si>
  <si>
    <t>180825</t>
  </si>
  <si>
    <t>HYDROCORTISON 10MG</t>
  </si>
  <si>
    <t>176432</t>
  </si>
  <si>
    <t>76432</t>
  </si>
  <si>
    <t>UROLOGICKÁ ČAJOVÁ SMĚS</t>
  </si>
  <si>
    <t>SPC 20X1.5GM(SACKY)</t>
  </si>
  <si>
    <t>183730</t>
  </si>
  <si>
    <t>83730</t>
  </si>
  <si>
    <t>GOPTEN 2MG</t>
  </si>
  <si>
    <t>CPS 28X2MG</t>
  </si>
  <si>
    <t>192489</t>
  </si>
  <si>
    <t>92489</t>
  </si>
  <si>
    <t>SOL 10X67.5ML</t>
  </si>
  <si>
    <t>841543</t>
  </si>
  <si>
    <t>MENALIND Krém na ruce 200ml</t>
  </si>
  <si>
    <t>845265</t>
  </si>
  <si>
    <t>107935</t>
  </si>
  <si>
    <t>GLYVENOL 400</t>
  </si>
  <si>
    <t>POR CPS MOL 60X400MG</t>
  </si>
  <si>
    <t>846873</t>
  </si>
  <si>
    <t>82012</t>
  </si>
  <si>
    <t>DZ PRONTODERM ROZTOK 500 ml</t>
  </si>
  <si>
    <t>849596</t>
  </si>
  <si>
    <t>163877</t>
  </si>
  <si>
    <t>NEUROTOP 200 MG</t>
  </si>
  <si>
    <t>POR TBL NOB 50X200MG</t>
  </si>
  <si>
    <t>850445</t>
  </si>
  <si>
    <t>109810</t>
  </si>
  <si>
    <t>SPIRIVA RESPIMAT 2,5 MIKROGRAMU</t>
  </si>
  <si>
    <t>INH SOL 1X60DÁV</t>
  </si>
  <si>
    <t>930636</t>
  </si>
  <si>
    <t>KL GLUCOSUM SOL.75/250  250 ml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</si>
  <si>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</si>
  <si>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</si>
  <si>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</si>
  <si>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</si>
  <si>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</si>
  <si>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</si>
  <si>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</si>
  <si>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125594</t>
  </si>
  <si>
    <t>25594</t>
  </si>
  <si>
    <t>HUMALOG MIX 50 100 IU/ML</t>
  </si>
  <si>
    <t>INJ SUS 5X3ML/300UT</t>
  </si>
  <si>
    <t>144849</t>
  </si>
  <si>
    <t>44849</t>
  </si>
  <si>
    <t>MUCONASAL PLUS</t>
  </si>
  <si>
    <t>SPR NAS 1X10ML</t>
  </si>
  <si>
    <t>145241</t>
  </si>
  <si>
    <t>45241</t>
  </si>
  <si>
    <t>ISICOM 100MG</t>
  </si>
  <si>
    <t>145988</t>
  </si>
  <si>
    <t>DUODART 0,5 MG/0,4 MG</t>
  </si>
  <si>
    <t>POR CPS DUR 90</t>
  </si>
  <si>
    <t>147271</t>
  </si>
  <si>
    <t>47271</t>
  </si>
  <si>
    <t>MOTILIUM</t>
  </si>
  <si>
    <t>TBL OBD 30X10MG</t>
  </si>
  <si>
    <t>159697</t>
  </si>
  <si>
    <t>59697</t>
  </si>
  <si>
    <t>TIMOPTOL 0.5% MSD</t>
  </si>
  <si>
    <t>OPH GTTSOL1X5ML-OCU</t>
  </si>
  <si>
    <t>159714</t>
  </si>
  <si>
    <t>59714</t>
  </si>
  <si>
    <t>BEPANTHEN PLUS</t>
  </si>
  <si>
    <t>CRM 1X30GM</t>
  </si>
  <si>
    <t>169755</t>
  </si>
  <si>
    <t>69755</t>
  </si>
  <si>
    <t>ARDEANUTRISOL G 40</t>
  </si>
  <si>
    <t>INF 1X80ML</t>
  </si>
  <si>
    <t>185266</t>
  </si>
  <si>
    <t>FLUDROCORTISON SQUIBB</t>
  </si>
  <si>
    <t>POR TBL NOB 100X0.1MG</t>
  </si>
  <si>
    <t>199138</t>
  </si>
  <si>
    <t>99138</t>
  </si>
  <si>
    <t>AKTIFERRIN</t>
  </si>
  <si>
    <t>GTT 1X30ML</t>
  </si>
  <si>
    <t>199466</t>
  </si>
  <si>
    <t>BURONIL 25 MG</t>
  </si>
  <si>
    <t>POR TBL OBD 50X25MG</t>
  </si>
  <si>
    <t>846306</t>
  </si>
  <si>
    <t>100096</t>
  </si>
  <si>
    <t>VOLTAREN EMULGEL</t>
  </si>
  <si>
    <t>DRM GEL 1X50GM LAM</t>
  </si>
  <si>
    <t>920356</t>
  </si>
  <si>
    <t>KL SOL.BORGLYCEROLI  3% 100 G</t>
  </si>
  <si>
    <t>131385</t>
  </si>
  <si>
    <t>31385</t>
  </si>
  <si>
    <t>TENSIOMIN</t>
  </si>
  <si>
    <t>TBL 30X12.5MG</t>
  </si>
  <si>
    <t>99886</t>
  </si>
  <si>
    <t>CINARIZIN LEK 25 MG</t>
  </si>
  <si>
    <t>POR TBL NOB 50X25MG</t>
  </si>
  <si>
    <t>102547</t>
  </si>
  <si>
    <t>2547</t>
  </si>
  <si>
    <t>UNG OPH 1X3.5GM</t>
  </si>
  <si>
    <t>111062</t>
  </si>
  <si>
    <t>11062</t>
  </si>
  <si>
    <t>OXYCONTIN 20 MG</t>
  </si>
  <si>
    <t>POR TBL PRO 30X20MG</t>
  </si>
  <si>
    <t>111084</t>
  </si>
  <si>
    <t>11084</t>
  </si>
  <si>
    <t>OXYCONTIN 10 MG</t>
  </si>
  <si>
    <t>POR TBL PRO 30X10MG</t>
  </si>
  <si>
    <t>112023</t>
  </si>
  <si>
    <t>12023</t>
  </si>
  <si>
    <t>VIGANTOL</t>
  </si>
  <si>
    <t>POR GTT SOL 1X10ML</t>
  </si>
  <si>
    <t>113703</t>
  </si>
  <si>
    <t>13703</t>
  </si>
  <si>
    <t>ZOVIRAX 200 MG</t>
  </si>
  <si>
    <t>POR TBL NOB25X200MG</t>
  </si>
  <si>
    <t>116444</t>
  </si>
  <si>
    <t>16444</t>
  </si>
  <si>
    <t>TEGRETOL CR 200</t>
  </si>
  <si>
    <t>TBL RET 50X200MG</t>
  </si>
  <si>
    <t>127953</t>
  </si>
  <si>
    <t>27953</t>
  </si>
  <si>
    <t>LANTUS 100 JEDNOTEK/ML SOLOSTAR</t>
  </si>
  <si>
    <t xml:space="preserve">SDR INJ SOL 5X3ML </t>
  </si>
  <si>
    <t>128786</t>
  </si>
  <si>
    <t>28786</t>
  </si>
  <si>
    <t>TOVIAZ 4 MG</t>
  </si>
  <si>
    <t>POR TBL PRO 28X4MG</t>
  </si>
  <si>
    <t>147515</t>
  </si>
  <si>
    <t>47515</t>
  </si>
  <si>
    <t>CALCICHEW D3</t>
  </si>
  <si>
    <t>CTB 60</t>
  </si>
  <si>
    <t>161495</t>
  </si>
  <si>
    <t>61495</t>
  </si>
  <si>
    <t>CARDIKET RETARD 20</t>
  </si>
  <si>
    <t>TBL RET 20X20MG</t>
  </si>
  <si>
    <t>162322</t>
  </si>
  <si>
    <t>62322</t>
  </si>
  <si>
    <t>MAXI-KALZ 500</t>
  </si>
  <si>
    <t>TBL EFF 20X500MG</t>
  </si>
  <si>
    <t>184785</t>
  </si>
  <si>
    <t>84785</t>
  </si>
  <si>
    <t>VIDISIC</t>
  </si>
  <si>
    <t>GEL OPH 3X10GM</t>
  </si>
  <si>
    <t>188900</t>
  </si>
  <si>
    <t>88900</t>
  </si>
  <si>
    <t>POR GTT SOL 1X25ML</t>
  </si>
  <si>
    <t>189775</t>
  </si>
  <si>
    <t>TBL.CALCII CARBON.PRAEC.0.5 MVM</t>
  </si>
  <si>
    <t>TBL 50X0.5GM</t>
  </si>
  <si>
    <t>191032</t>
  </si>
  <si>
    <t>91032</t>
  </si>
  <si>
    <t>SECATOXIN /R/ FORTE</t>
  </si>
  <si>
    <t>GTT 25ML 25MG/10ML</t>
  </si>
  <si>
    <t>197580</t>
  </si>
  <si>
    <t>97580</t>
  </si>
  <si>
    <t>BEPANTHEN</t>
  </si>
  <si>
    <t>CRM 1X30GM 5%</t>
  </si>
  <si>
    <t>394072</t>
  </si>
  <si>
    <t>1000</t>
  </si>
  <si>
    <t>KL KAPSLE</t>
  </si>
  <si>
    <t>848352</t>
  </si>
  <si>
    <t>130172</t>
  </si>
  <si>
    <t>APO-VENLAFAXIN PROLONG 75 MG</t>
  </si>
  <si>
    <t>POR CPS PRO 30X75MG</t>
  </si>
  <si>
    <t>850366</t>
  </si>
  <si>
    <t>167263</t>
  </si>
  <si>
    <t>ONBREZ BREEZHALER 300 MCG</t>
  </si>
  <si>
    <t>INH PLV CPS DUR 30X300RG+INH</t>
  </si>
  <si>
    <t>900071</t>
  </si>
  <si>
    <t>KL TBL MAGN.LACT 0,5G+B6 0,02G, 100TBL</t>
  </si>
  <si>
    <t>900881</t>
  </si>
  <si>
    <t>KL BALS.VISNEVSKI 100G</t>
  </si>
  <si>
    <t>921136</t>
  </si>
  <si>
    <t>KL ZINCI OXIDI PASTA, 100G</t>
  </si>
  <si>
    <t>921184</t>
  </si>
  <si>
    <t>KL UNGUENTUM</t>
  </si>
  <si>
    <t>921339</t>
  </si>
  <si>
    <t>KL UNG.ENTIZOL 1G,LENIENS AD 100G</t>
  </si>
  <si>
    <t>921533</t>
  </si>
  <si>
    <t>KL UNG.ELOCOM 15G,LENIENS AD 100G</t>
  </si>
  <si>
    <t>930589</t>
  </si>
  <si>
    <t>KL ETHANOLUM BENZ.DENAT. 900 ml / 720g/</t>
  </si>
  <si>
    <t>UN 1170</t>
  </si>
  <si>
    <t>98901</t>
  </si>
  <si>
    <t>GLUKÓZA 5% VIAFLO</t>
  </si>
  <si>
    <t>INF SOL 20X500ML</t>
  </si>
  <si>
    <t>100810</t>
  </si>
  <si>
    <t>810</t>
  </si>
  <si>
    <t>SANORIN EMULSIO</t>
  </si>
  <si>
    <t>GTT NAS 10ML 0.1%</t>
  </si>
  <si>
    <t>101807</t>
  </si>
  <si>
    <t>40538</t>
  </si>
  <si>
    <t>DICYNONE</t>
  </si>
  <si>
    <t>TBL 30x 500 mg</t>
  </si>
  <si>
    <t>106091</t>
  </si>
  <si>
    <t>6091</t>
  </si>
  <si>
    <t>GUTRON 2.5MG</t>
  </si>
  <si>
    <t>TBL 20X2.5MG</t>
  </si>
  <si>
    <t>106093</t>
  </si>
  <si>
    <t>6093</t>
  </si>
  <si>
    <t>TBL 50X2.5MG</t>
  </si>
  <si>
    <t>114329</t>
  </si>
  <si>
    <t>14329</t>
  </si>
  <si>
    <t>ALPHA D3 0.25 MCG</t>
  </si>
  <si>
    <t>114808</t>
  </si>
  <si>
    <t>14808</t>
  </si>
  <si>
    <t>COAXIL</t>
  </si>
  <si>
    <t>TBL OBD 90X12.5MG</t>
  </si>
  <si>
    <t>147285</t>
  </si>
  <si>
    <t>47285</t>
  </si>
  <si>
    <t>DUROGESIC 75MCG/H</t>
  </si>
  <si>
    <t>EMP 5X7.5MG(30CM2)</t>
  </si>
  <si>
    <t>847962</t>
  </si>
  <si>
    <t>AESCIN 30mg tbl.60 VULM</t>
  </si>
  <si>
    <t>921083</t>
  </si>
  <si>
    <t>KL UNG.HYDROC.0,5G,LENIENS AD 500G</t>
  </si>
  <si>
    <t>128831</t>
  </si>
  <si>
    <t>28831</t>
  </si>
  <si>
    <t>AERIUS 2,5 MG</t>
  </si>
  <si>
    <t>POR TBL DIS 30X2.5MG</t>
  </si>
  <si>
    <t>158653</t>
  </si>
  <si>
    <t>58653</t>
  </si>
  <si>
    <t>CLOTRIMAZOL AL 100</t>
  </si>
  <si>
    <t>TBL VAG 6X100MG+APL</t>
  </si>
  <si>
    <t>930127</t>
  </si>
  <si>
    <t>KL CHLADIVE MAZANI 800 g FAGRON</t>
  </si>
  <si>
    <t>118287</t>
  </si>
  <si>
    <t>18287</t>
  </si>
  <si>
    <t>VESICARE 10 MG</t>
  </si>
  <si>
    <t>140274</t>
  </si>
  <si>
    <t>40274</t>
  </si>
  <si>
    <t>BACLOFEN</t>
  </si>
  <si>
    <t>TBL 50X10MG</t>
  </si>
  <si>
    <t>166791</t>
  </si>
  <si>
    <t>66791</t>
  </si>
  <si>
    <t>DITROPAN</t>
  </si>
  <si>
    <t>TBL 30X5MG</t>
  </si>
  <si>
    <t>175433</t>
  </si>
  <si>
    <t>75433</t>
  </si>
  <si>
    <t>CHLORPROTHIXEN LECIVA (BLISTR)</t>
  </si>
  <si>
    <t>TBL OBD 30X15MG</t>
  </si>
  <si>
    <t>181425</t>
  </si>
  <si>
    <t>81425</t>
  </si>
  <si>
    <t>XALACOM</t>
  </si>
  <si>
    <t>OPH GTT SOL 1X2.5ML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</si>
  <si>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</si>
  <si>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</si>
  <si>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</si>
  <si>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</si>
  <si>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</si>
  <si>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</si>
  <si>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</si>
  <si>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</si>
  <si>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921394</t>
  </si>
  <si>
    <t>KL SUPP.BISACODYLI 0,01G  50KS</t>
  </si>
  <si>
    <t>921417</t>
  </si>
  <si>
    <t>KL SUPP.BISACODYLI 0,01G 100KS</t>
  </si>
  <si>
    <t>144982</t>
  </si>
  <si>
    <t>44982</t>
  </si>
  <si>
    <t>BETOPTIC S</t>
  </si>
  <si>
    <t>158659</t>
  </si>
  <si>
    <t>58659</t>
  </si>
  <si>
    <t>ATENOLOL AL 25</t>
  </si>
  <si>
    <t>POR TBL NOB 30X25MG</t>
  </si>
  <si>
    <t>920064</t>
  </si>
  <si>
    <t>KL SOL.METHYLROS.CHL.1% 10G</t>
  </si>
  <si>
    <t>111243</t>
  </si>
  <si>
    <t>11243</t>
  </si>
  <si>
    <t>TBL OBD 100X1200MG</t>
  </si>
  <si>
    <t>127657</t>
  </si>
  <si>
    <t>27657</t>
  </si>
  <si>
    <t>STALEVO 150MG/37.5MG/200MG</t>
  </si>
  <si>
    <t>POR TBL FLM 100</t>
  </si>
  <si>
    <t>100584</t>
  </si>
  <si>
    <t>584</t>
  </si>
  <si>
    <t>PYRIDOXIN LECIVA</t>
  </si>
  <si>
    <t>INJ 5X1ML 50MG</t>
  </si>
  <si>
    <t>127506</t>
  </si>
  <si>
    <t>27506</t>
  </si>
  <si>
    <t>LANTUS 100 IU/ML</t>
  </si>
  <si>
    <t>INJ SOL 5X3ML - CA</t>
  </si>
  <si>
    <t>128309</t>
  </si>
  <si>
    <t>28309</t>
  </si>
  <si>
    <t>MIMPARA 30 MG</t>
  </si>
  <si>
    <t>POR TBL FLM 28X30MG</t>
  </si>
  <si>
    <t>171547</t>
  </si>
  <si>
    <t>CARZAP 16 MG</t>
  </si>
  <si>
    <t>POR TBL NOB 28X16MG</t>
  </si>
  <si>
    <t>147862</t>
  </si>
  <si>
    <t>47862</t>
  </si>
  <si>
    <t>FAMOSAN 20 MG</t>
  </si>
  <si>
    <t>POR TBL FLM100X20MG</t>
  </si>
  <si>
    <t>850638</t>
  </si>
  <si>
    <t>500886</t>
  </si>
  <si>
    <t>IFIRMASTA 150 MG</t>
  </si>
  <si>
    <t>POR TBL FLM 28X150MG</t>
  </si>
  <si>
    <t>159511</t>
  </si>
  <si>
    <t>59511</t>
  </si>
  <si>
    <t>OFTAGEL</t>
  </si>
  <si>
    <t>GEL OPH 1X10GM/25MG</t>
  </si>
  <si>
    <t>900007</t>
  </si>
  <si>
    <t>KL SOL.HYD.PEROX.3% 100G</t>
  </si>
  <si>
    <t>113814</t>
  </si>
  <si>
    <t>13814</t>
  </si>
  <si>
    <t>MILGAMMA N</t>
  </si>
  <si>
    <t>POR CPS MOL 20</t>
  </si>
  <si>
    <t>130508</t>
  </si>
  <si>
    <t>30508</t>
  </si>
  <si>
    <t>ARGOFAN 75 SR</t>
  </si>
  <si>
    <t>POR TBL PRO 30X75MG</t>
  </si>
  <si>
    <t>154151</t>
  </si>
  <si>
    <t>54151</t>
  </si>
  <si>
    <t>EGILOK 50MG</t>
  </si>
  <si>
    <t>TBL 60X50MG</t>
  </si>
  <si>
    <t>192414</t>
  </si>
  <si>
    <t>92414</t>
  </si>
  <si>
    <t>SEPTONEX</t>
  </si>
  <si>
    <t>SPR 1X45ML</t>
  </si>
  <si>
    <t>101845</t>
  </si>
  <si>
    <t>1845</t>
  </si>
  <si>
    <t>TISERCIN</t>
  </si>
  <si>
    <t>INJ 10X1ML/25MG</t>
  </si>
  <si>
    <t>112061</t>
  </si>
  <si>
    <t>12061</t>
  </si>
  <si>
    <t>HALOPERIDOL DECANOAT</t>
  </si>
  <si>
    <t>INJ 5X1ML/50MG</t>
  </si>
  <si>
    <t>149990</t>
  </si>
  <si>
    <t>49990</t>
  </si>
  <si>
    <t>EXACYL</t>
  </si>
  <si>
    <t>INJ 5X5ML/500MG</t>
  </si>
  <si>
    <t>196484</t>
  </si>
  <si>
    <t>96484</t>
  </si>
  <si>
    <t>SURGAM</t>
  </si>
  <si>
    <t>TBL 20X300MG</t>
  </si>
  <si>
    <t>850305</t>
  </si>
  <si>
    <t>Biopron9 tob.120</t>
  </si>
  <si>
    <t>901185</t>
  </si>
  <si>
    <t>IR ETHANOLUM 96% 500 ml</t>
  </si>
  <si>
    <t>IR 500 ml</t>
  </si>
  <si>
    <t>194763</t>
  </si>
  <si>
    <t>94763</t>
  </si>
  <si>
    <t>NALOXONE POLFA</t>
  </si>
  <si>
    <t>INJ 10X1ML/0.4MG</t>
  </si>
  <si>
    <t>115496</t>
  </si>
  <si>
    <t>15496</t>
  </si>
  <si>
    <t>FENISTIL 24</t>
  </si>
  <si>
    <t>POR CPS PRO 20X4MG</t>
  </si>
  <si>
    <t>102130</t>
  </si>
  <si>
    <t>2130</t>
  </si>
  <si>
    <t>TBL 50X5MG</t>
  </si>
  <si>
    <t>110602</t>
  </si>
  <si>
    <t>10602</t>
  </si>
  <si>
    <t>TANTUM VERDE SPRAY</t>
  </si>
  <si>
    <t>ORM SPR 30ML 0.15%</t>
  </si>
  <si>
    <t>921441</t>
  </si>
  <si>
    <t>KL SOL.BORGLYCEROLI 3% 100G v sroubovacim kelimku</t>
  </si>
  <si>
    <t>191249</t>
  </si>
  <si>
    <t>91249</t>
  </si>
  <si>
    <t>PARALEN PRO INFANTIBUS</t>
  </si>
  <si>
    <t>SUP 5X100MG</t>
  </si>
  <si>
    <t>395164</t>
  </si>
  <si>
    <t>Hylo-Comod gtt. 2 x10 ml</t>
  </si>
  <si>
    <t>141155</t>
  </si>
  <si>
    <t>41155</t>
  </si>
  <si>
    <t>BUSCOPAN</t>
  </si>
  <si>
    <t>POR TBL OBD 20X10MG</t>
  </si>
  <si>
    <t>845827</t>
  </si>
  <si>
    <t>Recugel oční gel 10g</t>
  </si>
  <si>
    <t>111955</t>
  </si>
  <si>
    <t>11955</t>
  </si>
  <si>
    <t>DUROGESIC 12 MCG/H</t>
  </si>
  <si>
    <t>DRM EMP TDR 5X2.1MG</t>
  </si>
  <si>
    <t>844864</t>
  </si>
  <si>
    <t>85346</t>
  </si>
  <si>
    <t>INFECTOSCAB 5% KRÉM DRM</t>
  </si>
  <si>
    <t>1X30G</t>
  </si>
  <si>
    <t>848416</t>
  </si>
  <si>
    <t>500287</t>
  </si>
  <si>
    <t>VIMPAT 50 MG</t>
  </si>
  <si>
    <t>POR TBL FLM 14X50MG</t>
  </si>
  <si>
    <t>850674</t>
  </si>
  <si>
    <t>500892</t>
  </si>
  <si>
    <t>IFIRMASTA 300 MG</t>
  </si>
  <si>
    <t>POR TBL FLM 28X300MG</t>
  </si>
  <si>
    <t>500989</t>
  </si>
  <si>
    <t>KL MS HYDROG.PEROX. 3% 1000g</t>
  </si>
  <si>
    <t>114938</t>
  </si>
  <si>
    <t>14938</t>
  </si>
  <si>
    <t>ROCALTROL 0.50 MCG</t>
  </si>
  <si>
    <t>POR CPSMOL30X0.50RG</t>
  </si>
  <si>
    <t>112895</t>
  </si>
  <si>
    <t>12895</t>
  </si>
  <si>
    <t>POR GRA SOL30SÁČKŮ</t>
  </si>
  <si>
    <t>846024</t>
  </si>
  <si>
    <t>100097</t>
  </si>
  <si>
    <t>DRM GEL 1X100GM LAM</t>
  </si>
  <si>
    <t>178904</t>
  </si>
  <si>
    <t>78904</t>
  </si>
  <si>
    <t>CARTEOL LP 2%</t>
  </si>
  <si>
    <t>OPH GTT PRO 1X3ML</t>
  </si>
  <si>
    <t>116459</t>
  </si>
  <si>
    <t>16459</t>
  </si>
  <si>
    <t>ARICEPT 10 MG</t>
  </si>
  <si>
    <t>TBL OBD 28X10MG</t>
  </si>
  <si>
    <t>168104</t>
  </si>
  <si>
    <t>IFIRMACOMBI 300 MG/12,5 MG</t>
  </si>
  <si>
    <t>POR TBL FLM 28</t>
  </si>
  <si>
    <t>179325</t>
  </si>
  <si>
    <t>DORETA 75 MG/650 MG</t>
  </si>
  <si>
    <t>POR TBL FLM 10</t>
  </si>
  <si>
    <t>84570</t>
  </si>
  <si>
    <t>VISINE CLASSIC</t>
  </si>
  <si>
    <t>OPH GTT SOL 1X15ML</t>
  </si>
  <si>
    <t>138541</t>
  </si>
  <si>
    <t>TARGIN 20/10 MG TABLETY S PRODLOUŽENÝM UVOLŇOVÁNÍM</t>
  </si>
  <si>
    <t>POR TBL PRO 60X20/10MG</t>
  </si>
  <si>
    <t>171539</t>
  </si>
  <si>
    <t>CARZAP 8 MG</t>
  </si>
  <si>
    <t>POR TBL NOB 28X8MG</t>
  </si>
  <si>
    <t>117926</t>
  </si>
  <si>
    <t>17926</t>
  </si>
  <si>
    <t>ZALDIAR</t>
  </si>
  <si>
    <t>159595</t>
  </si>
  <si>
    <t>59595</t>
  </si>
  <si>
    <t>FAMOSAN 20MG</t>
  </si>
  <si>
    <t>TBL OBD 50X20MG</t>
  </si>
  <si>
    <t>168903</t>
  </si>
  <si>
    <t>POR TBL FLM 28X20MG</t>
  </si>
  <si>
    <t>500530</t>
  </si>
  <si>
    <t>KL UNG.ELOCOM 45G,LENIENS AD 500G</t>
  </si>
  <si>
    <t>160890</t>
  </si>
  <si>
    <t>60890</t>
  </si>
  <si>
    <t>VERRUMAL</t>
  </si>
  <si>
    <t>LIQ 1X13ML</t>
  </si>
  <si>
    <t>118489</t>
  </si>
  <si>
    <t>18489</t>
  </si>
  <si>
    <t>LISKANTIN</t>
  </si>
  <si>
    <t>POR TBL NOB 100X250MG</t>
  </si>
  <si>
    <t>165389</t>
  </si>
  <si>
    <t>65389</t>
  </si>
  <si>
    <t>TENORMIN</t>
  </si>
  <si>
    <t>TBL OBD 28X100MG</t>
  </si>
  <si>
    <t>930256</t>
  </si>
  <si>
    <t>KL UNG.LENIENS FAGRON 500g</t>
  </si>
  <si>
    <t>121597</t>
  </si>
  <si>
    <t>21597</t>
  </si>
  <si>
    <t>PALLADONE-SR 4 MG</t>
  </si>
  <si>
    <t>POR CPS PRO 30X4MG</t>
  </si>
  <si>
    <t>125919</t>
  </si>
  <si>
    <t>25919</t>
  </si>
  <si>
    <t>ZYPREXA VELOTAB 10 MG</t>
  </si>
  <si>
    <t>POR TBL DIS 28X10MG</t>
  </si>
  <si>
    <t>849678</t>
  </si>
  <si>
    <t>154010</t>
  </si>
  <si>
    <t>ALZIL 10 MG, POTAHOVANÁ TABLETA</t>
  </si>
  <si>
    <t>845180</t>
  </si>
  <si>
    <t>100301</t>
  </si>
  <si>
    <t>DUSPATALIN RETARD</t>
  </si>
  <si>
    <t>POR CPS RDR 30X200MG</t>
  </si>
  <si>
    <t>155391</t>
  </si>
  <si>
    <t>55391</t>
  </si>
  <si>
    <t>THIOGAMMA 600 ORAL</t>
  </si>
  <si>
    <t>TBL OBD 30X600MG</t>
  </si>
  <si>
    <t>159710</t>
  </si>
  <si>
    <t>59710</t>
  </si>
  <si>
    <t>PROSTAMOL UNO</t>
  </si>
  <si>
    <t>CPS 30X320MG</t>
  </si>
  <si>
    <t>850411</t>
  </si>
  <si>
    <t>162503</t>
  </si>
  <si>
    <t>DRM SOL 1X10ML</t>
  </si>
  <si>
    <t>4269</t>
  </si>
  <si>
    <t>IRUXOL MONO</t>
  </si>
  <si>
    <t>DRM UNG 1X10GM</t>
  </si>
  <si>
    <t>162319</t>
  </si>
  <si>
    <t>62319</t>
  </si>
  <si>
    <t>BETADINE (CHIRURG.) - hnědá</t>
  </si>
  <si>
    <t>LIQ 1X1000ML</t>
  </si>
  <si>
    <t>126533</t>
  </si>
  <si>
    <t>26533</t>
  </si>
  <si>
    <t>EXELON 3 MG</t>
  </si>
  <si>
    <t>POR CPS DUR 56X3MG</t>
  </si>
  <si>
    <t>126777</t>
  </si>
  <si>
    <t>26777</t>
  </si>
  <si>
    <t>NOVONORM 1 MG</t>
  </si>
  <si>
    <t>PORTBLNOB 90X1MG</t>
  </si>
  <si>
    <t>128290</t>
  </si>
  <si>
    <t>28290</t>
  </si>
  <si>
    <t>APIDRA 100 JEDNOTEK/ML</t>
  </si>
  <si>
    <t>SDR INJ SOL 5X3ML</t>
  </si>
  <si>
    <t>129184</t>
  </si>
  <si>
    <t>29184</t>
  </si>
  <si>
    <t>EXELON 4,6 MG/24H</t>
  </si>
  <si>
    <t>DRM EMP TDR 30X9MG</t>
  </si>
  <si>
    <t>396626</t>
  </si>
  <si>
    <t>KL ALUMIN.ACETOTAR.CREMOR 1000g</t>
  </si>
  <si>
    <t>500977</t>
  </si>
  <si>
    <t>KL ONDREJ. MAST 1000 g HVLP</t>
  </si>
  <si>
    <t>849920</t>
  </si>
  <si>
    <t>144615</t>
  </si>
  <si>
    <t>UNILAT 50 MIKROGRAMŮ/ML, OČNÍ KAPKY, ROZTOK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</si>
  <si>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</si>
  <si>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</si>
  <si>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</si>
  <si>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</si>
  <si>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</si>
  <si>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</si>
  <si>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930424</t>
  </si>
  <si>
    <t>KL DETSKA MAST FAGRON,KUL. 1 kg</t>
  </si>
  <si>
    <t>930432</t>
  </si>
  <si>
    <t>KL ALUMIN.ACETOTAR.CREMOR 100g</t>
  </si>
  <si>
    <t>126782</t>
  </si>
  <si>
    <t>26782</t>
  </si>
  <si>
    <t>NOVONORM 2 MG</t>
  </si>
  <si>
    <t>PORTBLNOB 90X2MG</t>
  </si>
  <si>
    <t>500033</t>
  </si>
  <si>
    <t>Epaderm Cream</t>
  </si>
  <si>
    <t>500g</t>
  </si>
  <si>
    <t>180087</t>
  </si>
  <si>
    <t>SYMBICORT TURBUHALER 200 MIKROGRAMŮ/ 6 MIKROGRAMŮ/</t>
  </si>
  <si>
    <t>INH PLV 1X120DÁV</t>
  </si>
  <si>
    <t>196187</t>
  </si>
  <si>
    <t>96187</t>
  </si>
  <si>
    <t>TBL 50X20MG</t>
  </si>
  <si>
    <t>12026</t>
  </si>
  <si>
    <t>GLIMEPIRID SANDOZ 1 MG TABLETY</t>
  </si>
  <si>
    <t>POR TBL NOB 30X1MG</t>
  </si>
  <si>
    <t>157871</t>
  </si>
  <si>
    <t>PARACETAMOL KABI 10 MG/ML</t>
  </si>
  <si>
    <t>INF SOL 10X50ML/500MG</t>
  </si>
  <si>
    <t>58159</t>
  </si>
  <si>
    <t>SANORIN 1 PM</t>
  </si>
  <si>
    <t>154276</t>
  </si>
  <si>
    <t>54276</t>
  </si>
  <si>
    <t>FOTIL</t>
  </si>
  <si>
    <t>26249</t>
  </si>
  <si>
    <t>AZOPT</t>
  </si>
  <si>
    <t>OPH GTT SUS 3X5ML</t>
  </si>
  <si>
    <t>89227</t>
  </si>
  <si>
    <t>BACTROBAN NASAL</t>
  </si>
  <si>
    <t>NAS UNG 1X3GM/60MG</t>
  </si>
  <si>
    <t>846948</t>
  </si>
  <si>
    <t>122198</t>
  </si>
  <si>
    <t>VERMOX</t>
  </si>
  <si>
    <t>POR TBL NOB 6X100MG</t>
  </si>
  <si>
    <t>848415</t>
  </si>
  <si>
    <t>500291</t>
  </si>
  <si>
    <t>VIMPAT 100 MG</t>
  </si>
  <si>
    <t>POR TBL FLM 56X100MG</t>
  </si>
  <si>
    <t>196188</t>
  </si>
  <si>
    <t>96188</t>
  </si>
  <si>
    <t>MONOSAN 40MG</t>
  </si>
  <si>
    <t>158893</t>
  </si>
  <si>
    <t>58893</t>
  </si>
  <si>
    <t>XALATAN</t>
  </si>
  <si>
    <t>GTT OPH 1X2.5ML</t>
  </si>
  <si>
    <t>107678</t>
  </si>
  <si>
    <t>KALIUMCHLORID 7.45% BRAUN</t>
  </si>
  <si>
    <t>INF CNC SOL 20X20ML</t>
  </si>
  <si>
    <t>126330</t>
  </si>
  <si>
    <t>26330</t>
  </si>
  <si>
    <t>AERIUS</t>
  </si>
  <si>
    <t>POR TBL FLM 50X5MG</t>
  </si>
  <si>
    <t>159011</t>
  </si>
  <si>
    <t>CANCOMBINO 32 MG/12,5 MG</t>
  </si>
  <si>
    <t>POR TBL NOB 28 I</t>
  </si>
  <si>
    <t>921132</t>
  </si>
  <si>
    <t>KL UNG.AC.BORICI 3%, 100G</t>
  </si>
  <si>
    <t>842703</t>
  </si>
  <si>
    <t>Hypromeloza -P 10ml</t>
  </si>
  <si>
    <t>176954</t>
  </si>
  <si>
    <t>ALGIFEN NEO</t>
  </si>
  <si>
    <t>155449</t>
  </si>
  <si>
    <t>55449</t>
  </si>
  <si>
    <t>SPIROPENT</t>
  </si>
  <si>
    <t>SIR 1X100ML/0.1MG</t>
  </si>
  <si>
    <t>200863</t>
  </si>
  <si>
    <t>OPH GTT SOL 1X10ML PLAST</t>
  </si>
  <si>
    <t>397124</t>
  </si>
  <si>
    <t>KL UNG.LENIENS FAGRON 1000g</t>
  </si>
  <si>
    <t>394153</t>
  </si>
  <si>
    <t>Calcium pantotenicum mast 30g Generica</t>
  </si>
  <si>
    <t>989371</t>
  </si>
  <si>
    <t>Ocuvite COMPLETE cps.30</t>
  </si>
  <si>
    <t>395712</t>
  </si>
  <si>
    <t>HBF Calcium panthotenát mast 30g</t>
  </si>
  <si>
    <t>179327</t>
  </si>
  <si>
    <t>201992</t>
  </si>
  <si>
    <t>POR TBL FLM 120X500MG</t>
  </si>
  <si>
    <t>192521</t>
  </si>
  <si>
    <t>NASONEX</t>
  </si>
  <si>
    <t>NAS SPR SUS 140X50RG</t>
  </si>
  <si>
    <t>988230</t>
  </si>
  <si>
    <t>Apotheke Urologický čaj 20x2g n.s.</t>
  </si>
  <si>
    <t>845529</t>
  </si>
  <si>
    <t>202879</t>
  </si>
  <si>
    <t>Infadolan ung 100g</t>
  </si>
  <si>
    <t>202701</t>
  </si>
  <si>
    <t>POR TBL ENT 90X20MG</t>
  </si>
  <si>
    <t>200305</t>
  </si>
  <si>
    <t>KREON 10 000</t>
  </si>
  <si>
    <t>POR CPS ETD 50</t>
  </si>
  <si>
    <t>846932</t>
  </si>
  <si>
    <t>137279</t>
  </si>
  <si>
    <t>ALVESCO 160 INHALER</t>
  </si>
  <si>
    <t>INH SOL PSS 60X160RG</t>
  </si>
  <si>
    <t>198054</t>
  </si>
  <si>
    <t>SANVAL 10 MG</t>
  </si>
  <si>
    <t>POR TBL FLM 20X10MG</t>
  </si>
  <si>
    <t>202789</t>
  </si>
  <si>
    <t>VERAL 1% GEL</t>
  </si>
  <si>
    <t>DRM GEL 1X50GM II</t>
  </si>
  <si>
    <t>200311</t>
  </si>
  <si>
    <t>KREON 40 000</t>
  </si>
  <si>
    <t>POR CPS ETD 50X400MG</t>
  </si>
  <si>
    <t>989607</t>
  </si>
  <si>
    <t>B-Komplex forte Zentiva drg.20</t>
  </si>
  <si>
    <t>198058</t>
  </si>
  <si>
    <t>129847</t>
  </si>
  <si>
    <t>LATANOPROST-RATIOPHARM 50 MCG/ML</t>
  </si>
  <si>
    <t>165064</t>
  </si>
  <si>
    <t>SINEX VICKS ALOE A EUKALYPTUS 0,5 MG/ML</t>
  </si>
  <si>
    <t>NAS SPR SOL 1X15ML/7.5MG</t>
  </si>
  <si>
    <t>201452</t>
  </si>
  <si>
    <t>OPHTAL</t>
  </si>
  <si>
    <t>OPH AQA 4X25ML PLAST</t>
  </si>
  <si>
    <t>168898</t>
  </si>
  <si>
    <t>XARELTO 15 MG</t>
  </si>
  <si>
    <t>POR TBL FLM 42X15MG</t>
  </si>
  <si>
    <t>193874</t>
  </si>
  <si>
    <t>TOLUCOMBI 40 MG/12,5 MG</t>
  </si>
  <si>
    <t>101632</t>
  </si>
  <si>
    <t>1632</t>
  </si>
  <si>
    <t>PURINOL 300MG</t>
  </si>
  <si>
    <t>197782</t>
  </si>
  <si>
    <t>URIZIA 6 MG/0,4 MG TABLETY S ŘÍZENÝM UVOLŇOVÁNÍM</t>
  </si>
  <si>
    <t>POR TBL FRT 30X6MG/0.4MG</t>
  </si>
  <si>
    <t>500230</t>
  </si>
  <si>
    <t>DZ STELLISEPT MED FOAM 1l</t>
  </si>
  <si>
    <t>203055</t>
  </si>
  <si>
    <t>EPLERENON SANDOZ 50 MG</t>
  </si>
  <si>
    <t>POR TBL FLM 30X50MG</t>
  </si>
  <si>
    <t>200309</t>
  </si>
  <si>
    <t>KREON 25 000</t>
  </si>
  <si>
    <t>202790</t>
  </si>
  <si>
    <t>DRM GEL 1X100GM II</t>
  </si>
  <si>
    <t>190968</t>
  </si>
  <si>
    <t>TRIPLIXAM 10 MG/2,5 MG/5 MG</t>
  </si>
  <si>
    <t>191877</t>
  </si>
  <si>
    <t>INDAPAMID PMCS 2,5 MG</t>
  </si>
  <si>
    <t>POR TBL NOB 30X2.5MG</t>
  </si>
  <si>
    <t>179326</t>
  </si>
  <si>
    <t>397116</t>
  </si>
  <si>
    <t>Vitamin A-POS oční mast 5g</t>
  </si>
  <si>
    <t>137275</t>
  </si>
  <si>
    <t>CALCIUM RESONIUM</t>
  </si>
  <si>
    <t>POR+RCT PLV SUS 300GM</t>
  </si>
  <si>
    <t>190963</t>
  </si>
  <si>
    <t>TRIPLIXAM 5 MG/1,25 MG/10 MG</t>
  </si>
  <si>
    <t>988837</t>
  </si>
  <si>
    <t>Calcium pantothenicum krém Generica  30g</t>
  </si>
  <si>
    <t>201898</t>
  </si>
  <si>
    <t>VASOPIRIN 100 MG</t>
  </si>
  <si>
    <t>POR TBL ENT 100X100MG</t>
  </si>
  <si>
    <t>202796</t>
  </si>
  <si>
    <t>POR CPS DUR 30X250MG</t>
  </si>
  <si>
    <t>987860</t>
  </si>
  <si>
    <t>Biopron9 tob.60+20 ZDARMA VÁNOČNÍ BALENÍ 2012</t>
  </si>
  <si>
    <t>199803</t>
  </si>
  <si>
    <t>DURACEF 500 MG</t>
  </si>
  <si>
    <t>POR CPS DUR 12X500MG</t>
  </si>
  <si>
    <t>142613</t>
  </si>
  <si>
    <t>42613</t>
  </si>
  <si>
    <t>POR TBLFLM20X500MG</t>
  </si>
  <si>
    <t>178596</t>
  </si>
  <si>
    <t>MICTONORM UNO 45 MG</t>
  </si>
  <si>
    <t>POR CPS RDR 28X45MG</t>
  </si>
  <si>
    <t>185287</t>
  </si>
  <si>
    <t>JENTADUETO 2,5 MG/1000 MG</t>
  </si>
  <si>
    <t>POR TBL FLM 60X1</t>
  </si>
  <si>
    <t>58042</t>
  </si>
  <si>
    <t>BETALOC ZOK 200 MG</t>
  </si>
  <si>
    <t>POR TBL PRO 100X200MG</t>
  </si>
  <si>
    <t>987805</t>
  </si>
  <si>
    <t>Ondřejova mast 500g Fagron</t>
  </si>
  <si>
    <t>990275</t>
  </si>
  <si>
    <t>ActiMaris Gel na rány 20g</t>
  </si>
  <si>
    <t>930561</t>
  </si>
  <si>
    <t>DZ SKINSEPT F 500 ml</t>
  </si>
  <si>
    <t>UN 1219</t>
  </si>
  <si>
    <t>188848</t>
  </si>
  <si>
    <t>STACYL 100 MG ENTEROSOLVENTNÍ TABLETY</t>
  </si>
  <si>
    <t>POR TBL ENT 60X100MG I</t>
  </si>
  <si>
    <t>168899</t>
  </si>
  <si>
    <t>POR TBL FLM 98X15MG</t>
  </si>
  <si>
    <t>P</t>
  </si>
  <si>
    <t>49115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</si>
  <si>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</si>
  <si>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</si>
  <si>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</si>
  <si>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</si>
  <si>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</si>
  <si>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</si>
  <si>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</si>
  <si>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104063</t>
  </si>
  <si>
    <t>4063</t>
  </si>
  <si>
    <t>CAVINTON</t>
  </si>
  <si>
    <t>105496</t>
  </si>
  <si>
    <t>5496</t>
  </si>
  <si>
    <t>ZODAC</t>
  </si>
  <si>
    <t>TBL OBD 60X10MG</t>
  </si>
  <si>
    <t>110252</t>
  </si>
  <si>
    <t>10252</t>
  </si>
  <si>
    <t>CAVINTON FORTE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</si>
  <si>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</si>
  <si>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</si>
  <si>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</si>
  <si>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</si>
  <si>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</si>
  <si>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</si>
  <si>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</si>
  <si>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</si>
  <si>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</si>
  <si>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</si>
  <si>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</si>
  <si>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</si>
  <si>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</si>
  <si>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</si>
  <si>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</si>
  <si>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</si>
  <si>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</si>
  <si>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115864</t>
  </si>
  <si>
    <t>15864</t>
  </si>
  <si>
    <t>TRITACE 10</t>
  </si>
  <si>
    <t>116932</t>
  </si>
  <si>
    <t>16932</t>
  </si>
  <si>
    <t>MOXOSTAD 0.4 MG</t>
  </si>
  <si>
    <t>POR TBL FLM30X0.4MG</t>
  </si>
  <si>
    <t>117121</t>
  </si>
  <si>
    <t>17121</t>
  </si>
  <si>
    <t>LANZUL</t>
  </si>
  <si>
    <t>CPS 28X30MG</t>
  </si>
  <si>
    <t>117433</t>
  </si>
  <si>
    <t>17433</t>
  </si>
  <si>
    <t>CITALEC 20 ZENTIVA</t>
  </si>
  <si>
    <t>POR TBL FLM 60X20MG</t>
  </si>
  <si>
    <t>126762</t>
  </si>
  <si>
    <t>26762</t>
  </si>
  <si>
    <t>NOVOMIX 30 PENFILL 100 U/ML</t>
  </si>
  <si>
    <t>INJ SUS 5X3ML</t>
  </si>
  <si>
    <t>128222</t>
  </si>
  <si>
    <t>28222</t>
  </si>
  <si>
    <t>LYRICA 150 MG</t>
  </si>
  <si>
    <t>POR CPSDUR14X150MG</t>
  </si>
  <si>
    <t>132061</t>
  </si>
  <si>
    <t>32061</t>
  </si>
  <si>
    <t>132063</t>
  </si>
  <si>
    <t>32063</t>
  </si>
  <si>
    <t>INJ SOL 10X0.8ML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</si>
  <si>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</si>
  <si>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</si>
  <si>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</si>
  <si>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</si>
  <si>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</si>
  <si>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</si>
  <si>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</si>
  <si>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</si>
  <si>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</si>
  <si>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</si>
  <si>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</si>
  <si>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</si>
  <si>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133343</t>
  </si>
  <si>
    <t>33343</t>
  </si>
  <si>
    <t>CUBITAN S PŘÍCHUTÍ JAHODOVOU (SOL)</t>
  </si>
  <si>
    <t>POR SOL 1X200ML</t>
  </si>
  <si>
    <t>140368</t>
  </si>
  <si>
    <t>40368</t>
  </si>
  <si>
    <t>MEDROL 4 MG</t>
  </si>
  <si>
    <t>POR TBL NOB30X4MG-L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</si>
  <si>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</si>
  <si>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</si>
  <si>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</si>
  <si>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</si>
  <si>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</si>
  <si>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</si>
  <si>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</si>
  <si>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</si>
  <si>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</si>
  <si>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</si>
  <si>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</si>
  <si>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</si>
  <si>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</si>
  <si>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</si>
  <si>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</si>
  <si>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147741</t>
  </si>
  <si>
    <t>47741</t>
  </si>
  <si>
    <t>RIVOCOR 10</t>
  </si>
  <si>
    <t>POR TBL FLM 30X10MG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</si>
  <si>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</si>
  <si>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</si>
  <si>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</si>
  <si>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</si>
  <si>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</si>
  <si>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</si>
  <si>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</si>
  <si>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</si>
  <si>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</si>
  <si>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</si>
  <si>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149910</t>
  </si>
  <si>
    <t>49910</t>
  </si>
  <si>
    <t>POR TBL FLM 98X20MG</t>
  </si>
  <si>
    <t>153535</t>
  </si>
  <si>
    <t>53535</t>
  </si>
  <si>
    <t>PROPAFENON AL 150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</si>
  <si>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</si>
  <si>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</si>
  <si>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</si>
  <si>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</si>
  <si>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</si>
  <si>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</si>
  <si>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</si>
  <si>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</si>
  <si>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</si>
  <si>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</si>
  <si>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</si>
  <si>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</si>
  <si>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</si>
  <si>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</si>
  <si>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</si>
  <si>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</si>
  <si>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</si>
  <si>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</si>
  <si>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</si>
  <si>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</si>
  <si>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</si>
  <si>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</si>
  <si>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</si>
  <si>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</si>
  <si>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</si>
  <si>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</si>
  <si>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</si>
  <si>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</si>
  <si>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</si>
  <si>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</si>
  <si>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</si>
  <si>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</si>
  <si>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</si>
  <si>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166029</t>
  </si>
  <si>
    <t>66029</t>
  </si>
  <si>
    <t>TBL OBD 10X10MG</t>
  </si>
  <si>
    <t>166030</t>
  </si>
  <si>
    <t>66030</t>
  </si>
  <si>
    <t>166759</t>
  </si>
  <si>
    <t>KINITO 50 MG, POTAHOVANÉ TABLETY</t>
  </si>
  <si>
    <t>POR TBL FLM 40X50MG</t>
  </si>
  <si>
    <t>176690</t>
  </si>
  <si>
    <t>BETAHISTIN ACTAVIS 24 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</si>
  <si>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</si>
  <si>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</si>
  <si>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</si>
  <si>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</si>
  <si>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</si>
  <si>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</si>
  <si>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</si>
  <si>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</si>
  <si>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</si>
  <si>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</si>
  <si>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</si>
  <si>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</si>
  <si>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</si>
  <si>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</si>
  <si>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</si>
  <si>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192342</t>
  </si>
  <si>
    <t>WARFARIN PMCS 5 MG</t>
  </si>
  <si>
    <t>193013</t>
  </si>
  <si>
    <t>93013</t>
  </si>
  <si>
    <t>SORTIS 10MG</t>
  </si>
  <si>
    <t>193016</t>
  </si>
  <si>
    <t>93016</t>
  </si>
  <si>
    <t>SORTIS 20MG</t>
  </si>
  <si>
    <t>TBL OBD 30X20MG</t>
  </si>
  <si>
    <t>194114</t>
  </si>
  <si>
    <t>94114</t>
  </si>
  <si>
    <t>WARFARIN</t>
  </si>
  <si>
    <t>TBL 100X5MG</t>
  </si>
  <si>
    <t>196977</t>
  </si>
  <si>
    <t>96977</t>
  </si>
  <si>
    <t>394404</t>
  </si>
  <si>
    <t>168373</t>
  </si>
  <si>
    <t>PRADAXA 150 MG</t>
  </si>
  <si>
    <t>POR CPS DUR 60X1X150 MG</t>
  </si>
  <si>
    <t>844554</t>
  </si>
  <si>
    <t>114065</t>
  </si>
  <si>
    <t>LOZAP 50 ZENTIVA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</si>
  <si>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</si>
  <si>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</si>
  <si>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</si>
  <si>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</si>
  <si>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</si>
  <si>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</si>
  <si>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</si>
  <si>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</si>
  <si>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</si>
  <si>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846338</t>
  </si>
  <si>
    <t>122685</t>
  </si>
  <si>
    <t>PRESTARIUM NEO COMBI 5mg/1,25mg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</si>
  <si>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</si>
  <si>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</si>
  <si>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</si>
  <si>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</si>
  <si>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</si>
  <si>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</si>
  <si>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</si>
  <si>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</si>
  <si>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</si>
  <si>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849059</t>
  </si>
  <si>
    <t>107885</t>
  </si>
  <si>
    <t>APO-SERTRAL 50</t>
  </si>
  <si>
    <t>POR CPS DUR 30X50MG</t>
  </si>
  <si>
    <t>849430</t>
  </si>
  <si>
    <t>124091</t>
  </si>
  <si>
    <t>PRESTANCE 5 MG/5 MG</t>
  </si>
  <si>
    <t>POR TBL NOB 90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</si>
  <si>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</si>
  <si>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</si>
  <si>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</si>
  <si>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</si>
  <si>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</si>
  <si>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</si>
  <si>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</si>
  <si>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</si>
  <si>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</si>
  <si>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</si>
  <si>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</si>
  <si>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849990</t>
  </si>
  <si>
    <t>102596</t>
  </si>
  <si>
    <t>CARVESAN 6,25</t>
  </si>
  <si>
    <t>POR TBL NOB 30X6,25MG</t>
  </si>
  <si>
    <t>850038</t>
  </si>
  <si>
    <t>102612</t>
  </si>
  <si>
    <t>CARVESAN 25</t>
  </si>
  <si>
    <t>POR TBL NOB 100X25MG</t>
  </si>
  <si>
    <t>850124</t>
  </si>
  <si>
    <t>125082</t>
  </si>
  <si>
    <t>APO-SIMVA 20</t>
  </si>
  <si>
    <t>29328</t>
  </si>
  <si>
    <t>PRADAXA 110 MG</t>
  </si>
  <si>
    <t>POR CPS DUR 60X1X110MG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</si>
  <si>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</si>
  <si>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</si>
  <si>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</si>
  <si>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</si>
  <si>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</si>
  <si>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</si>
  <si>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</si>
  <si>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</si>
  <si>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128148</t>
  </si>
  <si>
    <t>28148</t>
  </si>
  <si>
    <t>LEVEMIR 100 U/ML (PENFILL)</t>
  </si>
  <si>
    <t>INJ SOL 5X3ML</t>
  </si>
  <si>
    <t>131934</t>
  </si>
  <si>
    <t>31934</t>
  </si>
  <si>
    <t>VENTOLIN INHALER N</t>
  </si>
  <si>
    <t>INHSUSPSS200X100RG</t>
  </si>
  <si>
    <t>145215</t>
  </si>
  <si>
    <t>45215</t>
  </si>
  <si>
    <t>ZOXON 4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</si>
  <si>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</si>
  <si>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</si>
  <si>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</si>
  <si>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</si>
  <si>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</si>
  <si>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</si>
  <si>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</si>
  <si>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153641</t>
  </si>
  <si>
    <t>53641</t>
  </si>
  <si>
    <t>DIROTON 5MG</t>
  </si>
  <si>
    <t>TBL 28X5MG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</si>
  <si>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</si>
  <si>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</si>
  <si>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</si>
  <si>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</si>
  <si>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</si>
  <si>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</si>
  <si>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</si>
  <si>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184319</t>
  </si>
  <si>
    <t>ATIMOS 12 MCG</t>
  </si>
  <si>
    <t>INH SOL PSS 100X12RG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</si>
  <si>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</si>
  <si>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</si>
  <si>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</si>
  <si>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</si>
  <si>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</si>
  <si>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</si>
  <si>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</si>
  <si>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</si>
  <si>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</si>
  <si>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</si>
  <si>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</si>
  <si>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</si>
  <si>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</si>
  <si>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</si>
  <si>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</si>
  <si>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844377</t>
  </si>
  <si>
    <t>BETAHISTIN ACTAVIS 16 MG</t>
  </si>
  <si>
    <t>POR TBL NOB 60X16MG</t>
  </si>
  <si>
    <t>845492</t>
  </si>
  <si>
    <t>114068</t>
  </si>
  <si>
    <t>LOZAP 100 ZENTIVA</t>
  </si>
  <si>
    <t>846824</t>
  </si>
  <si>
    <t>124087</t>
  </si>
  <si>
    <t>846980</t>
  </si>
  <si>
    <t>124129</t>
  </si>
  <si>
    <t>PRESTANCE 10 MG/10 MG</t>
  </si>
  <si>
    <t>848925</t>
  </si>
  <si>
    <t>148068</t>
  </si>
  <si>
    <t>ROSUCARD 10 MG POTAHOVANÉ TABLETY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</si>
  <si>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</si>
  <si>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</si>
  <si>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</si>
  <si>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</si>
  <si>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</si>
  <si>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</si>
  <si>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</si>
  <si>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</si>
  <si>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</si>
  <si>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</si>
  <si>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</si>
  <si>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</si>
  <si>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</si>
  <si>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</si>
  <si>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125677</t>
  </si>
  <si>
    <t>25677</t>
  </si>
  <si>
    <t>INSULATARD PENFILL 100 IU/ML</t>
  </si>
  <si>
    <t>126486</t>
  </si>
  <si>
    <t>26486</t>
  </si>
  <si>
    <t>ACTRAPID PENFILL 100IU/ML</t>
  </si>
  <si>
    <t>128217</t>
  </si>
  <si>
    <t>28217</t>
  </si>
  <si>
    <t>LYRICA 75 MG</t>
  </si>
  <si>
    <t>POR CPSDUR56X75MG</t>
  </si>
  <si>
    <t>132058</t>
  </si>
  <si>
    <t>32058</t>
  </si>
  <si>
    <t>132059</t>
  </si>
  <si>
    <t>32059</t>
  </si>
  <si>
    <t>INJ SOL 10X0.4ML</t>
  </si>
  <si>
    <t>140777</t>
  </si>
  <si>
    <t>40777</t>
  </si>
  <si>
    <t>NEURONTIN 600 MG</t>
  </si>
  <si>
    <t>POR TBL FLM50X600MG</t>
  </si>
  <si>
    <t>844306</t>
  </si>
  <si>
    <t>102674</t>
  </si>
  <si>
    <t>BETAHISTIN ACTAVIS 8 MG</t>
  </si>
  <si>
    <t>POR TBL NOB100X8MG</t>
  </si>
  <si>
    <t>846823</t>
  </si>
  <si>
    <t>124101</t>
  </si>
  <si>
    <t>PRESTANCE 5 MG/10 MG</t>
  </si>
  <si>
    <t>850390</t>
  </si>
  <si>
    <t>102600</t>
  </si>
  <si>
    <t>POR TBL NOB 100X6,25MG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</si>
  <si>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</si>
  <si>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</si>
  <si>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</si>
  <si>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</si>
  <si>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</si>
  <si>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</si>
  <si>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</si>
  <si>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190959</t>
  </si>
  <si>
    <t>90959</t>
  </si>
  <si>
    <t>TBL 30X0.5MG</t>
  </si>
  <si>
    <t>117431</t>
  </si>
  <si>
    <t>17431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</si>
  <si>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</si>
  <si>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</si>
  <si>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</si>
  <si>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</si>
  <si>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</si>
  <si>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</si>
  <si>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</si>
  <si>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CPS 20X100MG</t>
  </si>
  <si>
    <t>845370</t>
  </si>
  <si>
    <t>105845</t>
  </si>
  <si>
    <t>MIRTAZAPIN ORION 15 MG</t>
  </si>
  <si>
    <t>POR TBL DIS 90X15MG</t>
  </si>
  <si>
    <t>141669</t>
  </si>
  <si>
    <t>41669</t>
  </si>
  <si>
    <t>ALENDRONATE-TEVA 70 MG</t>
  </si>
  <si>
    <t>POR TBL NOB 4X70MG</t>
  </si>
  <si>
    <t>144997</t>
  </si>
  <si>
    <t>44997</t>
  </si>
  <si>
    <t>DEPAKINE CHRONO 500MG SECABLE</t>
  </si>
  <si>
    <t>TBL RET 100X500MG</t>
  </si>
  <si>
    <t>166760</t>
  </si>
  <si>
    <t>847766</t>
  </si>
  <si>
    <t>125520</t>
  </si>
  <si>
    <t>APO-TIC</t>
  </si>
  <si>
    <t>POR TBL FLM 30X250MG</t>
  </si>
  <si>
    <t>848987</t>
  </si>
  <si>
    <t>107888</t>
  </si>
  <si>
    <t>APO-SERTRAL 100</t>
  </si>
  <si>
    <t>POR CPS DUR 30X100MG</t>
  </si>
  <si>
    <t>849660</t>
  </si>
  <si>
    <t>111904</t>
  </si>
  <si>
    <t>POR TBL NOB 100X20MG</t>
  </si>
  <si>
    <t>850106</t>
  </si>
  <si>
    <t>111898</t>
  </si>
  <si>
    <t>NITRESAN 10 MG</t>
  </si>
  <si>
    <t>117685</t>
  </si>
  <si>
    <t>17685</t>
  </si>
  <si>
    <t>MIRZATEN 30</t>
  </si>
  <si>
    <t>POR TBL FLM 30X30MG</t>
  </si>
  <si>
    <t>159505</t>
  </si>
  <si>
    <t>59505</t>
  </si>
  <si>
    <t>LIPANTHYL SUPRA 160 MG</t>
  </si>
  <si>
    <t>POR TBL RET 90X160MG</t>
  </si>
  <si>
    <t>147466</t>
  </si>
  <si>
    <t>EUTHYROX 137 MIKROGRAMŮ</t>
  </si>
  <si>
    <t>POR TBL NOB 100X137RG II</t>
  </si>
  <si>
    <t>154032</t>
  </si>
  <si>
    <t>54032</t>
  </si>
  <si>
    <t>VERAPAMIL AL 240 RETARD</t>
  </si>
  <si>
    <t>POR TBL RET50X240MG</t>
  </si>
  <si>
    <t>169191</t>
  </si>
  <si>
    <t>69191</t>
  </si>
  <si>
    <t>EUTHYROX 150</t>
  </si>
  <si>
    <t>TBL 100X150RG</t>
  </si>
  <si>
    <t>104062</t>
  </si>
  <si>
    <t>4062</t>
  </si>
  <si>
    <t>175080</t>
  </si>
  <si>
    <t>DRETACEN 250 MG</t>
  </si>
  <si>
    <t>POR TBL FLM 50X250MG</t>
  </si>
  <si>
    <t>850148</t>
  </si>
  <si>
    <t>115590</t>
  </si>
  <si>
    <t>MEDORAM PLUS H 5/25 MG</t>
  </si>
  <si>
    <t>184401</t>
  </si>
  <si>
    <t>84401</t>
  </si>
  <si>
    <t>NEURONTIN 400MG</t>
  </si>
  <si>
    <t>CPS 50X400MG</t>
  </si>
  <si>
    <t>849900</t>
  </si>
  <si>
    <t>125086</t>
  </si>
  <si>
    <t>POR TBL FLM 100X20MG</t>
  </si>
  <si>
    <t>145961</t>
  </si>
  <si>
    <t>45961</t>
  </si>
  <si>
    <t>SERETIDE DISKUS 50/100</t>
  </si>
  <si>
    <t>INH PLV 60X50/100RG</t>
  </si>
  <si>
    <t>176189</t>
  </si>
  <si>
    <t>REQUIP-MODUTAB 8 MG</t>
  </si>
  <si>
    <t>POR TBL PRO 84X8MG</t>
  </si>
  <si>
    <t>846883</t>
  </si>
  <si>
    <t>103060</t>
  </si>
  <si>
    <t>POR TBL PRO 28X8MG</t>
  </si>
  <si>
    <t>144794</t>
  </si>
  <si>
    <t>AMESOS 20 MG/10 MG TABLETY</t>
  </si>
  <si>
    <t>175091</t>
  </si>
  <si>
    <t>DRETACEN 500 MG</t>
  </si>
  <si>
    <t>POR TBL FLM 100X500MG</t>
  </si>
  <si>
    <t>849578</t>
  </si>
  <si>
    <t>149480</t>
  </si>
  <si>
    <t>ZYLLT 75 MG</t>
  </si>
  <si>
    <t>POR TBL FLM 28X75MG</t>
  </si>
  <si>
    <t>849429</t>
  </si>
  <si>
    <t>124105</t>
  </si>
  <si>
    <t>187425</t>
  </si>
  <si>
    <t>LETROX 50</t>
  </si>
  <si>
    <t>POR TBL NOB 100X50RG II</t>
  </si>
  <si>
    <t>184245</t>
  </si>
  <si>
    <t>LETROX 75</t>
  </si>
  <si>
    <t>POR TBL NOB 100X75MCG II</t>
  </si>
  <si>
    <t>115594</t>
  </si>
  <si>
    <t>191922</t>
  </si>
  <si>
    <t>SIOFOR 1000</t>
  </si>
  <si>
    <t>153643</t>
  </si>
  <si>
    <t>53643</t>
  </si>
  <si>
    <t>DIROTON 20MG</t>
  </si>
  <si>
    <t>169714</t>
  </si>
  <si>
    <t>LETROX 125</t>
  </si>
  <si>
    <t>POR TBL NOB 100X125MCG</t>
  </si>
  <si>
    <t>111900</t>
  </si>
  <si>
    <t>119592</t>
  </si>
  <si>
    <t>19592</t>
  </si>
  <si>
    <t>TORVACARD 20</t>
  </si>
  <si>
    <t>203097</t>
  </si>
  <si>
    <t>AMOKSIKLAV 1 G</t>
  </si>
  <si>
    <t>POR TBL FLM 21X1GM</t>
  </si>
  <si>
    <t>149483</t>
  </si>
  <si>
    <t>POR TBL FLM 56X75MG</t>
  </si>
  <si>
    <t>213494</t>
  </si>
  <si>
    <t>214427</t>
  </si>
  <si>
    <t>50113006</t>
  </si>
  <si>
    <t>33648</t>
  </si>
  <si>
    <t>NUTILIS POWDER</t>
  </si>
  <si>
    <t>POR PLV 1X300GM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</si>
  <si>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</si>
  <si>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</si>
  <si>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</si>
  <si>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</si>
  <si>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</si>
  <si>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</si>
  <si>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</si>
  <si>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</si>
  <si>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397303</t>
  </si>
  <si>
    <t>152193</t>
  </si>
  <si>
    <t>NUTRIFLEX OMEGA SPECIAL</t>
  </si>
  <si>
    <t>INF EML 5X625ML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</si>
  <si>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</si>
  <si>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</si>
  <si>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</si>
  <si>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</si>
  <si>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</si>
  <si>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</si>
  <si>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</si>
  <si>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</si>
  <si>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</si>
  <si>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</si>
  <si>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</si>
  <si>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</si>
  <si>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</si>
  <si>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</si>
  <si>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</si>
  <si>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</si>
  <si>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33833</t>
  </si>
  <si>
    <t>DIASIP S PŘÍCHUTÍ CAPPUCCINO</t>
  </si>
  <si>
    <t>POR SOL 4X200ML</t>
  </si>
  <si>
    <t>50113013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</si>
  <si>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</si>
  <si>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</si>
  <si>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</si>
  <si>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</si>
  <si>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</si>
  <si>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</si>
  <si>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</si>
  <si>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</si>
  <si>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847476</t>
  </si>
  <si>
    <t>112782</t>
  </si>
  <si>
    <t xml:space="preserve">GENTAMICIN B.BRAUN 3 MG/ML INFUZNÍ ROZTOK </t>
  </si>
  <si>
    <t>INF SOL 20X80ML</t>
  </si>
  <si>
    <t>53283</t>
  </si>
  <si>
    <t>FROMILID 500</t>
  </si>
  <si>
    <t>POR TBL FLM 14X500MG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</si>
  <si>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</si>
  <si>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</si>
  <si>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</si>
  <si>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</si>
  <si>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</si>
  <si>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</si>
  <si>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</si>
  <si>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</si>
  <si>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</si>
  <si>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</si>
  <si>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</si>
  <si>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</si>
  <si>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</si>
  <si>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</si>
  <si>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</si>
  <si>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</si>
  <si>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</si>
  <si>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</si>
  <si>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</si>
  <si>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</si>
  <si>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</si>
  <si>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</si>
  <si>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</si>
  <si>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</si>
  <si>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</si>
  <si>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</si>
  <si>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</si>
  <si>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</si>
  <si>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</si>
  <si>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155636</t>
  </si>
  <si>
    <t>55636</t>
  </si>
  <si>
    <t>OFLOXIN 200</t>
  </si>
  <si>
    <t>TBL OBD 10X200MG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</si>
  <si>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</si>
  <si>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</si>
  <si>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</si>
  <si>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</si>
  <si>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</si>
  <si>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</si>
  <si>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</si>
  <si>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</si>
  <si>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</si>
  <si>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</si>
  <si>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</si>
  <si>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</si>
  <si>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</si>
  <si>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</si>
  <si>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</si>
  <si>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147725</t>
  </si>
  <si>
    <t>47725</t>
  </si>
  <si>
    <t>ZINNAT 250 MG</t>
  </si>
  <si>
    <t>TBL OBD 10X250MG</t>
  </si>
  <si>
    <t>161980</t>
  </si>
  <si>
    <t>61980</t>
  </si>
  <si>
    <t>PIMAFUCORT</t>
  </si>
  <si>
    <t>UNG 1X15GM</t>
  </si>
  <si>
    <t>148261</t>
  </si>
  <si>
    <t>48261</t>
  </si>
  <si>
    <t>PLV ADS 1X20GM</t>
  </si>
  <si>
    <t>111706</t>
  </si>
  <si>
    <t>11706</t>
  </si>
  <si>
    <t>BISEPTOL 480</t>
  </si>
  <si>
    <t>INJ 10X5ML</t>
  </si>
  <si>
    <t>141515</t>
  </si>
  <si>
    <t>41515</t>
  </si>
  <si>
    <t>CRM 1X15GM</t>
  </si>
  <si>
    <t>184492</t>
  </si>
  <si>
    <t>84492</t>
  </si>
  <si>
    <t>FUCIDIN</t>
  </si>
  <si>
    <t>CRM 1X15GM 2%</t>
  </si>
  <si>
    <t>148262</t>
  </si>
  <si>
    <t>48262</t>
  </si>
  <si>
    <t>PLV ADS 1X5GM</t>
  </si>
  <si>
    <t>101077</t>
  </si>
  <si>
    <t>1077</t>
  </si>
  <si>
    <t>OPHTHALMO-FRAMYKOIN COMPOSITUM</t>
  </si>
  <si>
    <t>112737</t>
  </si>
  <si>
    <t>12737</t>
  </si>
  <si>
    <t>DOXYHEXAL 200 TABS</t>
  </si>
  <si>
    <t>TBL 10X200MG</t>
  </si>
  <si>
    <t>155759</t>
  </si>
  <si>
    <t>55759</t>
  </si>
  <si>
    <t>PAMYCON NA PRIPRAVU KAPEK</t>
  </si>
  <si>
    <t>PLV 1X1LAHV</t>
  </si>
  <si>
    <t>191291</t>
  </si>
  <si>
    <t>91291</t>
  </si>
  <si>
    <t>SIR 100ML 240MG/5ML</t>
  </si>
  <si>
    <t>140349</t>
  </si>
  <si>
    <t>40349</t>
  </si>
  <si>
    <t>BIOPAROX</t>
  </si>
  <si>
    <t>INHSOLPSS10ML/400DÁ</t>
  </si>
  <si>
    <t>189815</t>
  </si>
  <si>
    <t>89815</t>
  </si>
  <si>
    <t>TRIPRIM 200MG</t>
  </si>
  <si>
    <t>112738</t>
  </si>
  <si>
    <t>12738</t>
  </si>
  <si>
    <t>TBL 20X200MG</t>
  </si>
  <si>
    <t>162187</t>
  </si>
  <si>
    <t>CIPROFLOXACIN KABI 400 MG/200 ML INFUZNÍ ROZTOK</t>
  </si>
  <si>
    <t>INF SOL 10X400MG/200ML</t>
  </si>
  <si>
    <t>202740</t>
  </si>
  <si>
    <t>NORMIX</t>
  </si>
  <si>
    <t>POR TBL FLM 28X200MG</t>
  </si>
  <si>
    <t>203854</t>
  </si>
  <si>
    <t>145634</t>
  </si>
  <si>
    <t>MEROPENEM RANBAXY 1 G</t>
  </si>
  <si>
    <t>INJ+INF PLV SOL 10X1GM</t>
  </si>
  <si>
    <t>201970</t>
  </si>
  <si>
    <t>PAMYCON NA PŘÍPRAVU KAPEK</t>
  </si>
  <si>
    <t>DRM PLV SOL 1X1LAH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</si>
  <si>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</si>
  <si>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</si>
  <si>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</si>
  <si>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</si>
  <si>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</si>
  <si>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</si>
  <si>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</si>
  <si>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</si>
  <si>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</si>
  <si>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</si>
  <si>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</si>
  <si>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</si>
  <si>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</si>
  <si>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</si>
  <si>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</si>
  <si>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</si>
  <si>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</si>
  <si>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</si>
  <si>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</si>
  <si>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</si>
  <si>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</si>
  <si>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</si>
  <si>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</si>
  <si>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</si>
  <si>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</si>
  <si>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</si>
  <si>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</si>
  <si>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</si>
  <si>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</si>
  <si>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</si>
  <si>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</si>
  <si>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</si>
  <si>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103952</t>
  </si>
  <si>
    <t>3952</t>
  </si>
  <si>
    <t>AMIKIN</t>
  </si>
  <si>
    <t>INJ 1X2ML/500MG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</si>
  <si>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</si>
  <si>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</si>
  <si>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</si>
  <si>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</si>
  <si>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</si>
  <si>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</si>
  <si>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</si>
  <si>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</si>
  <si>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</si>
  <si>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</si>
  <si>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137499</t>
  </si>
  <si>
    <t>KLACID I.V.</t>
  </si>
  <si>
    <t>INF PLV SOL 1X500MG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</si>
  <si>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</si>
  <si>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</si>
  <si>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</si>
  <si>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</si>
  <si>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</si>
  <si>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</si>
  <si>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166265</t>
  </si>
  <si>
    <t>VANCOMYCIN MYLAN 500 MG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</si>
  <si>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</si>
  <si>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</si>
  <si>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</si>
  <si>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</si>
  <si>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</si>
  <si>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</si>
  <si>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</si>
  <si>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</si>
  <si>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</si>
  <si>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</si>
  <si>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</si>
  <si>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</si>
  <si>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</si>
  <si>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</si>
  <si>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</si>
  <si>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</si>
  <si>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</si>
  <si>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</si>
  <si>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166036</t>
  </si>
  <si>
    <t>66036</t>
  </si>
  <si>
    <t>MYCOMAX 100</t>
  </si>
  <si>
    <t>CPS 28X100MG</t>
  </si>
  <si>
    <t>199248</t>
  </si>
  <si>
    <t>99248</t>
  </si>
  <si>
    <t>MYFUNGAR</t>
  </si>
  <si>
    <t>116895</t>
  </si>
  <si>
    <t>16895</t>
  </si>
  <si>
    <t>IMAZOL KRÉMPASTA</t>
  </si>
  <si>
    <t>DRM PST 1X30GM</t>
  </si>
  <si>
    <t>176150</t>
  </si>
  <si>
    <t>76150</t>
  </si>
  <si>
    <t>BATRAFEN</t>
  </si>
  <si>
    <t>CRM 1X20GM</t>
  </si>
  <si>
    <t>176152</t>
  </si>
  <si>
    <t>76152</t>
  </si>
  <si>
    <t>LIQ 1X20ML</t>
  </si>
  <si>
    <t>172928</t>
  </si>
  <si>
    <t>72928</t>
  </si>
  <si>
    <t>EXODERIL</t>
  </si>
  <si>
    <t>SOL 1X10ML/100MG</t>
  </si>
  <si>
    <t>164401</t>
  </si>
  <si>
    <t>FLUCONAZOL KABI 2 MG/ML</t>
  </si>
  <si>
    <t>INF SOL 10X100ML/200MG</t>
  </si>
  <si>
    <t>110086</t>
  </si>
  <si>
    <t>10086</t>
  </si>
  <si>
    <t>NEODOLPASSE</t>
  </si>
  <si>
    <t>INF 10X250ML</t>
  </si>
  <si>
    <t>152225</t>
  </si>
  <si>
    <t>52225</t>
  </si>
  <si>
    <t>THIOCTACID 600 T</t>
  </si>
  <si>
    <t>INJ SOL 5X24ML/600MG</t>
  </si>
  <si>
    <t>900875</t>
  </si>
  <si>
    <t>KL POLYSAN, OL.HELIANTHI AA AD 500G</t>
  </si>
  <si>
    <t>GER lůž. odd. 46, 47,-původně 90 lůž/ 15 uzav</t>
  </si>
  <si>
    <t>Oddělení geriatrie, ambulance</t>
  </si>
  <si>
    <t>Oddělení geriatrie, vedení klinického pracoviště</t>
  </si>
  <si>
    <t>Lékárna - léčiva</t>
  </si>
  <si>
    <t>Lékárna - enterární výživa</t>
  </si>
  <si>
    <t>Lékárna - antibiotika</t>
  </si>
  <si>
    <t>Lékárna - antimykotika</t>
  </si>
  <si>
    <t>3011 - GER lůž. odd. 46, 47,-původně 90 lůž/ 15 uzav</t>
  </si>
  <si>
    <t>B01AB06 - Nadroparin</t>
  </si>
  <si>
    <t>A10AB01 - Inzulin lidský</t>
  </si>
  <si>
    <t>J02AC01 - Flukonazol</t>
  </si>
  <si>
    <t>J01MA02 - Ciprofloxacin</t>
  </si>
  <si>
    <t>J01FA09 - Klarithromycin</t>
  </si>
  <si>
    <t>J01GB03 - Gentamicin</t>
  </si>
  <si>
    <t>A10AC01 - Inzulin lidský</t>
  </si>
  <si>
    <t>N05AL05 - Amisulprid</t>
  </si>
  <si>
    <t>C01BC03 - Propafenon</t>
  </si>
  <si>
    <t>N05AH04 - Kvetiapin</t>
  </si>
  <si>
    <t>A02BC02 - Pantoprazol</t>
  </si>
  <si>
    <t>J01CR02 - Amoxicilin a enzymový inhibitor</t>
  </si>
  <si>
    <t>N06AB06 - Sertralin</t>
  </si>
  <si>
    <t>J01DH02 - Meropenem</t>
  </si>
  <si>
    <t>N06AB10 - Escitalopram</t>
  </si>
  <si>
    <t>N05BA12 - Alprazolam</t>
  </si>
  <si>
    <t>N07CA01 - Betahistin</t>
  </si>
  <si>
    <t>C08CA08 - Nitrendipin</t>
  </si>
  <si>
    <t>V06XX - Potraviny pro zvláštní lékařské účely (PZLÚ)</t>
  </si>
  <si>
    <t>A10BA02 - Metformin</t>
  </si>
  <si>
    <t>C10AA05 - Atorvastatin</t>
  </si>
  <si>
    <t>C02CA04 - Doxazosin</t>
  </si>
  <si>
    <t>C08DA01 - Verapamil</t>
  </si>
  <si>
    <t>C07AB07 - Bisoprolol</t>
  </si>
  <si>
    <t>J01XB01 - Kolistin</t>
  </si>
  <si>
    <t>N06AX11 - Mirtazapin</t>
  </si>
  <si>
    <t>N03AX16 - Pregabalin</t>
  </si>
  <si>
    <t>C09AA04 - Perindopril</t>
  </si>
  <si>
    <t>J01GB06 - Amikacin</t>
  </si>
  <si>
    <t>C09AA05 - Ramipril</t>
  </si>
  <si>
    <t>N02AX02 - Tramadol</t>
  </si>
  <si>
    <t>C09BA04 - Perindopril a diuretika</t>
  </si>
  <si>
    <t>A06AD11 - Laktulóza</t>
  </si>
  <si>
    <t>C09BA05 - Ramipril a diuretika</t>
  </si>
  <si>
    <t>B01AA03 - Warfarin</t>
  </si>
  <si>
    <t>C09BB03 - Lisinopril a amlodipin</t>
  </si>
  <si>
    <t>B01AC04 - Klopidogrel</t>
  </si>
  <si>
    <t>C09BB04 - Perindopril a amlodipin</t>
  </si>
  <si>
    <t>M01AX17 - Nimesulid</t>
  </si>
  <si>
    <t>C09CA01 - Losartan</t>
  </si>
  <si>
    <t>N03AX12 - Gabapentin</t>
  </si>
  <si>
    <t>C09CA07 - Telmisartan</t>
  </si>
  <si>
    <t>B01AE07 - Dabigatran-etexilát</t>
  </si>
  <si>
    <t>C09DA01 - Losartan a diuretika</t>
  </si>
  <si>
    <t>C01BD01 - Amiodaron</t>
  </si>
  <si>
    <t>C10AA01 - Simvastatin</t>
  </si>
  <si>
    <t>R06AE07 - Cetirizin</t>
  </si>
  <si>
    <t>J01FA10 - Azithromycin</t>
  </si>
  <si>
    <t>C09AA03 - Lisinopril</t>
  </si>
  <si>
    <t>J01FF01 - Klindamycin</t>
  </si>
  <si>
    <t>A02BC03 - Lansoprazol</t>
  </si>
  <si>
    <t>C10AA07 - Rosuvastatin</t>
  </si>
  <si>
    <t>J01MA01 - Ofloxacin</t>
  </si>
  <si>
    <t>C10AB05 - Fenofibrát</t>
  </si>
  <si>
    <t>J01XA01 - Vankomycin</t>
  </si>
  <si>
    <t>G04CA02 - Tamsulosin</t>
  </si>
  <si>
    <t>B01AC05 - Tiklopidin</t>
  </si>
  <si>
    <t>R06AE09 - Levocetirizin</t>
  </si>
  <si>
    <t>M05BA04 - Kyselina alendronová</t>
  </si>
  <si>
    <t>R03AK06 - Salmeterol a flutikason</t>
  </si>
  <si>
    <t>N03AG01 - Kyselina valproová</t>
  </si>
  <si>
    <t>A10AE05 - Inzulin detemir</t>
  </si>
  <si>
    <t>N03AX14 - Levetiracetam</t>
  </si>
  <si>
    <t>C07AG02 - Karvedilol</t>
  </si>
  <si>
    <t>N04BC04 - Ropinirol</t>
  </si>
  <si>
    <t>J01CR05 - Piperacilin a enzymový inhibitor</t>
  </si>
  <si>
    <t>B01AX05 - Fondaparinux</t>
  </si>
  <si>
    <t>J01DC02 - Cefuroxim</t>
  </si>
  <si>
    <t>N06AB04 - Citalopram</t>
  </si>
  <si>
    <t>J01DD01 - Cefotaxim</t>
  </si>
  <si>
    <t>C02AC05 - Moxonidin</t>
  </si>
  <si>
    <t>N06BX18 - Vinpocetin</t>
  </si>
  <si>
    <t>A10AD05 - Inzulin aspart</t>
  </si>
  <si>
    <t>R03AC02 - Salbutamol</t>
  </si>
  <si>
    <t>J01DD02 - Ceftazidim</t>
  </si>
  <si>
    <t>R03AC13 - Formoterol</t>
  </si>
  <si>
    <t>A10BB12 - Glimepirid</t>
  </si>
  <si>
    <t>C07AB05 - Betaxolol</t>
  </si>
  <si>
    <t>J01DH51 - Imipenem a enzymový inhibitor</t>
  </si>
  <si>
    <t>H02AB04 - Methylprednisolon</t>
  </si>
  <si>
    <t>A03FA07 - Itopridum</t>
  </si>
  <si>
    <t>H03AA01 - Levothyroxin, sodná sůl</t>
  </si>
  <si>
    <t>J01CR01 - Ampicilin a enzymový inhibitor</t>
  </si>
  <si>
    <t>A02BC02</t>
  </si>
  <si>
    <t>POR TBL ENT 28X40MG I</t>
  </si>
  <si>
    <t>A02BC03</t>
  </si>
  <si>
    <t>LANZUL 30 MG</t>
  </si>
  <si>
    <t>POR CPS DUR 28X30MG</t>
  </si>
  <si>
    <t>A03FA07</t>
  </si>
  <si>
    <t>A06AD11</t>
  </si>
  <si>
    <t>A10AB01</t>
  </si>
  <si>
    <t>ACTRAPID PENFILL 100 IU/ML</t>
  </si>
  <si>
    <t>INJ SOL ZVL 5X3ML</t>
  </si>
  <si>
    <t>A10AC01</t>
  </si>
  <si>
    <t>SDR INJ SUS 5X3ML PENF</t>
  </si>
  <si>
    <t>HUMULIN N (NPH) CARTRIDGE</t>
  </si>
  <si>
    <t>A10AD05</t>
  </si>
  <si>
    <t>SDR INJ SUS 5X3ML</t>
  </si>
  <si>
    <t>A10AE05</t>
  </si>
  <si>
    <t>LEVEMIR 100 JEDNOTEK/ML</t>
  </si>
  <si>
    <t>A10BA02</t>
  </si>
  <si>
    <t>POR TBL FLM 60X500MG</t>
  </si>
  <si>
    <t>POR TBL FLM 60X850MG</t>
  </si>
  <si>
    <t>A10BB12</t>
  </si>
  <si>
    <t>B01AA03</t>
  </si>
  <si>
    <t>WARFARIN ORION 3 MG</t>
  </si>
  <si>
    <t>POR TBL NOB 100X3MG</t>
  </si>
  <si>
    <t>WARFARIN ORION 5 MG</t>
  </si>
  <si>
    <t>B01AB06</t>
  </si>
  <si>
    <t>INJ SOL 10X5ML</t>
  </si>
  <si>
    <t>B01AC04</t>
  </si>
  <si>
    <t>B01AC05</t>
  </si>
  <si>
    <t>B01AE07</t>
  </si>
  <si>
    <t>POR CPS DUR 60X1X150MG</t>
  </si>
  <si>
    <t>B01AX05</t>
  </si>
  <si>
    <t>ARIXTRA 2,5 MG/0,5 ML</t>
  </si>
  <si>
    <t>C01BC03</t>
  </si>
  <si>
    <t>POR TBL FLM 50X150MG</t>
  </si>
  <si>
    <t>PROPANORM 150 MG</t>
  </si>
  <si>
    <t>C01BD01</t>
  </si>
  <si>
    <t>INJ SOL 6X3ML</t>
  </si>
  <si>
    <t>POR TBL NOB 30X200MG</t>
  </si>
  <si>
    <t>POR TBL NOB 60X200MG</t>
  </si>
  <si>
    <t>C02AC05</t>
  </si>
  <si>
    <t>MOXOSTAD 0,3 MG</t>
  </si>
  <si>
    <t>POR TBL FLM 30X0.3MG</t>
  </si>
  <si>
    <t>MOXOSTAD 0,4 MG</t>
  </si>
  <si>
    <t>POR TBL FLM 30X0.4MG</t>
  </si>
  <si>
    <t>C02CA04</t>
  </si>
  <si>
    <t>POR TBL NOB 30X4MG</t>
  </si>
  <si>
    <t>C07AB05</t>
  </si>
  <si>
    <t>C07AB07</t>
  </si>
  <si>
    <t>CONCOR COR 2,5 MG</t>
  </si>
  <si>
    <t>POR TBL FLM 28X2.5MG</t>
  </si>
  <si>
    <t>C07AG02</t>
  </si>
  <si>
    <t>C08CA08</t>
  </si>
  <si>
    <t>POR TBL NOB 28X20MG</t>
  </si>
  <si>
    <t>C08DA01</t>
  </si>
  <si>
    <t>POR TBL RET 50X240MG</t>
  </si>
  <si>
    <t>C09AA03</t>
  </si>
  <si>
    <t>DIROTON 5 MG</t>
  </si>
  <si>
    <t>DIROTON 20 MG</t>
  </si>
  <si>
    <t>C09AA04</t>
  </si>
  <si>
    <t>POR TBL FLM 30X10 MG</t>
  </si>
  <si>
    <t>C09AA05</t>
  </si>
  <si>
    <t>TRITACE 10 MG</t>
  </si>
  <si>
    <t>TRITACE 5 MG</t>
  </si>
  <si>
    <t>C09BA04</t>
  </si>
  <si>
    <t>PRESTARIUM NEO COMBI 5 MG/1,25 MG</t>
  </si>
  <si>
    <t>C09BA05</t>
  </si>
  <si>
    <t>C09BB03</t>
  </si>
  <si>
    <t>C09BB04</t>
  </si>
  <si>
    <t>C09CA01</t>
  </si>
  <si>
    <t>POR TBL FLM 30X50MG II</t>
  </si>
  <si>
    <t>C09CA07</t>
  </si>
  <si>
    <t>C09DA01</t>
  </si>
  <si>
    <t>C10AA01</t>
  </si>
  <si>
    <t>C10AA05</t>
  </si>
  <si>
    <t>SORTIS 20 MG</t>
  </si>
  <si>
    <t>POR TBL FLM 30X40MG</t>
  </si>
  <si>
    <t>POR TBL FLM 100X40MG</t>
  </si>
  <si>
    <t>C10AA07</t>
  </si>
  <si>
    <t>C10AB05</t>
  </si>
  <si>
    <t>POR CPS DUR 30X267MG</t>
  </si>
  <si>
    <t>POR TBL FLM 90X160MG</t>
  </si>
  <si>
    <t>G04CA02</t>
  </si>
  <si>
    <t>POR CPS RDR 30X0.4MG</t>
  </si>
  <si>
    <t>H02AB04</t>
  </si>
  <si>
    <t>POR TBL NOB 50X16MG</t>
  </si>
  <si>
    <t>H03AA01</t>
  </si>
  <si>
    <t>EUTHYROX 75 MIKROGRAMŮ</t>
  </si>
  <si>
    <t>POR TBL NOB 100X75RG</t>
  </si>
  <si>
    <t>POR TBL NOB 100X100RG I</t>
  </si>
  <si>
    <t>EUTHYROX 50 MIKROGRAMŮ</t>
  </si>
  <si>
    <t>POR TBL NOB 100X50RG</t>
  </si>
  <si>
    <t>EUTHYROX 150 MIKROGRAMŮ</t>
  </si>
  <si>
    <t>POR TBL NOB 100X150RG</t>
  </si>
  <si>
    <t>J01CR01</t>
  </si>
  <si>
    <t>J01CR02</t>
  </si>
  <si>
    <t>POR TBL FLM 21</t>
  </si>
  <si>
    <t>POR TBL FLM 14</t>
  </si>
  <si>
    <t>AMOKSIKLAV 1,2 G</t>
  </si>
  <si>
    <t>INJ+INF PLV SOL 5</t>
  </si>
  <si>
    <t>AMOKSIKLAV 625 MG</t>
  </si>
  <si>
    <t>J01CR05</t>
  </si>
  <si>
    <t>J01DC02</t>
  </si>
  <si>
    <t>POR TBL FLM 10X500MG</t>
  </si>
  <si>
    <t>J01DD01</t>
  </si>
  <si>
    <t>J01DD02</t>
  </si>
  <si>
    <t>CEFTAZIDIM KABI 1 G</t>
  </si>
  <si>
    <t>INF PLV SOL 10X1GM</t>
  </si>
  <si>
    <t>J01DH02</t>
  </si>
  <si>
    <t>J01DH51</t>
  </si>
  <si>
    <t>INF PLV SOL 1X10</t>
  </si>
  <si>
    <t>J01FA09</t>
  </si>
  <si>
    <t>J01FA10</t>
  </si>
  <si>
    <t>J01FF01</t>
  </si>
  <si>
    <t>CLINDAMYCIN KABI 150 MG/ML</t>
  </si>
  <si>
    <t>INJ SOL 10X2ML/300MG</t>
  </si>
  <si>
    <t>INJ SOL 10X4ML/600MG</t>
  </si>
  <si>
    <t>J01GB03</t>
  </si>
  <si>
    <t>GENTAMICIN B.BRAUN 3 MG/ML INFUZNÍ ROZTOK</t>
  </si>
  <si>
    <t>INJ+INF SOL 10X2ML/80MG</t>
  </si>
  <si>
    <t>J01GB06</t>
  </si>
  <si>
    <t>AMIKIN 500 MG</t>
  </si>
  <si>
    <t>INJ SOL 1X2ML/500MG</t>
  </si>
  <si>
    <t>J01MA01</t>
  </si>
  <si>
    <t>INF SOL 1X100ML</t>
  </si>
  <si>
    <t>J01MA02</t>
  </si>
  <si>
    <t>CIPHIN PRO INFUSIONE 200 MG/100 ML</t>
  </si>
  <si>
    <t>INF SOL 1X100ML/200MG</t>
  </si>
  <si>
    <t>J01XA01</t>
  </si>
  <si>
    <t>J01XB01</t>
  </si>
  <si>
    <t>INJ PLV SOL+INH SOL 10X1MU</t>
  </si>
  <si>
    <t>J02AC01</t>
  </si>
  <si>
    <t>MYCOMAX INF</t>
  </si>
  <si>
    <t>POR CPS DUR 28X100MG</t>
  </si>
  <si>
    <t>M01AX17</t>
  </si>
  <si>
    <t>POR TBL NOB 30X100MG</t>
  </si>
  <si>
    <t>M05BA04</t>
  </si>
  <si>
    <t>N02AX02</t>
  </si>
  <si>
    <t>POR TBL PRO 10X100MG</t>
  </si>
  <si>
    <t>POR TBL PRO 30X100MG</t>
  </si>
  <si>
    <t>POR TBL PRO 50X100MG</t>
  </si>
  <si>
    <t>N03AG01</t>
  </si>
  <si>
    <t>DEPAKINE CHRONO 500 MG SÉCABLE</t>
  </si>
  <si>
    <t>POR TBL RET 100X500MG</t>
  </si>
  <si>
    <t>POR TBL RET 30X500MG</t>
  </si>
  <si>
    <t>N03AX12</t>
  </si>
  <si>
    <t>POR TBL FLM 50X600MG</t>
  </si>
  <si>
    <t>NEURONTIN 100 MG</t>
  </si>
  <si>
    <t>POR CPS DUR 20X100MG</t>
  </si>
  <si>
    <t>POR CPS DUR 100X100MG</t>
  </si>
  <si>
    <t>POR CPS DUR 50X300MG</t>
  </si>
  <si>
    <t>NEURONTIN 400 MG</t>
  </si>
  <si>
    <t>POR CPS DUR 50X400MG</t>
  </si>
  <si>
    <t>N03AX14</t>
  </si>
  <si>
    <t>N03AX16</t>
  </si>
  <si>
    <t>POR CPS DUR 56X75MG</t>
  </si>
  <si>
    <t>POR CPS DUR 14X150MG</t>
  </si>
  <si>
    <t>N04BC04</t>
  </si>
  <si>
    <t>N05AH04</t>
  </si>
  <si>
    <t>N05AL05</t>
  </si>
  <si>
    <t>N05BA12</t>
  </si>
  <si>
    <t>FRONTIN 0,25 MG</t>
  </si>
  <si>
    <t>POR TBL NOB 30X0.25MG</t>
  </si>
  <si>
    <t>XANAX 0,25 MG</t>
  </si>
  <si>
    <t>XANAX 0,5 MG</t>
  </si>
  <si>
    <t>POR TBL NOB 30X0.5MG</t>
  </si>
  <si>
    <t>NEUROL 0,25</t>
  </si>
  <si>
    <t>XANAX 1 MG</t>
  </si>
  <si>
    <t>N06AB04</t>
  </si>
  <si>
    <t>POR TBL FLM 30X20 MG</t>
  </si>
  <si>
    <t>POR TBL FLM 60X20 MG</t>
  </si>
  <si>
    <t>N06AB06</t>
  </si>
  <si>
    <t>POR TBL FLM 28X50MG</t>
  </si>
  <si>
    <t>N06AB10</t>
  </si>
  <si>
    <t>POR TBL FLM 28X10MG I</t>
  </si>
  <si>
    <t>N06AX11</t>
  </si>
  <si>
    <t>MIRZATEN 30 MG</t>
  </si>
  <si>
    <t>N06BX18</t>
  </si>
  <si>
    <t>INJ SOL 10X2ML/10MG</t>
  </si>
  <si>
    <t>POR TBL NOB 50X5MG</t>
  </si>
  <si>
    <t>N07CA01</t>
  </si>
  <si>
    <t>POR TBL NOB 100X8MG</t>
  </si>
  <si>
    <t>R03AC02</t>
  </si>
  <si>
    <t>INH SUS PSS 200X100RG</t>
  </si>
  <si>
    <t>R03AC13</t>
  </si>
  <si>
    <t>R03AK06</t>
  </si>
  <si>
    <t>INH PLV 1X60DÁV</t>
  </si>
  <si>
    <t>R06AE07</t>
  </si>
  <si>
    <t>POR TBL FLM 60X10MG</t>
  </si>
  <si>
    <t>POR TBL FLM 10X10MG</t>
  </si>
  <si>
    <t>R06AE09</t>
  </si>
  <si>
    <t>V06XX</t>
  </si>
  <si>
    <t>DIASIP S PŘÍCHUTÍ JAHODOVOU</t>
  </si>
  <si>
    <t>DIASIP S PŘÍCHUTÍ VANILKOVOU</t>
  </si>
  <si>
    <t>CUBITAN S PŘÍCHUTÍ VANILKOVOU</t>
  </si>
  <si>
    <t>CUBITAN S PŘÍCHUTÍ JAHODOVOU</t>
  </si>
  <si>
    <t>Přehled plnění pozitivního listu - spotřeba léčivých přípravků - orientační přehled</t>
  </si>
  <si>
    <t>30 - Oddělení geriatrie</t>
  </si>
  <si>
    <t>3001 - vedení klinického pracoviště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</si>
  <si>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</si>
  <si>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</si>
  <si>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</si>
  <si>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</si>
  <si>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</si>
  <si>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</si>
  <si>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</si>
  <si>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</si>
  <si>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</si>
  <si>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 xml:space="preserve"> </t>
  </si>
  <si>
    <t>* Legenda</t>
  </si>
  <si>
    <t>DIAPZT = Pomůcky pro diabetiky, jejichž název začíná slovem "Pumpa"</t>
  </si>
  <si>
    <t>Bretšnajdrová Milena</t>
  </si>
  <si>
    <t>Kurašová Jitka</t>
  </si>
  <si>
    <t>Mertová Eva</t>
  </si>
  <si>
    <t>Molitorová Ivana</t>
  </si>
  <si>
    <t>Pavlů Naděžda</t>
  </si>
  <si>
    <t>Šanová Hana</t>
  </si>
  <si>
    <t>Záboj Zdeněk</t>
  </si>
  <si>
    <t>Alfakalcidol</t>
  </si>
  <si>
    <t>ALPHA D3 0,25 MIKROGRAMU</t>
  </si>
  <si>
    <t>POR CPS MOL 30X0.25RG</t>
  </si>
  <si>
    <t>Alopurinol</t>
  </si>
  <si>
    <t>107868</t>
  </si>
  <si>
    <t>POR TBL NOB 50X100MG</t>
  </si>
  <si>
    <t>POR TBL NOB 30X300MG</t>
  </si>
  <si>
    <t>Alprazolam</t>
  </si>
  <si>
    <t>Amiodaron</t>
  </si>
  <si>
    <t>Amitriptylin</t>
  </si>
  <si>
    <t>87166</t>
  </si>
  <si>
    <t>AMITRIPTYLIN-SLOVAKOFARMA</t>
  </si>
  <si>
    <t>POR TBL FLM 20X28.3MG</t>
  </si>
  <si>
    <t>Amlodipin</t>
  </si>
  <si>
    <t>125059</t>
  </si>
  <si>
    <t>Amoxicilin a enzymový inhibitor</t>
  </si>
  <si>
    <t>5950</t>
  </si>
  <si>
    <t>Atenolol a thiazidy</t>
  </si>
  <si>
    <t>76715</t>
  </si>
  <si>
    <t>TENORETIC</t>
  </si>
  <si>
    <t>Atorvastatin</t>
  </si>
  <si>
    <t>Betahistin</t>
  </si>
  <si>
    <t>102673</t>
  </si>
  <si>
    <t>POR TBL NOB 50X8MG</t>
  </si>
  <si>
    <t>Betaxolol</t>
  </si>
  <si>
    <t>Bisoprolol</t>
  </si>
  <si>
    <t>Ciprofloxacin</t>
  </si>
  <si>
    <t>Citalopram</t>
  </si>
  <si>
    <t>Dabigatran-etexilát</t>
  </si>
  <si>
    <t>29327</t>
  </si>
  <si>
    <t>POR CPS DUR 30X1X110MG</t>
  </si>
  <si>
    <t>Digoxin</t>
  </si>
  <si>
    <t>DIGOXIN 0,125 LÉČIVA</t>
  </si>
  <si>
    <t>POR TBL NOB 30X0.125MG</t>
  </si>
  <si>
    <t>Diosmin, kombinace</t>
  </si>
  <si>
    <t>POR TBL FLM 30X500MG</t>
  </si>
  <si>
    <t>Distigmin</t>
  </si>
  <si>
    <t>UBRETID 5 MG</t>
  </si>
  <si>
    <t>Escitalopram</t>
  </si>
  <si>
    <t>Fentanyl</t>
  </si>
  <si>
    <t>DUROGESIC 25 MCG/H</t>
  </si>
  <si>
    <t>DRM EMP TDR 5X4.2MG</t>
  </si>
  <si>
    <t>Furosemid</t>
  </si>
  <si>
    <t>POR TBL NOB 30X125MG</t>
  </si>
  <si>
    <t>98218</t>
  </si>
  <si>
    <t>FURON 40 MG</t>
  </si>
  <si>
    <t>POR TBL NOB 20X40MG</t>
  </si>
  <si>
    <t>POR TBL NOB 50X40MG</t>
  </si>
  <si>
    <t>Haloperidol</t>
  </si>
  <si>
    <t>HALOPERIDOL-RICHTER 1,5 MG</t>
  </si>
  <si>
    <t>POR TBL NOB 50X1.5MG</t>
  </si>
  <si>
    <t>Hydrogenované námelové alkaloidy</t>
  </si>
  <si>
    <t>SECATOXIN FORTE</t>
  </si>
  <si>
    <t>Hydrochlorothiazid a kalium šetřící diuretika</t>
  </si>
  <si>
    <t>47477</t>
  </si>
  <si>
    <t>LORADUR MITE</t>
  </si>
  <si>
    <t>Hydroxyzin</t>
  </si>
  <si>
    <t>85060</t>
  </si>
  <si>
    <t>ATARAX</t>
  </si>
  <si>
    <t>POR TBL FLM 25X25MG</t>
  </si>
  <si>
    <t>Chlorid draselný</t>
  </si>
  <si>
    <t>17188</t>
  </si>
  <si>
    <t>POR TBL ENT 50X500MG</t>
  </si>
  <si>
    <t>Cholekalciferol</t>
  </si>
  <si>
    <t>Isosorbid-mononitrát</t>
  </si>
  <si>
    <t>MONOSAN 20 MG</t>
  </si>
  <si>
    <t>Jiná antibiotika pro lokální aplikaci</t>
  </si>
  <si>
    <t>DRM PLV ADS 1X20GM</t>
  </si>
  <si>
    <t>Karvedilol</t>
  </si>
  <si>
    <t>98922</t>
  </si>
  <si>
    <t>ATRAM 6,25</t>
  </si>
  <si>
    <t>POR TBL NOB 30X6.25MG</t>
  </si>
  <si>
    <t>Klonazepam</t>
  </si>
  <si>
    <t>Klopidogrel</t>
  </si>
  <si>
    <t>Kyselina acetylsalicylová</t>
  </si>
  <si>
    <t>ANOPYRIN 100 MG</t>
  </si>
  <si>
    <t>POR TBL NOB 3X20X100MG</t>
  </si>
  <si>
    <t>155780</t>
  </si>
  <si>
    <t>188845</t>
  </si>
  <si>
    <t>POR TBL ENT 30X100MG I</t>
  </si>
  <si>
    <t>Kyselina listová</t>
  </si>
  <si>
    <t>ACIDUM FOLICUM LÉČIVA</t>
  </si>
  <si>
    <t>POR TBL OBD 30X10MG</t>
  </si>
  <si>
    <t>Lamotrigin</t>
  </si>
  <si>
    <t>17141</t>
  </si>
  <si>
    <t>LAMICTAL 100 MG</t>
  </si>
  <si>
    <t>Lerkanidipin</t>
  </si>
  <si>
    <t>169652</t>
  </si>
  <si>
    <t>POR TBL FLM 14X20MG</t>
  </si>
  <si>
    <t>Levothyroxin, sodná sůl</t>
  </si>
  <si>
    <t>46693</t>
  </si>
  <si>
    <t>EUTHYROX 125 MIKROGRAMŮ</t>
  </si>
  <si>
    <t>POR TBL NOB 50X125RG</t>
  </si>
  <si>
    <t>47133</t>
  </si>
  <si>
    <t>LETROX 150</t>
  </si>
  <si>
    <t>47141</t>
  </si>
  <si>
    <t>POR TBL NOB 100X50RG I</t>
  </si>
  <si>
    <t>97186</t>
  </si>
  <si>
    <t>EUTHYROX 100 MIKROGRAMŮ</t>
  </si>
  <si>
    <t>POR TBL NOB 100X100RG</t>
  </si>
  <si>
    <t>Linagliptin</t>
  </si>
  <si>
    <t>168445</t>
  </si>
  <si>
    <t>POR TBL FLM 14X5MG</t>
  </si>
  <si>
    <t>Lisinopril a amlodipin</t>
  </si>
  <si>
    <t>Losartan</t>
  </si>
  <si>
    <t>10604</t>
  </si>
  <si>
    <t>LORISTA 50</t>
  </si>
  <si>
    <t>13892</t>
  </si>
  <si>
    <t>POR TBL FLM 30X50MG I</t>
  </si>
  <si>
    <t>Losartan a diuretika</t>
  </si>
  <si>
    <t>163921</t>
  </si>
  <si>
    <t>LORISTA H 50 MG/12,5 MG</t>
  </si>
  <si>
    <t>Magnesium-laktát</t>
  </si>
  <si>
    <t>TBL.MAGNESII LACTICI 0,5 GLO</t>
  </si>
  <si>
    <t>POR TBL NOB 100X500MG</t>
  </si>
  <si>
    <t>Melperon</t>
  </si>
  <si>
    <t>69447</t>
  </si>
  <si>
    <t>Metformin</t>
  </si>
  <si>
    <t>18630</t>
  </si>
  <si>
    <t>Metoprolol</t>
  </si>
  <si>
    <t>POR TBL PRO 28X25MG</t>
  </si>
  <si>
    <t>49934</t>
  </si>
  <si>
    <t>POR TBL PRO 30X25MG</t>
  </si>
  <si>
    <t>49937</t>
  </si>
  <si>
    <t>POR TBL PRO 28X50MG</t>
  </si>
  <si>
    <t>EGILOK 25 MG</t>
  </si>
  <si>
    <t>POR TBL NOB 60X25MG</t>
  </si>
  <si>
    <t>58039</t>
  </si>
  <si>
    <t>POR TBL PRO 28X200MG</t>
  </si>
  <si>
    <t>132522</t>
  </si>
  <si>
    <t>Metronidazol</t>
  </si>
  <si>
    <t>POR TBL NOB 20X250MG</t>
  </si>
  <si>
    <t>Mirtazapin</t>
  </si>
  <si>
    <t>129251</t>
  </si>
  <si>
    <t>MIRTAZAPIN BLUEFISH 15 MG TABLETY DISPERGOVATELNÉ V ÚSTECH</t>
  </si>
  <si>
    <t>POR TBL DIS 6X15MG</t>
  </si>
  <si>
    <t>Moxonidin</t>
  </si>
  <si>
    <t>Nadroparin</t>
  </si>
  <si>
    <t>59806</t>
  </si>
  <si>
    <t>Naftidrofuryl</t>
  </si>
  <si>
    <t>Nimesulid</t>
  </si>
  <si>
    <t>POR GRA SUS 15X100MG I</t>
  </si>
  <si>
    <t>Nitrendipin</t>
  </si>
  <si>
    <t>Nitrofurantoin</t>
  </si>
  <si>
    <t>Omeprazol</t>
  </si>
  <si>
    <t>132530</t>
  </si>
  <si>
    <t>HELICID 20</t>
  </si>
  <si>
    <t>Oxazepam</t>
  </si>
  <si>
    <t>OXAZEPAM LÉČIVA</t>
  </si>
  <si>
    <t>POR TBL NOB 20X10MG</t>
  </si>
  <si>
    <t>Pantoprazol</t>
  </si>
  <si>
    <t>49122</t>
  </si>
  <si>
    <t>Perindopril</t>
  </si>
  <si>
    <t>Perindopril a amlodipin</t>
  </si>
  <si>
    <t>Perindopril a diuretika</t>
  </si>
  <si>
    <t>122690</t>
  </si>
  <si>
    <t>Pitofenon a analgetika</t>
  </si>
  <si>
    <t>50335</t>
  </si>
  <si>
    <t>Propafenon</t>
  </si>
  <si>
    <t>Ramipril</t>
  </si>
  <si>
    <t>56973</t>
  </si>
  <si>
    <t>POR TBL NOB 30X1.25MG</t>
  </si>
  <si>
    <t>Rilmenidin</t>
  </si>
  <si>
    <t>Rivaroxaban</t>
  </si>
  <si>
    <t>Různé jiné kombinace železa</t>
  </si>
  <si>
    <t>POR TBL FLM 50X100MG</t>
  </si>
  <si>
    <t>Sertralin</t>
  </si>
  <si>
    <t>Silikony</t>
  </si>
  <si>
    <t>13388</t>
  </si>
  <si>
    <t>POR CPS MOL 25X40MG</t>
  </si>
  <si>
    <t>Sodná sůl metamizolu</t>
  </si>
  <si>
    <t>NOVALGIN TABLETY</t>
  </si>
  <si>
    <t>POR TBL FLM 20X500MG</t>
  </si>
  <si>
    <t>Spironolakton</t>
  </si>
  <si>
    <t>POR TBL NOB 20X25MG</t>
  </si>
  <si>
    <t>Sulfamethoxazol a trimethoprim</t>
  </si>
  <si>
    <t>POR TBL NOB 20X480MG</t>
  </si>
  <si>
    <t>Sulodexid</t>
  </si>
  <si>
    <t>POR CPS MOL 50X250LSU</t>
  </si>
  <si>
    <t>Theofylin</t>
  </si>
  <si>
    <t>44302</t>
  </si>
  <si>
    <t>POR CPS PRO 20X100MG</t>
  </si>
  <si>
    <t>44304</t>
  </si>
  <si>
    <t>POR CPS PRO 20X200MG</t>
  </si>
  <si>
    <t>44306</t>
  </si>
  <si>
    <t>POR CPS PRO 20X300MG</t>
  </si>
  <si>
    <t>Tiaprid</t>
  </si>
  <si>
    <t>48577</t>
  </si>
  <si>
    <t>POR TBL NOB 20X100MG</t>
  </si>
  <si>
    <t>Tiklopidin</t>
  </si>
  <si>
    <t>Tramadol, kombinace</t>
  </si>
  <si>
    <t>138839</t>
  </si>
  <si>
    <t>POR TBL FLM 1X10</t>
  </si>
  <si>
    <t>POR TBL FLM 2X10</t>
  </si>
  <si>
    <t>POR TBL FLM 3X10</t>
  </si>
  <si>
    <t>138847</t>
  </si>
  <si>
    <t>POR TBL FLM 9X10</t>
  </si>
  <si>
    <t>Trazodon</t>
  </si>
  <si>
    <t>POR TBL RET 30X75MG</t>
  </si>
  <si>
    <t>Trimetazidin</t>
  </si>
  <si>
    <t>32915</t>
  </si>
  <si>
    <t>POR TBL RET 30X35MG</t>
  </si>
  <si>
    <t>Urapidil</t>
  </si>
  <si>
    <t>83272</t>
  </si>
  <si>
    <t>Valsartan a diuretika</t>
  </si>
  <si>
    <t>134270</t>
  </si>
  <si>
    <t>VALSACOMBI 80 MG/12,5 MG</t>
  </si>
  <si>
    <t>Vápník, kombinace s vitaminem D a/nebo jinými léčivy</t>
  </si>
  <si>
    <t>164886</t>
  </si>
  <si>
    <t>Apixaban</t>
  </si>
  <si>
    <t>193743</t>
  </si>
  <si>
    <t>ELIQUIS 5 MG</t>
  </si>
  <si>
    <t>POR TBL FLM 20X5MG</t>
  </si>
  <si>
    <t>Fenoterol a ipratropium-bromid</t>
  </si>
  <si>
    <t>Itopridum</t>
  </si>
  <si>
    <t>Kompenzační pomůcky pro tělesně postižené</t>
  </si>
  <si>
    <t>11439</t>
  </si>
  <si>
    <t>KŘESLO KLOZETOVÉ AUDY AU-2 POJÍZDNÉ</t>
  </si>
  <si>
    <t>NA KOLEČKÁCH, ČALOUNĚNÝ SEDÁK, OPĚRKA A PODRUČKY, S NÁDOBOU</t>
  </si>
  <si>
    <t>11617</t>
  </si>
  <si>
    <t>ŽIDLE TOALETNÍ A SPRCHOVÁ POJÍZDNÁ 4140</t>
  </si>
  <si>
    <t>PEVNÁ VÝŠKA 48 CM, ODKLOPNÁ MADLA, NÁŠLAPNÉ BRZDY</t>
  </si>
  <si>
    <t>23799</t>
  </si>
  <si>
    <t>KŘESLO KLOZETOVÉ PEVNÉ 513 S</t>
  </si>
  <si>
    <t>NASTAVITELNÁ VÝŠKA,ODNÍMATELNÁ MADLA,PLASTOVÁ NÁDOBA S VÍKEM</t>
  </si>
  <si>
    <t>Pomůcky pro inkontinentní</t>
  </si>
  <si>
    <t>88202</t>
  </si>
  <si>
    <t>KALHOTKY ABSORPČNÍ MOLICARE PREMIUM PLUS LARGE</t>
  </si>
  <si>
    <t>BOKY 120-150CM,2034ML,30KS</t>
  </si>
  <si>
    <t>Acebutolol</t>
  </si>
  <si>
    <t>SECTRAL 400 MG</t>
  </si>
  <si>
    <t>MILURIT 100</t>
  </si>
  <si>
    <t>132670</t>
  </si>
  <si>
    <t>Amantadin</t>
  </si>
  <si>
    <t>POR CPS DUR 50X100MG</t>
  </si>
  <si>
    <t>125058</t>
  </si>
  <si>
    <t>42849</t>
  </si>
  <si>
    <t>HIPRES 10</t>
  </si>
  <si>
    <t>Atenolol</t>
  </si>
  <si>
    <t>125514</t>
  </si>
  <si>
    <t>APO-ATENOL 50 MG</t>
  </si>
  <si>
    <t>POR TBL NOB 100X50MG</t>
  </si>
  <si>
    <t>19590</t>
  </si>
  <si>
    <t>TORVACARD 10</t>
  </si>
  <si>
    <t>Bromazepam</t>
  </si>
  <si>
    <t>LEXAURIN 1,5</t>
  </si>
  <si>
    <t>POR TBL NOB 30X1.5MG</t>
  </si>
  <si>
    <t>LEXAURIN 3</t>
  </si>
  <si>
    <t>Diazepam</t>
  </si>
  <si>
    <t>DIAZEPAM SLOVAKOFARMA 5 MG</t>
  </si>
  <si>
    <t>POR TBL NOB 20X5MG</t>
  </si>
  <si>
    <t>DIGOXIN 0,250 LÉČIVA</t>
  </si>
  <si>
    <t>Domperidon</t>
  </si>
  <si>
    <t>Donepezil</t>
  </si>
  <si>
    <t>ALZIL 10 MG</t>
  </si>
  <si>
    <t>151596</t>
  </si>
  <si>
    <t>DONEPEZIL ACTAVIS 10 MG</t>
  </si>
  <si>
    <t>Ezetimib</t>
  </si>
  <si>
    <t>47994</t>
  </si>
  <si>
    <t>POR TBL NOB 28X10MG B</t>
  </si>
  <si>
    <t>Gabapentin</t>
  </si>
  <si>
    <t>Indapamid</t>
  </si>
  <si>
    <t>POR CPS DUR 30X2.5MG</t>
  </si>
  <si>
    <t>Inzulin aspart</t>
  </si>
  <si>
    <t>POR TBL PRO 20X100MG</t>
  </si>
  <si>
    <t>96191</t>
  </si>
  <si>
    <t>MONOSAN 40 MG</t>
  </si>
  <si>
    <t>POR TBL NOB 30X40MG</t>
  </si>
  <si>
    <t>Isradipin</t>
  </si>
  <si>
    <t>Kalcitriol</t>
  </si>
  <si>
    <t>14098</t>
  </si>
  <si>
    <t>OSTEOD 0,25 MIKROGRAMŮ</t>
  </si>
  <si>
    <t>14839</t>
  </si>
  <si>
    <t>DILATREND 6,25</t>
  </si>
  <si>
    <t>Kvetiapin</t>
  </si>
  <si>
    <t>122678</t>
  </si>
  <si>
    <t>QUETIAPIN SANDOZ 25 MG</t>
  </si>
  <si>
    <t>200214</t>
  </si>
  <si>
    <t>POR TBL NOB 56X100MG</t>
  </si>
  <si>
    <t>Kyselina valproová</t>
  </si>
  <si>
    <t>Laktulóza</t>
  </si>
  <si>
    <t>42546</t>
  </si>
  <si>
    <t>POR SIR 1X200ML</t>
  </si>
  <si>
    <t>Levodopa a inhibitor dekarboxylázy</t>
  </si>
  <si>
    <t>45243</t>
  </si>
  <si>
    <t>ISICOM 250 MG</t>
  </si>
  <si>
    <t>POR TBL NOB 60X275MG</t>
  </si>
  <si>
    <t>30018</t>
  </si>
  <si>
    <t>POR TBL NOB 100X75MCG I</t>
  </si>
  <si>
    <t>13895</t>
  </si>
  <si>
    <t>POR TBL PRO 100X25MG</t>
  </si>
  <si>
    <t>POR TBL PRO 30X50MG</t>
  </si>
  <si>
    <t>58041</t>
  </si>
  <si>
    <t>POR TBL PRO 30X200MG</t>
  </si>
  <si>
    <t>163135</t>
  </si>
  <si>
    <t>VASOCARDIN 100</t>
  </si>
  <si>
    <t>155960</t>
  </si>
  <si>
    <t>EGILOK SUCC 25 MG</t>
  </si>
  <si>
    <t>Multienzymové přípravky (lipáza, proteáza apod.)</t>
  </si>
  <si>
    <t>14811</t>
  </si>
  <si>
    <t>122112</t>
  </si>
  <si>
    <t>APO-OME 20</t>
  </si>
  <si>
    <t>Pentoxifylin</t>
  </si>
  <si>
    <t>20028</t>
  </si>
  <si>
    <t>AGAPURIN SR 400</t>
  </si>
  <si>
    <t>POR TBL PRO 100X400 MG</t>
  </si>
  <si>
    <t>85156</t>
  </si>
  <si>
    <t>PRENESSA 4 MG</t>
  </si>
  <si>
    <t>Piracetam</t>
  </si>
  <si>
    <t>11240</t>
  </si>
  <si>
    <t>GERATAM 1200 MG</t>
  </si>
  <si>
    <t>POR TBL FLM 20X1200MG</t>
  </si>
  <si>
    <t>168897</t>
  </si>
  <si>
    <t>POR TBL FLM 28X15MG</t>
  </si>
  <si>
    <t>Telmisartan</t>
  </si>
  <si>
    <t>167673</t>
  </si>
  <si>
    <t>TOLURA 80 MG</t>
  </si>
  <si>
    <t>POR TBL NOB 28X80MG</t>
  </si>
  <si>
    <t>POR CPS PRO 50X200MG</t>
  </si>
  <si>
    <t>Tianeptin</t>
  </si>
  <si>
    <t>POR TBL OBD 90X12.5MG</t>
  </si>
  <si>
    <t>Tramadol</t>
  </si>
  <si>
    <t>84262</t>
  </si>
  <si>
    <t>TRALGIT GTT.</t>
  </si>
  <si>
    <t>POR GTT SOL 1X96ML</t>
  </si>
  <si>
    <t>Vitamin B1 v kombinaci s vitaminem B6 a/nebo B12</t>
  </si>
  <si>
    <t>13816</t>
  </si>
  <si>
    <t>POR CPS MOL 50</t>
  </si>
  <si>
    <t>Warfarin</t>
  </si>
  <si>
    <t>Zolpidem</t>
  </si>
  <si>
    <t>198051</t>
  </si>
  <si>
    <t>198052</t>
  </si>
  <si>
    <t>POR TBL FLM 14X10MG</t>
  </si>
  <si>
    <t>Jiná</t>
  </si>
  <si>
    <t>*2012</t>
  </si>
  <si>
    <t>Jiný</t>
  </si>
  <si>
    <t>23786</t>
  </si>
  <si>
    <t>KŘESLO KLOZETOVÉ POJÍZDNÉ 512</t>
  </si>
  <si>
    <t>ODKLOPNÁ MADLA,PLASTOVÁ NÁDOBA,BRZDY</t>
  </si>
  <si>
    <t>Ambroxol</t>
  </si>
  <si>
    <t>45330</t>
  </si>
  <si>
    <t>POR GTT SOL+INH SOL 100ML</t>
  </si>
  <si>
    <t>Antiagregancia kromě heparinu, kombinace</t>
  </si>
  <si>
    <t>57363</t>
  </si>
  <si>
    <t>POR CPS RDR 30</t>
  </si>
  <si>
    <t>Bisoprolol a jiná antihypertenziva</t>
  </si>
  <si>
    <t>Eplerenon</t>
  </si>
  <si>
    <t>174350</t>
  </si>
  <si>
    <t>EPLERENON ACTAVIS 50 MG</t>
  </si>
  <si>
    <t>POR TBL FLM 28X1X50MG</t>
  </si>
  <si>
    <t>Fosinopril</t>
  </si>
  <si>
    <t>MONOPRIL 20 MG</t>
  </si>
  <si>
    <t>Hydrokortison</t>
  </si>
  <si>
    <t>180827</t>
  </si>
  <si>
    <t>HYDROCORTISON 10 MG JENAPHARM</t>
  </si>
  <si>
    <t>Chinapril</t>
  </si>
  <si>
    <t>158287</t>
  </si>
  <si>
    <t>INDAP 2,5 MG</t>
  </si>
  <si>
    <t>Ipratropium-bromid</t>
  </si>
  <si>
    <t>INH SOL PSS 200X20 MCG</t>
  </si>
  <si>
    <t>Isosorbid-dinitrát</t>
  </si>
  <si>
    <t>POR CPS PRO 30X120MG</t>
  </si>
  <si>
    <t>23306</t>
  </si>
  <si>
    <t>POR TBL NOB 100X40MG</t>
  </si>
  <si>
    <t>76400</t>
  </si>
  <si>
    <t>SORBIMON 20 MG</t>
  </si>
  <si>
    <t>POR TBL NOB 20X20MG</t>
  </si>
  <si>
    <t>Jiná antiinfektiva</t>
  </si>
  <si>
    <t>802</t>
  </si>
  <si>
    <t>OPH GTT SOL 1X10ML SKLO</t>
  </si>
  <si>
    <t>OPH UNG 1X5GM/5MG</t>
  </si>
  <si>
    <t>Klarithromycin</t>
  </si>
  <si>
    <t>151142</t>
  </si>
  <si>
    <t>92034</t>
  </si>
  <si>
    <t>DEPAKINE CHRONO 300 MG SÉCABLE</t>
  </si>
  <si>
    <t>POR TBL RET 100X300MG</t>
  </si>
  <si>
    <t>Léčiva k terapii onemocnění jater</t>
  </si>
  <si>
    <t>69190</t>
  </si>
  <si>
    <t>POR TBL NOB 50X50RG</t>
  </si>
  <si>
    <t>Lisinopril</t>
  </si>
  <si>
    <t>Memantin</t>
  </si>
  <si>
    <t>26501</t>
  </si>
  <si>
    <t>POR TBL FLM 56X10MG I</t>
  </si>
  <si>
    <t>Methylprednisolon</t>
  </si>
  <si>
    <t>94357</t>
  </si>
  <si>
    <t>VAG TBL 50X500MG</t>
  </si>
  <si>
    <t>Midodrin</t>
  </si>
  <si>
    <t>GUTRON 2,5 MG</t>
  </si>
  <si>
    <t>49114</t>
  </si>
  <si>
    <t>POR TBL ENT 56X20MG</t>
  </si>
  <si>
    <t>53479</t>
  </si>
  <si>
    <t>TRENTAL 400</t>
  </si>
  <si>
    <t>POR TBL RET 20X400MG</t>
  </si>
  <si>
    <t>56977</t>
  </si>
  <si>
    <t>Rivastigmin</t>
  </si>
  <si>
    <t>26534</t>
  </si>
  <si>
    <t>POR CPS DUR 28X3MG</t>
  </si>
  <si>
    <t>Rosuvastatin</t>
  </si>
  <si>
    <t>148074</t>
  </si>
  <si>
    <t>POR TBL FLM 90X20MG</t>
  </si>
  <si>
    <t>Rutosid, kombinace</t>
  </si>
  <si>
    <t>ASCORUTIN</t>
  </si>
  <si>
    <t>POR TBL FLM 50</t>
  </si>
  <si>
    <t>Serenový plod</t>
  </si>
  <si>
    <t>59709</t>
  </si>
  <si>
    <t>POR CPS MOL 15X320MG</t>
  </si>
  <si>
    <t>Silymarin</t>
  </si>
  <si>
    <t>132817</t>
  </si>
  <si>
    <t>POR CPS PRO 50X300MG</t>
  </si>
  <si>
    <t>Tiotropium-bromid</t>
  </si>
  <si>
    <t>32392</t>
  </si>
  <si>
    <t>INH PLV CPS 30X18RG+HH</t>
  </si>
  <si>
    <t>54093</t>
  </si>
  <si>
    <t>TRITTICO AC 150</t>
  </si>
  <si>
    <t>POR TBL RET 20X150MG</t>
  </si>
  <si>
    <t>CALCICHEW D3 200 IU</t>
  </si>
  <si>
    <t>POR TBL MND 60</t>
  </si>
  <si>
    <t>Verapamil</t>
  </si>
  <si>
    <t>9201</t>
  </si>
  <si>
    <t>192341</t>
  </si>
  <si>
    <t>198055</t>
  </si>
  <si>
    <t>Acetylcystein</t>
  </si>
  <si>
    <t>57395</t>
  </si>
  <si>
    <t>POR TBL EFF 10X600MG</t>
  </si>
  <si>
    <t>125044</t>
  </si>
  <si>
    <t>POR TBL NOB 28X10MG</t>
  </si>
  <si>
    <t>POR CPS RDR 60</t>
  </si>
  <si>
    <t>Cetirizin</t>
  </si>
  <si>
    <t>Cilazapril</t>
  </si>
  <si>
    <t>INHIBACE 2,5 MG</t>
  </si>
  <si>
    <t>132632</t>
  </si>
  <si>
    <t>132634</t>
  </si>
  <si>
    <t>108369</t>
  </si>
  <si>
    <t>ARICEPT OROTAB 5 MG</t>
  </si>
  <si>
    <t>POR TBL DIS 30X5MG I</t>
  </si>
  <si>
    <t>Fenofibrát</t>
  </si>
  <si>
    <t>11013</t>
  </si>
  <si>
    <t>POR CPS DUR 60X267MG</t>
  </si>
  <si>
    <t>Glimepirid</t>
  </si>
  <si>
    <t>Glycerol-trinitrát</t>
  </si>
  <si>
    <t>85071</t>
  </si>
  <si>
    <t>NITROMINT</t>
  </si>
  <si>
    <t>ORM SPR SLG 1X10GM</t>
  </si>
  <si>
    <t>Hořčík (různé sole v kombinaci)</t>
  </si>
  <si>
    <t>POR GRA SOL SCC 30X365MG</t>
  </si>
  <si>
    <t>Hydrochlorothiazid</t>
  </si>
  <si>
    <t>HYDROCHLOROTHIAZID LÉČIVA</t>
  </si>
  <si>
    <t>Chlortalidon a kalium šetřící diuretika</t>
  </si>
  <si>
    <t>88518</t>
  </si>
  <si>
    <t>AMICLOTON</t>
  </si>
  <si>
    <t>26789</t>
  </si>
  <si>
    <t>NOVORAPID PENFILL 100 U/ML</t>
  </si>
  <si>
    <t>SDR+IVN INJ SOL 5X3ML</t>
  </si>
  <si>
    <t>44504</t>
  </si>
  <si>
    <t>Kandesartan</t>
  </si>
  <si>
    <t>171531</t>
  </si>
  <si>
    <t>CARZAP 4 MG</t>
  </si>
  <si>
    <t>POR TBL NOB 28X4MG</t>
  </si>
  <si>
    <t>Karbamazepin</t>
  </si>
  <si>
    <t>3417</t>
  </si>
  <si>
    <t>BISTON</t>
  </si>
  <si>
    <t>102608</t>
  </si>
  <si>
    <t>RIVOTRIL 0,5 MG</t>
  </si>
  <si>
    <t>POR TBL NOB 50X0.5MG</t>
  </si>
  <si>
    <t>Kodein</t>
  </si>
  <si>
    <t>90</t>
  </si>
  <si>
    <t>CODEIN SLOVAKOFARMA 30 MG</t>
  </si>
  <si>
    <t>POR TBL NOB 10X30MG</t>
  </si>
  <si>
    <t>Kyselina ursodeoxycholová</t>
  </si>
  <si>
    <t>97864</t>
  </si>
  <si>
    <t>POR CPS DUR 50X250MG</t>
  </si>
  <si>
    <t>Lansoprazol</t>
  </si>
  <si>
    <t>181293</t>
  </si>
  <si>
    <t>ESSENTIALE FORTE 600 MG</t>
  </si>
  <si>
    <t>POR CPS DUR 30X600MG</t>
  </si>
  <si>
    <t>169627</t>
  </si>
  <si>
    <t>KAPIDIN 10 MG</t>
  </si>
  <si>
    <t>45239</t>
  </si>
  <si>
    <t>ISICOM 100 MG</t>
  </si>
  <si>
    <t>164997</t>
  </si>
  <si>
    <t>ELTROXIN 100 MCG</t>
  </si>
  <si>
    <t>168446</t>
  </si>
  <si>
    <t>POR TBL FLM 28X5MG</t>
  </si>
  <si>
    <t>Mebeverin</t>
  </si>
  <si>
    <t>132559</t>
  </si>
  <si>
    <t>BETALOC SR 200 MG</t>
  </si>
  <si>
    <t>Molsidomin</t>
  </si>
  <si>
    <t>Nebivolol</t>
  </si>
  <si>
    <t>53760</t>
  </si>
  <si>
    <t>POR TBL NOB 14X5MG</t>
  </si>
  <si>
    <t>132531</t>
  </si>
  <si>
    <t>64864</t>
  </si>
  <si>
    <t>PIRACETAM AL 1200</t>
  </si>
  <si>
    <t>POR TBL FLM 30X1200MG</t>
  </si>
  <si>
    <t>Prednison</t>
  </si>
  <si>
    <t>PREDNISON 5 LÉČIVA</t>
  </si>
  <si>
    <t>136249</t>
  </si>
  <si>
    <t>POR TBL FLM 100X150MG</t>
  </si>
  <si>
    <t>Propiverin</t>
  </si>
  <si>
    <t>161536</t>
  </si>
  <si>
    <t>MICTONORM UNO 30 MG</t>
  </si>
  <si>
    <t>POR CPS RDR 28X30MG</t>
  </si>
  <si>
    <t>500714</t>
  </si>
  <si>
    <t>XARELTO 10 MG</t>
  </si>
  <si>
    <t>500718</t>
  </si>
  <si>
    <t>148076</t>
  </si>
  <si>
    <t>ROSUCARD 40 MG POTAHOVANÉ TABLETY</t>
  </si>
  <si>
    <t>20583</t>
  </si>
  <si>
    <t>POR CPS MOL 50X40MG</t>
  </si>
  <si>
    <t>Simvastatin</t>
  </si>
  <si>
    <t>128825</t>
  </si>
  <si>
    <t>GENSI 20 MG</t>
  </si>
  <si>
    <t>Telmisartan a diuretika</t>
  </si>
  <si>
    <t>26571</t>
  </si>
  <si>
    <t>MICARDISPLUS 40/12,5 MG</t>
  </si>
  <si>
    <t>INH SOL 1X60DÁV+1INH</t>
  </si>
  <si>
    <t>32916</t>
  </si>
  <si>
    <t>POR TBL RET 56X35MG</t>
  </si>
  <si>
    <t>32914</t>
  </si>
  <si>
    <t>POR TBL RET 28X35MG</t>
  </si>
  <si>
    <t>Vinpocetin</t>
  </si>
  <si>
    <t>168327</t>
  </si>
  <si>
    <t>ELIQUIS 2,5 MG</t>
  </si>
  <si>
    <t>POR TBL FLM 60X2.5MG</t>
  </si>
  <si>
    <t>168326</t>
  </si>
  <si>
    <t>POR TBL FLM 20X2.5MG</t>
  </si>
  <si>
    <t>*1004</t>
  </si>
  <si>
    <t>*3012</t>
  </si>
  <si>
    <t>23892</t>
  </si>
  <si>
    <t>SEDAČKA POD SPRCHU 509</t>
  </si>
  <si>
    <t>NASTAVITELNÁ VÝŠKA,KULATÉ PLASTOVÉ SEDÁTKO</t>
  </si>
  <si>
    <t>Antitusika a expektorancia</t>
  </si>
  <si>
    <t>132528</t>
  </si>
  <si>
    <t>41447</t>
  </si>
  <si>
    <t>YASNAL 10 MG</t>
  </si>
  <si>
    <t>Erdostein</t>
  </si>
  <si>
    <t>92757</t>
  </si>
  <si>
    <t>POR CPS DUR 10X300MG</t>
  </si>
  <si>
    <t>Gliklazid</t>
  </si>
  <si>
    <t>POR TBL RET 60X30MG</t>
  </si>
  <si>
    <t>POR TBL ENT 100X500MG</t>
  </si>
  <si>
    <t>Irbesartan</t>
  </si>
  <si>
    <t>Jinanový list (Ginkgo biloba)</t>
  </si>
  <si>
    <t>62914</t>
  </si>
  <si>
    <t>TANAKAN</t>
  </si>
  <si>
    <t>ROCALTROL 0,50 MCG</t>
  </si>
  <si>
    <t>POR CPS MOL 30X0.50RG</t>
  </si>
  <si>
    <t>POR TBL NOB 2X10X100MG</t>
  </si>
  <si>
    <t>POR TBL NOB 100X275MG</t>
  </si>
  <si>
    <t>147458</t>
  </si>
  <si>
    <t>EUTHYROX 112 MIKROGRAMŮ</t>
  </si>
  <si>
    <t>POR TBL NOB 100X112RG II</t>
  </si>
  <si>
    <t>EGILOK 50 MG</t>
  </si>
  <si>
    <t>70933</t>
  </si>
  <si>
    <t>ORTANOL 20 MG</t>
  </si>
  <si>
    <t>MICARDISPLUS 80/12,5 MG</t>
  </si>
  <si>
    <t>Thiamazol</t>
  </si>
  <si>
    <t>87149</t>
  </si>
  <si>
    <t>THYROZOL 10</t>
  </si>
  <si>
    <t>POR TBL FLM 50X10MG</t>
  </si>
  <si>
    <t>Tribenosid</t>
  </si>
  <si>
    <t>Uhličitan vápenatý</t>
  </si>
  <si>
    <t>17994</t>
  </si>
  <si>
    <t>CALCII CARBONICI 0,5 TBL. MEDICAMENTA</t>
  </si>
  <si>
    <t>POR TBL NOB 100X0.5GM</t>
  </si>
  <si>
    <t>89775</t>
  </si>
  <si>
    <t>POR TBL NOB 50X0.5GM</t>
  </si>
  <si>
    <t>189079</t>
  </si>
  <si>
    <t>CALCICHEW D3 LEMON 400 IU</t>
  </si>
  <si>
    <t>47514</t>
  </si>
  <si>
    <t>POR TBL MND 20</t>
  </si>
  <si>
    <t>71950</t>
  </si>
  <si>
    <t>ISOPTIN SR 240 MG</t>
  </si>
  <si>
    <t>POR TBL PRO 30X240MG</t>
  </si>
  <si>
    <t>163148</t>
  </si>
  <si>
    <t>HYPNOGEN</t>
  </si>
  <si>
    <t>POR TBL FLM 7X10MG</t>
  </si>
  <si>
    <t>Nortriptylin</t>
  </si>
  <si>
    <t>12343</t>
  </si>
  <si>
    <t>NORTRILEN</t>
  </si>
  <si>
    <t>POR TBL FLM 50X25MG I PP</t>
  </si>
  <si>
    <t>Kompresní punčochy a návleky</t>
  </si>
  <si>
    <t>45389</t>
  </si>
  <si>
    <t>PUNČOCHY KOMPRESNÍ STEHENNÍ II.K.T.</t>
  </si>
  <si>
    <t>MAXIS COMFORT A-G</t>
  </si>
  <si>
    <t>14398</t>
  </si>
  <si>
    <t>ALPHA D3 1 MIKROGRAM</t>
  </si>
  <si>
    <t>POR CPS MOL 30X1RG</t>
  </si>
  <si>
    <t>125065</t>
  </si>
  <si>
    <t>POR TBL NOB 90X5MG</t>
  </si>
  <si>
    <t>Amoxicilin</t>
  </si>
  <si>
    <t>19751</t>
  </si>
  <si>
    <t>DUOMOX 1000</t>
  </si>
  <si>
    <t>POR TBL SUS 14X1000MG</t>
  </si>
  <si>
    <t>132529</t>
  </si>
  <si>
    <t>19593</t>
  </si>
  <si>
    <t>139477</t>
  </si>
  <si>
    <t>BETAMED 20 MG</t>
  </si>
  <si>
    <t>176913</t>
  </si>
  <si>
    <t>94164</t>
  </si>
  <si>
    <t>CONCOR 5</t>
  </si>
  <si>
    <t>195997</t>
  </si>
  <si>
    <t>SOBYCOR 5 MG</t>
  </si>
  <si>
    <t>184286</t>
  </si>
  <si>
    <t>184290</t>
  </si>
  <si>
    <t>132600</t>
  </si>
  <si>
    <t>132676</t>
  </si>
  <si>
    <t>Ciklopirox</t>
  </si>
  <si>
    <t>BATRAFEN ROZTOK</t>
  </si>
  <si>
    <t>DRM SOL 1X20ML</t>
  </si>
  <si>
    <t>Cinarizin</t>
  </si>
  <si>
    <t>30381</t>
  </si>
  <si>
    <t>STUGERON</t>
  </si>
  <si>
    <t>132582</t>
  </si>
  <si>
    <t>Dihydrokodein</t>
  </si>
  <si>
    <t>41811</t>
  </si>
  <si>
    <t>DHC CONTINUS 60 MG</t>
  </si>
  <si>
    <t>POR TBL RET 50X60MG</t>
  </si>
  <si>
    <t>Diklofenak</t>
  </si>
  <si>
    <t>125121</t>
  </si>
  <si>
    <t>APO-DICLO SR 100</t>
  </si>
  <si>
    <t>POR TBL RET 30X100MG</t>
  </si>
  <si>
    <t>125122</t>
  </si>
  <si>
    <t>POR TBL RET 100X100MG</t>
  </si>
  <si>
    <t>132647</t>
  </si>
  <si>
    <t>132786</t>
  </si>
  <si>
    <t>Doxycyklin</t>
  </si>
  <si>
    <t>4013</t>
  </si>
  <si>
    <t>DOXYBENE 200 MG TABLETY</t>
  </si>
  <si>
    <t>POR TBL NOB 10X200MG</t>
  </si>
  <si>
    <t>90986</t>
  </si>
  <si>
    <t>DEOXYMYKOIN</t>
  </si>
  <si>
    <t>POR TBL NOB 10X100MG</t>
  </si>
  <si>
    <t>Dronedaron</t>
  </si>
  <si>
    <t>167351</t>
  </si>
  <si>
    <t>MULTAQ 400 MG</t>
  </si>
  <si>
    <t>POR TBL FLM 60X400MG</t>
  </si>
  <si>
    <t>56804</t>
  </si>
  <si>
    <t>FURORESE 40</t>
  </si>
  <si>
    <t>Guajfenesin</t>
  </si>
  <si>
    <t>GUAJACURAN 5%</t>
  </si>
  <si>
    <t>INJ SOL 10X10ML/0.5GM</t>
  </si>
  <si>
    <t>47476</t>
  </si>
  <si>
    <t>LORADUR</t>
  </si>
  <si>
    <t>Hydrokortison a antibiotika</t>
  </si>
  <si>
    <t>DRM CRM 1X15GM</t>
  </si>
  <si>
    <t>Indometacin</t>
  </si>
  <si>
    <t>RCT SUP 10X100MG</t>
  </si>
  <si>
    <t>181000</t>
  </si>
  <si>
    <t>Kaptopril</t>
  </si>
  <si>
    <t>TENSIOMIN 12,5 MG</t>
  </si>
  <si>
    <t>POR TBL NOB 30X12.5MG</t>
  </si>
  <si>
    <t>49564</t>
  </si>
  <si>
    <t>POR TBL NOB 90X12.5MG</t>
  </si>
  <si>
    <t>132644</t>
  </si>
  <si>
    <t>POR TBL NOB 14X500MG</t>
  </si>
  <si>
    <t>CODEIN SLOVAKOFARMA 15 MG</t>
  </si>
  <si>
    <t>POR TBL NOB 10X15MG</t>
  </si>
  <si>
    <t>88</t>
  </si>
  <si>
    <t>Kombinace různých antibiotik</t>
  </si>
  <si>
    <t>OPH UNG 1X5GM</t>
  </si>
  <si>
    <t>Kyselina ibandronová</t>
  </si>
  <si>
    <t>26243</t>
  </si>
  <si>
    <t>BONDRONAT 50 MG</t>
  </si>
  <si>
    <t>POR TBL FLM 84X50MG</t>
  </si>
  <si>
    <t>132789</t>
  </si>
  <si>
    <t>POR TBL NOB 100X125MG</t>
  </si>
  <si>
    <t>46694</t>
  </si>
  <si>
    <t>POR TBL NOB 100X125RG</t>
  </si>
  <si>
    <t>69192</t>
  </si>
  <si>
    <t>POR TBL NOB 50X150RG</t>
  </si>
  <si>
    <t>47610</t>
  </si>
  <si>
    <t>125036</t>
  </si>
  <si>
    <t>LORISTA 25</t>
  </si>
  <si>
    <t>102382</t>
  </si>
  <si>
    <t>LORISTA H 100 MG/25 MG</t>
  </si>
  <si>
    <t>POR TBL FLM 28X100/25MG</t>
  </si>
  <si>
    <t>104712</t>
  </si>
  <si>
    <t>POR TBL FLM 84X50/12.5MG</t>
  </si>
  <si>
    <t>15317</t>
  </si>
  <si>
    <t>163923</t>
  </si>
  <si>
    <t>Medroxyprogesteron a estrogen</t>
  </si>
  <si>
    <t>14628</t>
  </si>
  <si>
    <t>DIVINA</t>
  </si>
  <si>
    <t>POR TBL NOB 3X21</t>
  </si>
  <si>
    <t>Mefenoxalon</t>
  </si>
  <si>
    <t>107228</t>
  </si>
  <si>
    <t>12356</t>
  </si>
  <si>
    <t>POR TBL FLM 120X850MG</t>
  </si>
  <si>
    <t>12893</t>
  </si>
  <si>
    <t>POR TBL NOB 60X100MG</t>
  </si>
  <si>
    <t>POR GRA SUS 30X100MG I</t>
  </si>
  <si>
    <t>17187</t>
  </si>
  <si>
    <t>NIMESIL</t>
  </si>
  <si>
    <t>POR GRA SUS 30X100MG</t>
  </si>
  <si>
    <t>Organo-heparinoid</t>
  </si>
  <si>
    <t>HEPAROID LÉČIVA</t>
  </si>
  <si>
    <t>DRM CRM 1X30GM</t>
  </si>
  <si>
    <t>128808</t>
  </si>
  <si>
    <t>120795</t>
  </si>
  <si>
    <t>APO-PERINDO 4 MG</t>
  </si>
  <si>
    <t>POR TBL NOB 90X4MG</t>
  </si>
  <si>
    <t>120805</t>
  </si>
  <si>
    <t>APO-PERINDO 8 MG</t>
  </si>
  <si>
    <t>POR TBL NOB 30X8MG</t>
  </si>
  <si>
    <t>85159</t>
  </si>
  <si>
    <t>85162</t>
  </si>
  <si>
    <t>162012</t>
  </si>
  <si>
    <t>Promethazin</t>
  </si>
  <si>
    <t>66817</t>
  </si>
  <si>
    <t>MICTONORM</t>
  </si>
  <si>
    <t>POR TBL OBD 50X15MG</t>
  </si>
  <si>
    <t>92254</t>
  </si>
  <si>
    <t>POR TBL OBD 30X15MG</t>
  </si>
  <si>
    <t>56974</t>
  </si>
  <si>
    <t>POR TBL NOB 50X1.25MG</t>
  </si>
  <si>
    <t>Ramipril a felodipin</t>
  </si>
  <si>
    <t>50118</t>
  </si>
  <si>
    <t>TRIASYN 2,5/2,5 MG</t>
  </si>
  <si>
    <t>Ranitidin</t>
  </si>
  <si>
    <t>47471</t>
  </si>
  <si>
    <t>RANISAN 150 MG</t>
  </si>
  <si>
    <t>POR TBL FLM 60X150MG</t>
  </si>
  <si>
    <t>96056</t>
  </si>
  <si>
    <t>POR TBL FLM 30X150MG</t>
  </si>
  <si>
    <t>148070</t>
  </si>
  <si>
    <t>Sodná sůl dokusátu, včetně kombinací</t>
  </si>
  <si>
    <t>RCT SOL 2X67.5ML</t>
  </si>
  <si>
    <t>NOVALGIN INJEKCE</t>
  </si>
  <si>
    <t>INJ SOL 5X5ML/2.5GM</t>
  </si>
  <si>
    <t>INJ SOL 10X2ML/1GM</t>
  </si>
  <si>
    <t>Sulfadiazin, stříbrná sůl, kombinace</t>
  </si>
  <si>
    <t>14872</t>
  </si>
  <si>
    <t>IALUGEN PLUS</t>
  </si>
  <si>
    <t>DRM LIG IPR 5KS(10X10CM)</t>
  </si>
  <si>
    <t>3377</t>
  </si>
  <si>
    <t>96117</t>
  </si>
  <si>
    <t>INJ SOL 10X2ML/600LSU</t>
  </si>
  <si>
    <t>Telmisartan a amlodipin</t>
  </si>
  <si>
    <t>167852</t>
  </si>
  <si>
    <t>TWYNSTA 80 MG/5 MG</t>
  </si>
  <si>
    <t>29677</t>
  </si>
  <si>
    <t>POR TBL NOB 84</t>
  </si>
  <si>
    <t>214904</t>
  </si>
  <si>
    <t>146119</t>
  </si>
  <si>
    <t>Tizanidin</t>
  </si>
  <si>
    <t>16051</t>
  </si>
  <si>
    <t>SIRDALUD 2 MG</t>
  </si>
  <si>
    <t>Tolperison</t>
  </si>
  <si>
    <t>MYDOCALM 150 MG</t>
  </si>
  <si>
    <t>32083</t>
  </si>
  <si>
    <t>201133</t>
  </si>
  <si>
    <t>TRAMAL KAPKY 100 MG/1 ML</t>
  </si>
  <si>
    <t>17929</t>
  </si>
  <si>
    <t>179330</t>
  </si>
  <si>
    <t>46444</t>
  </si>
  <si>
    <t>POR TBL RET 60X150MG</t>
  </si>
  <si>
    <t>Triamcinolon</t>
  </si>
  <si>
    <t>32918</t>
  </si>
  <si>
    <t>POR TBL RET 90X35MG</t>
  </si>
  <si>
    <t>186538</t>
  </si>
  <si>
    <t>10253</t>
  </si>
  <si>
    <t>POR TBL NOB 90X10MG</t>
  </si>
  <si>
    <t>146898</t>
  </si>
  <si>
    <t>ZOLPIDEM MYLAN 10 MG</t>
  </si>
  <si>
    <t>146899</t>
  </si>
  <si>
    <t>132603</t>
  </si>
  <si>
    <t>STILNOX</t>
  </si>
  <si>
    <t>146896</t>
  </si>
  <si>
    <t>193745</t>
  </si>
  <si>
    <t>POR TBL FLM 60X5MG</t>
  </si>
  <si>
    <t>Formoterol a budesonid</t>
  </si>
  <si>
    <t>SYMBICORT TURBUHALER 200 MIKROGRAMŮ/ 6 MIKROGRAMŮ/ INHALACE</t>
  </si>
  <si>
    <t>Perindopril, amlodipin a indapamid</t>
  </si>
  <si>
    <t>190953</t>
  </si>
  <si>
    <t>TRIPLIXAM 2,5 MG/0,625 MG/5 MG</t>
  </si>
  <si>
    <t>45387</t>
  </si>
  <si>
    <t>PUNČOCHY KOMPRESNÍ LÝTKOVÉ II.K.T.</t>
  </si>
  <si>
    <t>MAXIS COMFORT A-D</t>
  </si>
  <si>
    <t>45763</t>
  </si>
  <si>
    <t>MAXIS B/BRILANT/ A-D</t>
  </si>
  <si>
    <t>167008</t>
  </si>
  <si>
    <t xml:space="preserve">KALHOTKY ABSORPČNÍ TENA LADY PROTECTIVE UNDERWEAR </t>
  </si>
  <si>
    <t>BOKY 95-125CM,880ML,10KS</t>
  </si>
  <si>
    <t>87922</t>
  </si>
  <si>
    <t>KALHOTKY ABSORPČNÍ MOLICARE MOBIL EXTRA LARGE</t>
  </si>
  <si>
    <t>BOKY 130-170CM,1862ML,14KS</t>
  </si>
  <si>
    <t>2951</t>
  </si>
  <si>
    <t>Azithromycin</t>
  </si>
  <si>
    <t>155859</t>
  </si>
  <si>
    <t>SUMAMED 500 MG</t>
  </si>
  <si>
    <t>185435</t>
  </si>
  <si>
    <t>Klindamycin</t>
  </si>
  <si>
    <t>1629</t>
  </si>
  <si>
    <t>DALACIN T KOŽNÍ ROZTOK</t>
  </si>
  <si>
    <t>DRM SOL 1X30ML</t>
  </si>
  <si>
    <t>Mebendazol</t>
  </si>
  <si>
    <t>Norethisteron</t>
  </si>
  <si>
    <t>125226</t>
  </si>
  <si>
    <t>NORETHISTERON ZENTIVA</t>
  </si>
  <si>
    <t>RCT SOL 10X67.5ML</t>
  </si>
  <si>
    <t>*2009</t>
  </si>
  <si>
    <t>Aciklovir</t>
  </si>
  <si>
    <t>POR TBL NOB 25X200MG</t>
  </si>
  <si>
    <t>58874</t>
  </si>
  <si>
    <t>AMLOZEK 5</t>
  </si>
  <si>
    <t>50316</t>
  </si>
  <si>
    <t>TULIP 20 MG POTAHOVANÉ TABLETY</t>
  </si>
  <si>
    <t>3822</t>
  </si>
  <si>
    <t>CONCOR COR 5 MG</t>
  </si>
  <si>
    <t>Ciprofibrát</t>
  </si>
  <si>
    <t>47684</t>
  </si>
  <si>
    <t>LIPANOR</t>
  </si>
  <si>
    <t>POR CPS DUR 60X100MG</t>
  </si>
  <si>
    <t>47683</t>
  </si>
  <si>
    <t>46621</t>
  </si>
  <si>
    <t>UNO</t>
  </si>
  <si>
    <t>POR TBL PRO 20X150MG</t>
  </si>
  <si>
    <t>154056</t>
  </si>
  <si>
    <t>GLIMEPIRID MYLAN 3 MG</t>
  </si>
  <si>
    <t>Hydrokortison-butyrát</t>
  </si>
  <si>
    <t>9305</t>
  </si>
  <si>
    <t>LOCOID 0,1%</t>
  </si>
  <si>
    <t>9307</t>
  </si>
  <si>
    <t>LOCOID 0,1% LOTION</t>
  </si>
  <si>
    <t>94959</t>
  </si>
  <si>
    <t>ACCUPRO 10</t>
  </si>
  <si>
    <t>132844</t>
  </si>
  <si>
    <t>Klenbuterol</t>
  </si>
  <si>
    <t>Kombinace a komplexy sloučenin hliníku, vápníku a hořčíku</t>
  </si>
  <si>
    <t>47664</t>
  </si>
  <si>
    <t>MAALOX SUSPENZE</t>
  </si>
  <si>
    <t>POR SUS 30X15ML</t>
  </si>
  <si>
    <t>DORSIFLEX 200 MG</t>
  </si>
  <si>
    <t>Mesalazin</t>
  </si>
  <si>
    <t>75567</t>
  </si>
  <si>
    <t>SALOFALK 500</t>
  </si>
  <si>
    <t>132638</t>
  </si>
  <si>
    <t>92259</t>
  </si>
  <si>
    <t>PANZYTRAT 25 000</t>
  </si>
  <si>
    <t>POR CPS DUR 100-PLAST</t>
  </si>
  <si>
    <t>54535</t>
  </si>
  <si>
    <t>POR CPS DUR 100-SKLO</t>
  </si>
  <si>
    <t>Paroxetin</t>
  </si>
  <si>
    <t>30805</t>
  </si>
  <si>
    <t>REMOOD 20 MG</t>
  </si>
  <si>
    <t>47085</t>
  </si>
  <si>
    <t>PENTOMER RETARD 400 MG</t>
  </si>
  <si>
    <t>POR TBL PRO 100X400MG</t>
  </si>
  <si>
    <t>120791</t>
  </si>
  <si>
    <t>189077</t>
  </si>
  <si>
    <t>POR TBL MND 30</t>
  </si>
  <si>
    <t>47516</t>
  </si>
  <si>
    <t>POR TBL MND 100</t>
  </si>
  <si>
    <t>146894</t>
  </si>
  <si>
    <t>198056</t>
  </si>
  <si>
    <t>*1005</t>
  </si>
  <si>
    <t>19591</t>
  </si>
  <si>
    <t>Fluoxetin</t>
  </si>
  <si>
    <t>107901</t>
  </si>
  <si>
    <t>APO-FLUOXETINE</t>
  </si>
  <si>
    <t>POR CPS DUR 100X20MG</t>
  </si>
  <si>
    <t>DRM PLV SOL 1</t>
  </si>
  <si>
    <t>Jodová terapie</t>
  </si>
  <si>
    <t>61158</t>
  </si>
  <si>
    <t>JODID 100</t>
  </si>
  <si>
    <t>169252</t>
  </si>
  <si>
    <t>TROMBEX 75 MG POTAHOVANÉ TABLETY</t>
  </si>
  <si>
    <t>POR TBL FLM 90X75MG</t>
  </si>
  <si>
    <t>Levocetirizin</t>
  </si>
  <si>
    <t>Methotrexát (pouze perorální)</t>
  </si>
  <si>
    <t>157119</t>
  </si>
  <si>
    <t>METHOTREXAT EBEWE 2,5 MG TABLETY</t>
  </si>
  <si>
    <t>POR TBL NOB 50X2.5MG</t>
  </si>
  <si>
    <t>59810</t>
  </si>
  <si>
    <t>INJ SOL 10X1ML</t>
  </si>
  <si>
    <t>Pseudoefedrin, kombinace</t>
  </si>
  <si>
    <t>64934</t>
  </si>
  <si>
    <t>CLARINASE REPETABS</t>
  </si>
  <si>
    <t>POR TBL RET 7</t>
  </si>
  <si>
    <t>94584</t>
  </si>
  <si>
    <t>119773</t>
  </si>
  <si>
    <t>187500</t>
  </si>
  <si>
    <t>187502</t>
  </si>
  <si>
    <t>187486</t>
  </si>
  <si>
    <t>187487</t>
  </si>
  <si>
    <t>Ekonazol</t>
  </si>
  <si>
    <t>59074</t>
  </si>
  <si>
    <t>PEVARYL</t>
  </si>
  <si>
    <t>DRM CRM 1X30GM 1%</t>
  </si>
  <si>
    <t>Famotidin</t>
  </si>
  <si>
    <t>POR TBL FLM 50X20MG</t>
  </si>
  <si>
    <t>Jiná imunostimulancia</t>
  </si>
  <si>
    <t>84102</t>
  </si>
  <si>
    <t>LUIVAC</t>
  </si>
  <si>
    <t>POR TBL NOB 56</t>
  </si>
  <si>
    <t>203290</t>
  </si>
  <si>
    <t>KLACID SR</t>
  </si>
  <si>
    <t>POR TBL RET 14X500MG</t>
  </si>
  <si>
    <t>Makrogol</t>
  </si>
  <si>
    <t>POR PLV SOL 1X4</t>
  </si>
  <si>
    <t>Mupirocin</t>
  </si>
  <si>
    <t>POR TBL OBD 100X150MG</t>
  </si>
  <si>
    <t>146893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</si>
  <si>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</si>
  <si>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</si>
  <si>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</si>
  <si>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</si>
  <si>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N06AB05 - Paroxetin</t>
  </si>
  <si>
    <t>A02BA02 - Ranitidin</t>
  </si>
  <si>
    <t>J01AA02 - Doxycyklin</t>
  </si>
  <si>
    <t>A10AB05 - Inzulin aspart</t>
  </si>
  <si>
    <t>N03AX09 - Lamotrigin</t>
  </si>
  <si>
    <t>A02BA02</t>
  </si>
  <si>
    <t>J01AA02</t>
  </si>
  <si>
    <t>N03AX09</t>
  </si>
  <si>
    <t>A10AB05</t>
  </si>
  <si>
    <t>N06AB05</t>
  </si>
  <si>
    <t>Přehled plnění PL - Preskripce léčivých přípravků - orientační přehled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</si>
  <si>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</si>
  <si>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</si>
  <si>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</si>
  <si>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</si>
  <si>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</si>
  <si>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</si>
  <si>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ZA327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</si>
  <si>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</si>
  <si>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</si>
  <si>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</si>
  <si>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</si>
  <si>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</si>
  <si>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</si>
  <si>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</si>
  <si>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ZA429</t>
  </si>
  <si>
    <t>Obinadlo elastické idealtex   8 cm x 5 m 931061</t>
  </si>
  <si>
    <t>ZA446</t>
  </si>
  <si>
    <t>Vata buničitá přířezy 20 x 30 cm 1230200129</t>
  </si>
  <si>
    <t>ZA447</t>
  </si>
  <si>
    <t>Vata obvazová 200 g nesterilní skládaná 1102352</t>
  </si>
  <si>
    <t>ZA450</t>
  </si>
  <si>
    <t>Náplast omniplast 1,25 cm x 9,1 m 9004520</t>
  </si>
  <si>
    <t>ZA454</t>
  </si>
  <si>
    <t>Kompresa AB 10 x 10 cm / 1 ks sterilní NT savá 1230114011</t>
  </si>
  <si>
    <t>ZA459</t>
  </si>
  <si>
    <t>Kompresa AB 10 x 20 cm / 1 ks sterilní NT savá 1230114021</t>
  </si>
  <si>
    <t>ZA476</t>
  </si>
  <si>
    <t>Krytí mepilex border lite 10 x 10 cm bal. á 5 ks 281300-00</t>
  </si>
  <si>
    <t>ZA478</t>
  </si>
  <si>
    <t>Krytí actisorb plus 10,5 x 10,5 cm bal. á 10 ks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</si>
  <si>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</si>
  <si>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</si>
  <si>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</si>
  <si>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</si>
  <si>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</si>
  <si>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</si>
  <si>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ZA554</t>
  </si>
  <si>
    <t>Krytí hypro-sorb R 10 x 10 x 10 mm bal. á 10 ks 006</t>
  </si>
  <si>
    <t>ZA561</t>
  </si>
  <si>
    <t>Kompresa AB 20 x 40 cm / 1 ks sterilní NT savá 1230114051</t>
  </si>
  <si>
    <t>ZA563</t>
  </si>
  <si>
    <t>Kompresa AB 20 x 20 cm / 1 ks sterilní NT savá 1230114041</t>
  </si>
  <si>
    <t>ZA569</t>
  </si>
  <si>
    <t>Podkolenky cambren C  K3 velké 997396/2</t>
  </si>
  <si>
    <t>ZA593</t>
  </si>
  <si>
    <t>Tampon stáčený sterilní 20 x 20 cm / 5 ks 28003</t>
  </si>
  <si>
    <t>ZA595</t>
  </si>
  <si>
    <t>Náplast tegaderm 6,0 cm x 7,0 cm bal. á 100 ks s výřezem 1623W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</si>
  <si>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</si>
  <si>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</si>
  <si>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</si>
  <si>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</si>
  <si>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</si>
  <si>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 / 5 ks sterilní 1325020275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</si>
  <si>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</si>
  <si>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</si>
  <si>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</si>
  <si>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</si>
  <si>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</si>
  <si>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 / 5 ks sterilní 26621</t>
  </si>
  <si>
    <t>ZD770</t>
  </si>
  <si>
    <t>Krytí tubifast 7,5 x 10 m 2438</t>
  </si>
  <si>
    <t>ZD934</t>
  </si>
  <si>
    <t>Obinadlo elastické idealflex krátkotažné 12 cm x 5 m bal. á 10 ks 931324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</si>
  <si>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</si>
  <si>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</si>
  <si>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</si>
  <si>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</si>
  <si>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ZH011</t>
  </si>
  <si>
    <t>Náplast micropore 1,25 cm x 9,14 m bal. á 24 ks 1530-0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</si>
  <si>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</si>
  <si>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</si>
  <si>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</si>
  <si>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</si>
  <si>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</si>
  <si>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</si>
  <si>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</si>
  <si>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</si>
  <si>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ZA487</t>
  </si>
  <si>
    <t>Obinadlo ideal 12 cm x 5 m 9310233</t>
  </si>
  <si>
    <t>ZA526</t>
  </si>
  <si>
    <t>Krytí sorbalgon 10 x 10 cm bal. á 10 ks 999595</t>
  </si>
  <si>
    <t>ZA552</t>
  </si>
  <si>
    <t>Punčochy cambren C  SG3 velké 9974052</t>
  </si>
  <si>
    <t>ZA588</t>
  </si>
  <si>
    <t>Sada k odstranění stehů PEHA 9919004</t>
  </si>
  <si>
    <t>ZD746</t>
  </si>
  <si>
    <t>Krytí atrauman Ag 10 x 10 cm bal. á 3 ks 499572</t>
  </si>
  <si>
    <t>ZL410</t>
  </si>
  <si>
    <t>Hemagel 100 g A2681147</t>
  </si>
  <si>
    <t>ZL684</t>
  </si>
  <si>
    <t>Náplast santiband standard poinjekční jednotl. baleno 19 mm x 72 mm 652</t>
  </si>
  <si>
    <t>ZL854</t>
  </si>
  <si>
    <t>Krytí mastný tyl jelonet 10 x 10 cm á 36 ks 66007478</t>
  </si>
  <si>
    <t>ZL996</t>
  </si>
  <si>
    <t>Obinadlo hyrofilní sterilní  8 cm x 5 m  004310182</t>
  </si>
  <si>
    <t>ZL999</t>
  </si>
  <si>
    <t>Rychloobvaz 8 x 4 cm / 3 ks ( pro obj. 1 kus = 3 náplasti) 001445510</t>
  </si>
  <si>
    <t>ZF042</t>
  </si>
  <si>
    <t>Krytí mastný tyl jelonet 10 x 10 cm á 10 ks 7404</t>
  </si>
  <si>
    <t>ZD819</t>
  </si>
  <si>
    <t>Krytí debrisoft 10 x 10 cm bal. á 5 ks 31222</t>
  </si>
  <si>
    <t>ZE894</t>
  </si>
  <si>
    <t>Krytí mepilex transfer Ag 7,5 x 8,5 cm bal. á 10 ks 394000</t>
  </si>
  <si>
    <t>ZA492</t>
  </si>
  <si>
    <t>Krytí suprasorb H 10 x 10 cm hydrokoloidní standard bal. á 10 ks 20403</t>
  </si>
  <si>
    <t>ZL853</t>
  </si>
  <si>
    <t>Krytí mastný tyl jelonet 10 x 40 cm á 10 ks 7459</t>
  </si>
  <si>
    <t>ZD231</t>
  </si>
  <si>
    <t>Krytí hydrotul 10 x 12 cm bal. á 10 ks 499583</t>
  </si>
  <si>
    <t>ZA639</t>
  </si>
  <si>
    <t>Krytí hydroclean (tenderwet 24 active-609214) 10 x 10 cm bal. á 20 ks 609307</t>
  </si>
  <si>
    <t>ZB435</t>
  </si>
  <si>
    <t>Krytí tenderwet 24 kulatý 5,5 mm bal. á 10 ks 609466</t>
  </si>
  <si>
    <t>ZN201</t>
  </si>
  <si>
    <t>Krytí mepilex border heel 18,5 x 24,5 cm bal. á 5 ks 283250</t>
  </si>
  <si>
    <t>ZA727</t>
  </si>
  <si>
    <t>Kontejner 30 ml sterilní 331690251750</t>
  </si>
  <si>
    <t>ZA728</t>
  </si>
  <si>
    <t>Lopatka lékařská nesterilní dřevěná ústní bal. á 100 ks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</si>
  <si>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</si>
  <si>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</si>
  <si>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</si>
  <si>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</si>
  <si>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</si>
  <si>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</si>
  <si>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</si>
  <si>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</si>
  <si>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</si>
  <si>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</si>
  <si>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</si>
  <si>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</si>
  <si>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</si>
  <si>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</si>
  <si>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</si>
  <si>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</si>
  <si>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ZA967</t>
  </si>
  <si>
    <t>Flocare set 800 pump pro enter.vaky-569886  A4323102</t>
  </si>
  <si>
    <t>ZB006</t>
  </si>
  <si>
    <t>Teploměr digitální thermoval basic 9250391</t>
  </si>
  <si>
    <t>ZB066</t>
  </si>
  <si>
    <t>Stříkačka janett 3-dílná 100 ml sterilní vyplachovací adaptér PLS1710</t>
  </si>
  <si>
    <t>ZB249</t>
  </si>
  <si>
    <t>Sáček močový s křížovou výpustí 2000 ml ZAR-TNU201601</t>
  </si>
  <si>
    <t>ZB361</t>
  </si>
  <si>
    <t>Láhev respiflo 1000 ml 21000</t>
  </si>
  <si>
    <t>ZB386</t>
  </si>
  <si>
    <t>Kanyla ET 7,5 s manžetou 9475E</t>
  </si>
  <si>
    <t>ZB387</t>
  </si>
  <si>
    <t>Kanyla ET 8,0 s manžetou 9480E</t>
  </si>
  <si>
    <t>ZB488</t>
  </si>
  <si>
    <t>Sprej cavilon 28 ml bal. á 12 ks 3346E</t>
  </si>
  <si>
    <t>ZB753</t>
  </si>
  <si>
    <t>Nebulizátor s maskou+hadičkou 1483</t>
  </si>
  <si>
    <t>ZB755</t>
  </si>
  <si>
    <t>Zkumavka 1,0 ml K3 edta fialová 454034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</si>
  <si>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</si>
  <si>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</si>
  <si>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</si>
  <si>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</si>
  <si>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</si>
  <si>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</si>
  <si>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</si>
  <si>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</si>
  <si>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</si>
  <si>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</si>
  <si>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</si>
  <si>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</si>
  <si>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</si>
  <si>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</si>
  <si>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ZB949</t>
  </si>
  <si>
    <t>Pinzeta UH sterilní HAR999565</t>
  </si>
  <si>
    <t>ZC074</t>
  </si>
  <si>
    <t>Nebulizátor Typ 753 pro dospělé 01.000.08.753</t>
  </si>
  <si>
    <t>ZC498</t>
  </si>
  <si>
    <t>Držák močových sáčků UH 800800100</t>
  </si>
  <si>
    <t>ZC648</t>
  </si>
  <si>
    <t>Elektroda EKG s gelem ovál 33 x 51 mm pro dospělé H-108006</t>
  </si>
  <si>
    <t>ZC769</t>
  </si>
  <si>
    <t>Hadička spojovací HS 1,8 x 450LL 606301-ND</t>
  </si>
  <si>
    <t>ZC777</t>
  </si>
  <si>
    <t>Filtr sací MSF 271-022-001</t>
  </si>
  <si>
    <t>ZD010</t>
  </si>
  <si>
    <t>Set sterilní pro žilní katetrizaci Mediset 4752003</t>
  </si>
  <si>
    <t>ZD616</t>
  </si>
  <si>
    <t>Set sterilní pro močovou katetriz.+ aqua permanent 4 Mediset bal. á 54 ks 753882</t>
  </si>
  <si>
    <t>Set sterilní pro močovou katetrizaci+ aqua permanent 4 Mediset bal. á 54 ks 753882</t>
  </si>
  <si>
    <t>ZD808</t>
  </si>
  <si>
    <t>Kanyla vasofix 22G modrá safety 4269098S-01</t>
  </si>
  <si>
    <t>ZD903</t>
  </si>
  <si>
    <t>Kontejner+lopatka 30 ml nesterilní 331690251330</t>
  </si>
  <si>
    <t>ZE159</t>
  </si>
  <si>
    <t>Nádoba na kontaminovaný odpad 2 l 15-0003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</si>
  <si>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</si>
  <si>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</si>
  <si>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</si>
  <si>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</si>
  <si>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</si>
  <si>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</si>
  <si>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</si>
  <si>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</si>
  <si>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</si>
  <si>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</si>
  <si>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</si>
  <si>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</si>
  <si>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</si>
  <si>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</si>
  <si>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</si>
  <si>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</si>
  <si>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</si>
  <si>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</si>
  <si>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</si>
  <si>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</si>
  <si>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ZK799</t>
  </si>
  <si>
    <t>Zátka combi červená 4495101</t>
  </si>
  <si>
    <t>ZK884</t>
  </si>
  <si>
    <t>Kohout trojcestný discofix modrý 4095111</t>
  </si>
  <si>
    <t>ZK978</t>
  </si>
  <si>
    <t>Cévka odsávací CH16 s přerušovačem sání P01175a</t>
  </si>
  <si>
    <t>ZK979</t>
  </si>
  <si>
    <t>Cévka odsávací CH18 s přerušovačem sání P01177a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</si>
  <si>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</si>
  <si>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</si>
  <si>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</si>
  <si>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</si>
  <si>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</si>
  <si>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</si>
  <si>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ZD815</t>
  </si>
  <si>
    <t>Manžeta TK tonometru KVS LD7 + k monitoru Philips dospělá 14 x 50 cm KVS M1 5ZOM</t>
  </si>
  <si>
    <t>ZL951</t>
  </si>
  <si>
    <t>Hadička prodlužovací PVC 150 cm pro světlocitlivé léky NO DOP bal. á 20  ks V686423</t>
  </si>
  <si>
    <t>ZB856</t>
  </si>
  <si>
    <t>Manžeta TK k tonometru Tensoval comfort 22 - 32 cm plochá 9001542</t>
  </si>
  <si>
    <t>ZB965</t>
  </si>
  <si>
    <t>Nůžky rovné chirurgické hrotnaté 13 cm B397113920003</t>
  </si>
  <si>
    <t>ZB966</t>
  </si>
  <si>
    <t>Nůžky chirurgické rovné hrotnaté 15,0 cm B397113920005</t>
  </si>
  <si>
    <t>ZC052</t>
  </si>
  <si>
    <t>Tlouček drsný 24 x 115 mm JIZE213A/1</t>
  </si>
  <si>
    <t>ZC048</t>
  </si>
  <si>
    <t>Miska třecí drsná 211a/0 6,0 cm JIZE211A/0</t>
  </si>
  <si>
    <t>ZE027</t>
  </si>
  <si>
    <t>Katetr CVC 1 lumen certofix mono 330 4160282E</t>
  </si>
  <si>
    <t>ZA715</t>
  </si>
  <si>
    <t>Set infuzní intrafix primeline classic 150 cm 4062957</t>
  </si>
  <si>
    <t>ZE079</t>
  </si>
  <si>
    <t>Set transfúzní non PVC s odvzdušněním a bakteriálním filtrem ZAR-I-TS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</si>
  <si>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</si>
  <si>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</si>
  <si>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</si>
  <si>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</si>
  <si>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</si>
  <si>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</si>
  <si>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</si>
  <si>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</si>
  <si>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</si>
  <si>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</si>
  <si>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</si>
  <si>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</si>
  <si>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ZK649</t>
  </si>
  <si>
    <t>Jehla inzulínová BD 30 G x 8 mm Micro-Fine plus bal. á 100 ks 320214</t>
  </si>
  <si>
    <t>ZK476</t>
  </si>
  <si>
    <t>Rukavice operační latexové s pudrem ansell medigrip plus vel. 7,5 303505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</si>
  <si>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</si>
  <si>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</si>
  <si>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</si>
  <si>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</si>
  <si>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</si>
  <si>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</si>
  <si>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</si>
  <si>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</si>
  <si>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</si>
  <si>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</si>
  <si>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</si>
  <si>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</si>
  <si>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396404</t>
  </si>
  <si>
    <t>-Zinek práškový k likvidaci rtuti 25g</t>
  </si>
  <si>
    <t>ZB173</t>
  </si>
  <si>
    <t>Maska kyslíková s hadičkou a nosní svorkou dospělá H-103013, OS/100</t>
  </si>
  <si>
    <t>ZA808</t>
  </si>
  <si>
    <t>Kanyla venofix safety 23G modrá 4056353</t>
  </si>
  <si>
    <t>ZB754</t>
  </si>
  <si>
    <t>Zkumavka černá 2 ml 454073</t>
  </si>
  <si>
    <t>ZB756</t>
  </si>
  <si>
    <t>Zkumavka 3 ml K3 edta fialová 454086</t>
  </si>
  <si>
    <t>ZB764</t>
  </si>
  <si>
    <t>Zkumavka zelená 4 ml 454051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</si>
  <si>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</si>
  <si>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</si>
  <si>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</si>
  <si>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</si>
  <si>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</si>
  <si>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</si>
  <si>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</si>
  <si>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</si>
  <si>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</si>
  <si>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</si>
  <si>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</si>
  <si>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</si>
  <si>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</si>
  <si>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</si>
  <si>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</si>
  <si>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</si>
  <si>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</si>
  <si>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</si>
  <si>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</si>
  <si>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</si>
  <si>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101 - Pracoviště interního lékařství</t>
  </si>
  <si>
    <t>106 - Pracoviště geriatrie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</si>
  <si>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</si>
  <si>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</si>
  <si>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</si>
  <si>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</si>
  <si>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1</t>
  </si>
  <si>
    <t>0000499</t>
  </si>
  <si>
    <t>MAGNESIUM SULFURICUM BIOTIKA 20%</t>
  </si>
  <si>
    <t>0089212</t>
  </si>
  <si>
    <t>INJECTIO PROCAINII CHLORATI 0,2% ARDEAPHARMA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</si>
  <si>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</si>
  <si>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</si>
  <si>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</si>
  <si>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</si>
  <si>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</si>
  <si>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</si>
  <si>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</si>
  <si>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</si>
  <si>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</si>
  <si>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</si>
  <si>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</si>
  <si>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</si>
  <si>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</si>
  <si>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</si>
  <si>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</si>
  <si>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</si>
  <si>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</si>
  <si>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</si>
  <si>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</si>
  <si>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106</t>
  </si>
  <si>
    <t>09127</t>
  </si>
  <si>
    <t>EKG VYŠETŘENÍ</t>
  </si>
  <si>
    <t>09237</t>
  </si>
  <si>
    <t>OŠETŘENÍ A PŘEVAZ RÁNY VČETNĚ OŠETŘENÍ KOŽNÍCH A P</t>
  </si>
  <si>
    <t>09551</t>
  </si>
  <si>
    <t>SIGNÁLNÍ VÝKON - INFORMACE O VYDÁNÍ ROZHODNUTÍ O U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</si>
  <si>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</si>
  <si>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</si>
  <si>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</si>
  <si>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</si>
  <si>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</si>
  <si>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</si>
  <si>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16022</t>
  </si>
  <si>
    <t>CÍLENÉ VYŠETŘENÍ GERIATREM</t>
  </si>
  <si>
    <t>16023</t>
  </si>
  <si>
    <t>KONTROLNÍ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</si>
  <si>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</si>
  <si>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</si>
  <si>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</si>
  <si>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</si>
  <si>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</si>
  <si>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</si>
  <si>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</si>
  <si>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</si>
  <si>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</si>
  <si>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</si>
  <si>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</si>
  <si>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</si>
  <si>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</si>
  <si>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</si>
  <si>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</si>
  <si>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</si>
  <si>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</si>
  <si>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</si>
  <si>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</si>
  <si>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</si>
  <si>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</si>
  <si>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</si>
  <si>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</si>
  <si>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</si>
  <si>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</si>
  <si>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</si>
  <si>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</si>
  <si>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</si>
  <si>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</si>
  <si>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11</t>
  </si>
  <si>
    <t>12</t>
  </si>
  <si>
    <t>13</t>
  </si>
  <si>
    <t>16</t>
  </si>
  <si>
    <t>17</t>
  </si>
  <si>
    <t>20</t>
  </si>
  <si>
    <t>21</t>
  </si>
  <si>
    <t>26</t>
  </si>
  <si>
    <t>1F6</t>
  </si>
  <si>
    <t>0003952</t>
  </si>
  <si>
    <t>0004234</t>
  </si>
  <si>
    <t>DALACIN C</t>
  </si>
  <si>
    <t>0008807</t>
  </si>
  <si>
    <t>0008808</t>
  </si>
  <si>
    <t>0011592</t>
  </si>
  <si>
    <t>METRONIDAZOL B. BRAUN 5 MG/ML</t>
  </si>
  <si>
    <t>0011785</t>
  </si>
  <si>
    <t>AMIKIN 1 G</t>
  </si>
  <si>
    <t>0014583</t>
  </si>
  <si>
    <t>0016600</t>
  </si>
  <si>
    <t>0017041</t>
  </si>
  <si>
    <t>CEFOBID 1 G</t>
  </si>
  <si>
    <t>0020605</t>
  </si>
  <si>
    <t>0025746</t>
  </si>
  <si>
    <t>INVANZ 1 G</t>
  </si>
  <si>
    <t>0049193</t>
  </si>
  <si>
    <t>0053922</t>
  </si>
  <si>
    <t>0056801</t>
  </si>
  <si>
    <t>0065989</t>
  </si>
  <si>
    <t>0066137</t>
  </si>
  <si>
    <t>0072972</t>
  </si>
  <si>
    <t>0076353</t>
  </si>
  <si>
    <t>FORTUM 1 G</t>
  </si>
  <si>
    <t>0076360</t>
  </si>
  <si>
    <t>ZINACEF 1,5 G</t>
  </si>
  <si>
    <t>0077044</t>
  </si>
  <si>
    <t>ZINACEF 750 MG</t>
  </si>
  <si>
    <t>0083050</t>
  </si>
  <si>
    <t>SEFOTAK 1 G</t>
  </si>
  <si>
    <t>0083417</t>
  </si>
  <si>
    <t>MERONEM 1 G</t>
  </si>
  <si>
    <t>0092289</t>
  </si>
  <si>
    <t>EDICIN 0,5 G</t>
  </si>
  <si>
    <t>0092290</t>
  </si>
  <si>
    <t>EDICIN 1 G</t>
  </si>
  <si>
    <t>0094176</t>
  </si>
  <si>
    <t>0096040</t>
  </si>
  <si>
    <t>CIPRINOL 100 MG/10 ML</t>
  </si>
  <si>
    <t>0096414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</si>
  <si>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</si>
  <si>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</si>
  <si>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</si>
  <si>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</si>
  <si>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</si>
  <si>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</si>
  <si>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</si>
  <si>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CEFTAZIDIM KABI 2 G</t>
  </si>
  <si>
    <t>0137499</t>
  </si>
  <si>
    <t>0138455</t>
  </si>
  <si>
    <t>ALBUNORM 20%</t>
  </si>
  <si>
    <t>0141838</t>
  </si>
  <si>
    <t>AMIKACIN B.BRAUN 10 MG/ML</t>
  </si>
  <si>
    <t>0142077</t>
  </si>
  <si>
    <t>0151458</t>
  </si>
  <si>
    <t>0156258</t>
  </si>
  <si>
    <t>VANCOMYCIN KABI 500 MG</t>
  </si>
  <si>
    <t>0162180</t>
  </si>
  <si>
    <t>0162187</t>
  </si>
  <si>
    <t>0164350</t>
  </si>
  <si>
    <t>TAZOCIN 4 G/0,5 G</t>
  </si>
  <si>
    <t>0141836</t>
  </si>
  <si>
    <t>AMIKACIN B. BRAUN 5 MG/ML</t>
  </si>
  <si>
    <t>0113453</t>
  </si>
  <si>
    <t>2</t>
  </si>
  <si>
    <t>0007917</t>
  </si>
  <si>
    <t>Erytrocyty bez buffy coatu</t>
  </si>
  <si>
    <t>0007955</t>
  </si>
  <si>
    <t>Erytrocyty deleukotizované</t>
  </si>
  <si>
    <t>00601</t>
  </si>
  <si>
    <t>OD TYPU 01 - PRO NEMOCNICE TYPU 3, (KATEGORIE 6)</t>
  </si>
  <si>
    <t>09121</t>
  </si>
  <si>
    <t>PUNKCE PARENCHYMATICKÉHO ORGÁNU NEBO DUTINY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</si>
  <si>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</si>
  <si>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</si>
  <si>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</si>
  <si>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</si>
  <si>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</si>
  <si>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</si>
  <si>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</si>
  <si>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</si>
  <si>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09245</t>
  </si>
  <si>
    <t>ZAVEDENÍ GASTRICKÉ SONDY PRO ENTERÁLNÍ VÝŽIVU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</si>
  <si>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</si>
  <si>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</si>
  <si>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</si>
  <si>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</si>
  <si>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</si>
  <si>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</si>
  <si>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</si>
  <si>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</si>
  <si>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</si>
  <si>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</si>
  <si>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</si>
  <si>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07546</t>
  </si>
  <si>
    <t>(DRG) OTEVŘENÝ PŘÍSTUP</t>
  </si>
  <si>
    <t>07520</t>
  </si>
  <si>
    <t>(VZP) VYTVOŘENÍ A-V SHUNTU - PRIMOOPERACE</t>
  </si>
  <si>
    <t>07543</t>
  </si>
  <si>
    <t>(DRG) PRIMOOPERACE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</si>
  <si>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</si>
  <si>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</si>
  <si>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</si>
  <si>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</si>
  <si>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</si>
  <si>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</si>
  <si>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</si>
  <si>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</si>
  <si>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</si>
  <si>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</si>
  <si>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</si>
  <si>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</si>
  <si>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</si>
  <si>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</si>
  <si>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</si>
  <si>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</si>
  <si>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</si>
  <si>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</si>
  <si>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</si>
  <si>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</si>
  <si>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</si>
  <si>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</si>
  <si>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</si>
  <si>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</si>
  <si>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</si>
  <si>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</si>
  <si>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</si>
  <si>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</si>
  <si>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</si>
  <si>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</si>
  <si>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01032</t>
  </si>
  <si>
    <t xml:space="preserve">VÝKONY NA EXTRAKRANIÁLNÍCH CÉVÁCH S CC                                                              </t>
  </si>
  <si>
    <t>01063</t>
  </si>
  <si>
    <t xml:space="preserve">JINÉ VÝKONY PŘI ONEMOCNĚNÍCH A PORUCHÁCH NERVOVÉHO SYSTÉMU S MCC                                    </t>
  </si>
  <si>
    <t>01070</t>
  </si>
  <si>
    <t xml:space="preserve">ENDOVASKULÁRNÍ VÝKONY PŘI MOZKOVÉM INFARKTU                                                         </t>
  </si>
  <si>
    <t>01080</t>
  </si>
  <si>
    <t xml:space="preserve">ENDOVASKULÁRNÍ VÝKONY PŘI JINÝCH ONEMOCNĚNÍCH NERVOVÉHO SYSTÉMU 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</si>
  <si>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</si>
  <si>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</si>
  <si>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</si>
  <si>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ONEMOCNĚNÍ, NĚKTERÉ INFEKCE A DEGENERATIVNÍ PORUCHY NERVOVÉHO SYSTÉMU BEZ CC                </t>
  </si>
  <si>
    <t>01312</t>
  </si>
  <si>
    <t xml:space="preserve">MALIGNÍ ONEMOCNĚNÍ, NĚKTERÉ INFEKCE A DEGENERATIVNÍ PORUCHY NERVOVÉHO SYSTÉMU S CC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</si>
  <si>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</si>
  <si>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</si>
  <si>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</si>
  <si>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</si>
  <si>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</si>
  <si>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</si>
  <si>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</si>
  <si>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</si>
  <si>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</si>
  <si>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</si>
  <si>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</si>
  <si>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</si>
  <si>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</si>
  <si>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</si>
  <si>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</si>
  <si>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</si>
  <si>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01353</t>
  </si>
  <si>
    <t xml:space="preserve">NESPECIFICKÁ CÉVNÍ MOZKOVÁ PŘÍHODA A PRECEREBRÁLNÍ OKLUZE BEZ INFARKTU S MCC                        </t>
  </si>
  <si>
    <t>01362</t>
  </si>
  <si>
    <t xml:space="preserve">TRANZITORNÍ ISCHEMICKÁ ATAKA S CC                                          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</si>
  <si>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</si>
  <si>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</si>
  <si>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</si>
  <si>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</si>
  <si>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01392</t>
  </si>
  <si>
    <t xml:space="preserve">NEBAKTERIÁLNÍ INFEKCE NERVOVÉHO SYSTÉMU, KROMĚ VIROVÉ MENINGITIDY S CC                              </t>
  </si>
  <si>
    <t>01412</t>
  </si>
  <si>
    <t xml:space="preserve">NETRAUMATICKÁ PORUCHA VĚDOMÍ A KÓMA S CC                                                            </t>
  </si>
  <si>
    <t>01421</t>
  </si>
  <si>
    <t xml:space="preserve">EPILEPTICKÝ ZÁCHVAT BEZ CC                                            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</si>
  <si>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</si>
  <si>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</si>
  <si>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</si>
  <si>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</si>
  <si>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</si>
  <si>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</si>
  <si>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</si>
  <si>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</si>
  <si>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</si>
  <si>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</si>
  <si>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</si>
  <si>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</si>
  <si>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</si>
  <si>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</si>
  <si>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</si>
  <si>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</si>
  <si>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</si>
  <si>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</si>
  <si>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02323</t>
  </si>
  <si>
    <t xml:space="preserve">JINÉ PORUCHY OKA S MCC                                                                              </t>
  </si>
  <si>
    <t>03311</t>
  </si>
  <si>
    <t xml:space="preserve">PORUCHY ROVNOVÁHY BEZ CC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</si>
  <si>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</si>
  <si>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</si>
  <si>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03352</t>
  </si>
  <si>
    <t xml:space="preserve">JINÉ PORUCHY UŠÍ, NOSU, ÚST A HRDLA S CC                                                            </t>
  </si>
  <si>
    <t>04032</t>
  </si>
  <si>
    <t xml:space="preserve">JINÉ VÝKONY PŘI PORUCHÁCH A ONEMOCNĚNÍCH DÝCHACÍHO SYSTÉMU S CC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</si>
  <si>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</si>
  <si>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</si>
  <si>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</si>
  <si>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</si>
  <si>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</si>
  <si>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</si>
  <si>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</si>
  <si>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</si>
  <si>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04333</t>
  </si>
  <si>
    <t xml:space="preserve">ZÁVAŽNÉ TRAUMA HRUDNÍKU S MCC                                                                       </t>
  </si>
  <si>
    <t>04351</t>
  </si>
  <si>
    <t xml:space="preserve">INFEKCE A ZÁNĚTY DÝCHACÍHO SYSTÉMU BEZ CC  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</si>
  <si>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</si>
  <si>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</si>
  <si>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</si>
  <si>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</si>
  <si>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</si>
  <si>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</si>
  <si>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</si>
  <si>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</si>
  <si>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</si>
  <si>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</si>
  <si>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</si>
  <si>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</si>
  <si>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04373</t>
  </si>
  <si>
    <t xml:space="preserve">CHRONICKÁ OBSTRUKTIVNÍ PLICNÍ NEMOC S MCC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</si>
  <si>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</si>
  <si>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</si>
  <si>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</si>
  <si>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</si>
  <si>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</si>
  <si>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</si>
  <si>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05000</t>
  </si>
  <si>
    <t xml:space="preserve">ÚMRTÍ DO 5 DNÍ OD PŘÍJMU PŘI HLAVNÍ DIAGNÓZE OBĚHOVÉHO SYSTÉMU                                      </t>
  </si>
  <si>
    <t>05011</t>
  </si>
  <si>
    <t xml:space="preserve">SRDEČNÍ DEFIBRILÁTOR A IMPLANTÁT PRO PODPORU FUNKCE SRDCE BEZ CC                                    </t>
  </si>
  <si>
    <t>05012</t>
  </si>
  <si>
    <t xml:space="preserve">SRDEČNÍ DEFIBRILÁTOR A IMPLANTÁT PRO PODPORU FUNKCE SRDCE S CC                                      </t>
  </si>
  <si>
    <t>05051</t>
  </si>
  <si>
    <t xml:space="preserve">KORONÁRNÍ BYPASS SE SRDEČNÍ KATETRIZACÍ BEZ CC                                                      </t>
  </si>
  <si>
    <t>05070</t>
  </si>
  <si>
    <t xml:space="preserve">IMPLANTACE TRVALÉHO KARDIOSTIMULÁTORU U AKUTNÍHO INFARKTU MYOKARDU, SELHÁNÍ SRDCE NEBO ŠOKU         </t>
  </si>
  <si>
    <t>05101</t>
  </si>
  <si>
    <t xml:space="preserve">JINÉ PERKUTÁNNÍ KARDIOVASKULÁRNÍ VÝKONY PŘI AKUTNÍM INFARKTU MYOKARDU BEZ CC                        </t>
  </si>
  <si>
    <t>05102</t>
  </si>
  <si>
    <t xml:space="preserve">JINÉ PERKUTÁNNÍ KARDIOVASKULÁRNÍ VÝKONY PŘI AKUTNÍM INFARKTU MYOKARDU S CC                          </t>
  </si>
  <si>
    <t>05111</t>
  </si>
  <si>
    <t>IMPLANTACE TRVALÉHO KARDIOSTIMULÁTORU BEZ AKUTNÍHO INFARKTU MYOKARDU, SELHÁNÍ SRDCE NEBO ŠOKU BEZ CC</t>
  </si>
  <si>
    <t>05112</t>
  </si>
  <si>
    <t xml:space="preserve">IMPLANTACE TRVALÉHO KARDIOSTIMULÁTORU BEZ AKUTNÍHO INFARKTU MYOKARDU, SELHÁNÍ SRDCE NEBO ŠOKU S CC  </t>
  </si>
  <si>
    <t>05113</t>
  </si>
  <si>
    <t xml:space="preserve">IMPLANTACE TRVALÉHO KARDIOSTIMULÁTORU BEZ AKUTNÍHO INFARKTU MYOKARDU, SELHÁNÍ SRDCE NEBO ŠOKU S MCC </t>
  </si>
  <si>
    <t>05133</t>
  </si>
  <si>
    <t xml:space="preserve">JINÉ PERKUTÁNNÍ KARDIOVASKULÁRNÍ VÝKONY BEZ AKUTNÍHO INFARKTU MYOKARDU S MCC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</si>
  <si>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</si>
  <si>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</si>
  <si>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</si>
  <si>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</si>
  <si>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05201</t>
  </si>
  <si>
    <t xml:space="preserve">JINÉ VÝKONY PŘI ONEMOCNĚNÍCH A PORUCHÁCH OBĚHOVÉHO SYSTÉMU BEZ CC                                   </t>
  </si>
  <si>
    <t>05202</t>
  </si>
  <si>
    <t xml:space="preserve">JINÉ VÝKONY PŘI ONEMOCNĚNÍCH A PORUCHÁCH OBĚHOVÉHO SYSTÉMU S CC                                     </t>
  </si>
  <si>
    <t>05203</t>
  </si>
  <si>
    <t xml:space="preserve">JINÉ VÝKONY PŘI ONEMOCNĚNÍCH A PORUCHÁCH OBĚHOVÉHO SYSTÉMU S MCC                                    </t>
  </si>
  <si>
    <t>05232</t>
  </si>
  <si>
    <t xml:space="preserve">PERKUTÁNNÍ KORONÁRNÍ ANGIOPLASTIKA, &lt;=2 POTAHOVANÉ STENTY PŘI AKUTNÍM INFARKTU MYOKARDU S CC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</si>
  <si>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</si>
  <si>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</si>
  <si>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</si>
  <si>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</si>
  <si>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</si>
  <si>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</si>
  <si>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</si>
  <si>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</si>
  <si>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05331</t>
  </si>
  <si>
    <t xml:space="preserve">AKUTNÍ INFARKT MYOKARDU BEZ CC                                 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</si>
  <si>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</si>
  <si>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</si>
  <si>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</si>
  <si>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</si>
  <si>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</si>
  <si>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</si>
  <si>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</si>
  <si>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</si>
  <si>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</si>
  <si>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</si>
  <si>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</si>
  <si>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</si>
  <si>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</si>
  <si>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</si>
  <si>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</si>
  <si>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</si>
  <si>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</si>
  <si>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</si>
  <si>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</si>
  <si>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</si>
  <si>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</si>
  <si>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</si>
  <si>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</si>
  <si>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</si>
  <si>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</si>
  <si>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</si>
  <si>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</si>
  <si>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</si>
  <si>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</si>
  <si>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</si>
  <si>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</si>
  <si>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</si>
  <si>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</si>
  <si>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</si>
  <si>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</si>
  <si>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</si>
  <si>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</si>
  <si>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</si>
  <si>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</si>
  <si>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</si>
  <si>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</si>
  <si>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</si>
  <si>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05472</t>
  </si>
  <si>
    <t xml:space="preserve">JINÉ PORUCHY OBĚHOVÉHO SYSTÉMU S CC                                                                 </t>
  </si>
  <si>
    <t>05501</t>
  </si>
  <si>
    <t xml:space="preserve">ANGIOPLASTIKA NEBO ZAVEDENÍ STENTU DO PERIFERNÍ CÉVY BEZ CC                                         </t>
  </si>
  <si>
    <t>05503</t>
  </si>
  <si>
    <t xml:space="preserve">ANGIOPLASTIKA NEBO ZAVEDENÍ STENTU DO PERIFERNÍ CÉVY S MCC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</si>
  <si>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</si>
  <si>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</si>
  <si>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</si>
  <si>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</si>
  <si>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</si>
  <si>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</si>
  <si>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</si>
  <si>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</si>
  <si>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</si>
  <si>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</si>
  <si>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06072</t>
  </si>
  <si>
    <t xml:space="preserve">MENŠÍ VÝKONY NA ŽALUDKU, JÍCNU A DVANÁCTNÍKU S CC                                                   </t>
  </si>
  <si>
    <t>06081</t>
  </si>
  <si>
    <t xml:space="preserve">LAPAROTOMICKÉ VÝKONY PŘI TŘÍSELNÉ, STEHENNÍ, UMBILIKÁLNÍ NEBO EPIGASTRICKÉ KÝLE BEZ CC              </t>
  </si>
  <si>
    <t>06101</t>
  </si>
  <si>
    <t xml:space="preserve">JINÉ VÝKONY PŘI PORUCHÁCH A ONEMOCNĚNÍCH TRÁVICÍHO SYSTÉMU BEZ CC                                   </t>
  </si>
  <si>
    <t>06103</t>
  </si>
  <si>
    <t xml:space="preserve">JINÉ VÝKONY PŘI PORUCHÁCH A ONEMOCNĚNÍCH TRÁVICÍHO SYSTÉMU S MCC                                    </t>
  </si>
  <si>
    <t>06301</t>
  </si>
  <si>
    <t xml:space="preserve">MALIGNÍ ONEMOCNĚNÍ TRÁVICÍHO SYSTÉMU BEZ CC                                                         </t>
  </si>
  <si>
    <t>06312</t>
  </si>
  <si>
    <t xml:space="preserve">PEPTICKÝ VŘED A GASTRITIDA S CC            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</si>
  <si>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</si>
  <si>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</si>
  <si>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</si>
  <si>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</si>
  <si>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06331</t>
  </si>
  <si>
    <t xml:space="preserve">DIVERTIKULITIDA, DIVERTIKULÓZA A ZÁNĚTLIVÉ ONEMOCNĚNÍ STŘEVA BEZ CC                                 </t>
  </si>
  <si>
    <t>06332</t>
  </si>
  <si>
    <t xml:space="preserve">DIVERTIKULITIDA, DIVERTIKULÓZA A ZÁNĚTLIVÉ ONEMOCNĚNÍ STŘEVA S CC                                   </t>
  </si>
  <si>
    <t>06333</t>
  </si>
  <si>
    <t xml:space="preserve">DIVERTIKULITIDA, DIVERTIKULÓZA A ZÁNĚTLIVÉ ONEMOCNĚNÍ STŘEVA S MCC                                  </t>
  </si>
  <si>
    <t>06351</t>
  </si>
  <si>
    <t xml:space="preserve">OBSTRUKCE GASTROINTESTINÁLNÍHO SYSTÉMU BEZ CC                                                       </t>
  </si>
  <si>
    <t>06352</t>
  </si>
  <si>
    <t xml:space="preserve">OBSTRUKCE GASTROINTESTINÁLNÍHO SYSTÉMU S CC                       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</si>
  <si>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</si>
  <si>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</si>
  <si>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</si>
  <si>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</si>
  <si>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</si>
  <si>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</si>
  <si>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</si>
  <si>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</si>
  <si>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</si>
  <si>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</si>
  <si>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</si>
  <si>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</si>
  <si>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07053</t>
  </si>
  <si>
    <t xml:space="preserve">JINÉ VÝKONY PŘI PORUCHÁCH A ONEMOCNĚNÍCH HEPATOBILIÁRNÍHO SYSTÉMU A PANKREATU S MCC                 </t>
  </si>
  <si>
    <t>07312</t>
  </si>
  <si>
    <t xml:space="preserve">MALIGNÍ ONEMOCNĚNÍ HEPATOBILIÁRNÍHO SYSTÉMU A PANKREATU S CC                                        </t>
  </si>
  <si>
    <t>07321</t>
  </si>
  <si>
    <t xml:space="preserve">PORUCHY PANKREATU, KROMĚ MALIGNÍHO ONEMOCNĚNÍ BEZ CC   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</si>
  <si>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</si>
  <si>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</si>
  <si>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</si>
  <si>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</si>
  <si>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07332</t>
  </si>
  <si>
    <t xml:space="preserve">PORUCHY JATER, KROMĚ MALIGNÍ CIRHÓZY A ALKOHOLICKÉ HEPATITIDY S CC                                  </t>
  </si>
  <si>
    <t>07333</t>
  </si>
  <si>
    <t xml:space="preserve">PORUCHY JATER, KROMĚ MALIGNÍ CIRHÓZY A ALKOHOLICKÉ HEPATITIDY S MCC                                 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</si>
  <si>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</si>
  <si>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</si>
  <si>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</si>
  <si>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</si>
  <si>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</si>
  <si>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</si>
  <si>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</si>
  <si>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</si>
  <si>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</si>
  <si>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</si>
  <si>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</si>
  <si>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</si>
  <si>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</si>
  <si>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VELKÉ VÝKONY REPLANTACE DOLNÍCH KONČETIN A JEJICH KLOUBŮ BEZ CC                                     </t>
  </si>
  <si>
    <t>08042</t>
  </si>
  <si>
    <t xml:space="preserve">VELKÉ VÝKONY REPLANTACE DOLNÍCH KONČETIN A JEJICH KLOUBŮ S CC                                       </t>
  </si>
  <si>
    <t>08043</t>
  </si>
  <si>
    <t xml:space="preserve">VELKÉ VÝKONY REPLANTACE DOLNÍCH KONČETIN A JEJICH KLOUBŮ S MCC                                      </t>
  </si>
  <si>
    <t>08073</t>
  </si>
  <si>
    <t xml:space="preserve">AMPUTACE PŘI PORUCHÁCH MUSKULOSKELETÁLNÍHO SYSTÉMU A POJIVOVÉ TKÁNĚ S MCC                           </t>
  </si>
  <si>
    <t>08081</t>
  </si>
  <si>
    <t xml:space="preserve">VÝKONY NA KYČLÍCH A STEHENNÍ KOSTI, KROMĚ REPLANTACE VELKÝCH KLOUBŮ BEZ CC                          </t>
  </si>
  <si>
    <t>08082</t>
  </si>
  <si>
    <t xml:space="preserve">VÝKONY NA KYČLÍCH A STEHENNÍ KOSTI, KROMĚ REPLANTACE VELKÝCH KLOUBŮ S CC                            </t>
  </si>
  <si>
    <t>08083</t>
  </si>
  <si>
    <t xml:space="preserve">VÝKONY NA KYČLÍCH A STEHENNÍ KOSTI, KROMĚ REPLANTACE VELKÝCH KLOUBŮ S MCC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</si>
  <si>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</si>
  <si>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</si>
  <si>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</si>
  <si>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</si>
  <si>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08111</t>
  </si>
  <si>
    <t xml:space="preserve">VÝKONY NA KOLENU, BÉRCI A HLEZNU, KROMĚ CHODIDLA BEZ CC                                             </t>
  </si>
  <si>
    <t>08112</t>
  </si>
  <si>
    <t xml:space="preserve">VÝKONY NA KOLENU, BÉRCI A HLEZNU, KROMĚ CHODIDLA S CC                                               </t>
  </si>
  <si>
    <t>08113</t>
  </si>
  <si>
    <t xml:space="preserve">VÝKONY NA KOLENU, BÉRCI A HLEZNU, KROMĚ CHODIDLA S MCC                                              </t>
  </si>
  <si>
    <t>08131</t>
  </si>
  <si>
    <t xml:space="preserve">MÍSTNÍ RESEKCE NA MUSKULOSKELETÁLNÍM SYSTÉMU BEZ CC                                                 </t>
  </si>
  <si>
    <t>08152</t>
  </si>
  <si>
    <t xml:space="preserve">VÝKONY NA HORNÍCH KONČETINÁCH S CC                                                                  </t>
  </si>
  <si>
    <t>08181</t>
  </si>
  <si>
    <t xml:space="preserve">VELKÉ VÝKONY NA KOLENNÍM KLOUBU BEZ CC                                                              </t>
  </si>
  <si>
    <t>08183</t>
  </si>
  <si>
    <t xml:space="preserve">VELKÉ VÝKONY NA KOLENNÍM KLOUBU S MCC                                                               </t>
  </si>
  <si>
    <t>08201</t>
  </si>
  <si>
    <t xml:space="preserve">REIMPLANTACE ENDOPROTÉZ KLOUBŮ HORNÍCH A DOLNÍCH KONČETIN, TUMOROZNÍ ENDOPROTÉZY BEZ CC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</si>
  <si>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</si>
  <si>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</si>
  <si>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</si>
  <si>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</si>
  <si>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</si>
  <si>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</si>
  <si>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</si>
  <si>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</si>
  <si>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</si>
  <si>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</si>
  <si>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</si>
  <si>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</si>
  <si>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</si>
  <si>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</si>
  <si>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</si>
  <si>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</si>
  <si>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</si>
  <si>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</si>
  <si>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08331</t>
  </si>
  <si>
    <t xml:space="preserve">MALIGNÍ ONEMOCNĚNÍ MUSKULOSKELETÁLNÍHO SYSTÉMU A POJIVOVÉ TKÁNĚ, PATOLOGICKÉ ZLOMENINY BEZ CC       </t>
  </si>
  <si>
    <t>08342</t>
  </si>
  <si>
    <t xml:space="preserve">OSTEOMYELITIDA S CC           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</si>
  <si>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</si>
  <si>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</si>
  <si>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</si>
  <si>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</si>
  <si>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</si>
  <si>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</si>
  <si>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</si>
  <si>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</si>
  <si>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</si>
  <si>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</si>
  <si>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</si>
  <si>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</si>
  <si>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</si>
  <si>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</si>
  <si>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</si>
  <si>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</si>
  <si>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</si>
  <si>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</si>
  <si>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</si>
  <si>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</si>
  <si>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</si>
  <si>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</si>
  <si>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</si>
  <si>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</si>
  <si>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</si>
  <si>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</si>
  <si>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09342</t>
  </si>
  <si>
    <t xml:space="preserve">JINÉ PORUCHY KŮŽE A PRSU S CC  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</si>
  <si>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</si>
  <si>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</si>
  <si>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</si>
  <si>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</si>
  <si>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</si>
  <si>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</si>
  <si>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</si>
  <si>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</si>
  <si>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</si>
  <si>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</si>
  <si>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</si>
  <si>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</si>
  <si>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10322</t>
  </si>
  <si>
    <t xml:space="preserve">VROZENÉ PORUCHY METABOLISMU S CC     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</si>
  <si>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</si>
  <si>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</si>
  <si>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</si>
  <si>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</si>
  <si>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</si>
  <si>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</si>
  <si>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</si>
  <si>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</si>
  <si>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</si>
  <si>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</si>
  <si>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</si>
  <si>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</si>
  <si>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</si>
  <si>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</si>
  <si>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</si>
  <si>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S CC                                  </t>
  </si>
  <si>
    <t>11071</t>
  </si>
  <si>
    <t xml:space="preserve">URETRÁLNÍ A TRANSURETRÁLNÍ VÝKONY BEZ CC                          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</si>
  <si>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</si>
  <si>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</si>
  <si>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</si>
  <si>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</si>
  <si>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</si>
  <si>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</si>
  <si>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</si>
  <si>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</si>
  <si>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11313</t>
  </si>
  <si>
    <t xml:space="preserve">NEFRITIDA S MCC                                                    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</si>
  <si>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</si>
  <si>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</si>
  <si>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</si>
  <si>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</si>
  <si>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</si>
  <si>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</si>
  <si>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</si>
  <si>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</si>
  <si>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11372</t>
  </si>
  <si>
    <t xml:space="preserve">JINÉ PORUCHY LEDVIN A MOČOVÝCH CEST S CC                                                            </t>
  </si>
  <si>
    <t>13042</t>
  </si>
  <si>
    <t xml:space="preserve">DĚLOŽNÍ A ADNEXÁLNÍ VÝKONY PŘI CA IN SITU A NEZHOUBNÝCH ONEMOCNĚNÍCH S CC                           </t>
  </si>
  <si>
    <t>16312</t>
  </si>
  <si>
    <t xml:space="preserve">PORUCHY SRÁŽLIVOSTI S CC                                                                            </t>
  </si>
  <si>
    <t>16331</t>
  </si>
  <si>
    <t xml:space="preserve">PORUCHY ČERVENÝCH KRVINEK, KROMĚ SRPKOVITÉ CHUDOKREVNOSTI BEZ CC                                    </t>
  </si>
  <si>
    <t>16332</t>
  </si>
  <si>
    <t xml:space="preserve">PORUCHY ČERVENÝCH KRVINEK, KROMĚ SRPKOVITÉ CHUDOKREVNOSTI S CC                                      </t>
  </si>
  <si>
    <t>16333</t>
  </si>
  <si>
    <t xml:space="preserve">PORUCHY ČERVENÝCH KRVINEK, KROMĚ SRPKOVITÉ CHUDOKREVNOSTI S MCC                                     </t>
  </si>
  <si>
    <t>17311</t>
  </si>
  <si>
    <t xml:space="preserve">LYMFOM A NEAKUTNÍ LEUKÉMIE BEZ CC                                                                   </t>
  </si>
  <si>
    <t>17313</t>
  </si>
  <si>
    <t xml:space="preserve">LYMFOM A NEAKUTNÍ LEUKÉMIE S MCC                                                                    </t>
  </si>
  <si>
    <t>17342</t>
  </si>
  <si>
    <t xml:space="preserve">JINÉ MYELOPROLIFERATIVNÍ PORUCHY A DIAGNÓZA NEDIFERENCOVANÝCH NÁDORŮ S CC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</si>
  <si>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</si>
  <si>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</si>
  <si>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</si>
  <si>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</si>
  <si>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</si>
  <si>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</si>
  <si>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18323</t>
  </si>
  <si>
    <t xml:space="preserve">HOREČKA NEZNÁMÉHO PŮVODU S MCC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</si>
  <si>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</si>
  <si>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</si>
  <si>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19311</t>
  </si>
  <si>
    <t xml:space="preserve">PSYCHÓZY BEZ CC                                      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</si>
  <si>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</si>
  <si>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</si>
  <si>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</si>
  <si>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</si>
  <si>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</si>
  <si>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</si>
  <si>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</si>
  <si>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</si>
  <si>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21322</t>
  </si>
  <si>
    <t xml:space="preserve">OTRAVA A TOXICKÉ ÚČINKY LÉKŮ (DROG) S CC                                                            </t>
  </si>
  <si>
    <t>22522</t>
  </si>
  <si>
    <t xml:space="preserve">NEROZSÁHLÉ POPÁLENINY SKRZ CELOU KŮŽI, S KOŽNÍM ŠTĚPEM NEBO INHAL. PORANĚNÍM S CC                   </t>
  </si>
  <si>
    <t>23312</t>
  </si>
  <si>
    <t xml:space="preserve">SYMPTOMY A ABNORMÁLNÍ NÁLEZY S CC                                                                   </t>
  </si>
  <si>
    <t>25012</t>
  </si>
  <si>
    <t xml:space="preserve">KRANIOTOMIE, VELKÝ VÝKON NA PÁTEŘI, KYČLI A KONČ. PŘI MNOHOČETNÉM ZÁVAŽNÉM TRAUMATU S CC            </t>
  </si>
  <si>
    <t>25302</t>
  </si>
  <si>
    <t xml:space="preserve">DIAGNÓZY TÝKAJÍCÍ SE HLAVY, HRUDNÍKU A DOLNÍCH KONČETIN PŘI MNOHOČETNÉM ZÁVAŽNÉM TRAUMATU S CC      </t>
  </si>
  <si>
    <t>25303</t>
  </si>
  <si>
    <t xml:space="preserve">DIAGNÓZY TÝKAJÍCÍ SE HLAVY, HRUDNÍKU A DOLNÍCH KONČETIN PŘI MNOHOČETNÉM ZÁVAŽNÉM TRAUMATU S MCC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</si>
  <si>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</si>
  <si>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</si>
  <si>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</si>
  <si>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</si>
  <si>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</si>
  <si>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</si>
  <si>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88891</t>
  </si>
  <si>
    <t xml:space="preserve">VÝKONY OMEZENÉHO ROZSAHU, KTERÉ SE NETÝKAJÍ HLAVNÍ DIAGNÓZY BEZ CC                                  </t>
  </si>
  <si>
    <t>88892</t>
  </si>
  <si>
    <t xml:space="preserve">VÝKONY OMEZENÉHO ROZSAHU, KTERÉ SE NETÝKAJÍ HLAVNÍ DIAGNÓZY S CC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</si>
  <si>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</si>
  <si>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</si>
  <si>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</si>
  <si>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</si>
  <si>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</si>
  <si>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</si>
  <si>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</si>
  <si>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</si>
  <si>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</si>
  <si>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</si>
  <si>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</si>
  <si>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87427</t>
  </si>
  <si>
    <t>CYTOLOGICKÉ NÁTĚRY  NECENTRIFUGOVANÉ TEKUTINY - 4-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</si>
  <si>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</si>
  <si>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</si>
  <si>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</si>
  <si>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</si>
  <si>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</si>
  <si>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</si>
  <si>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</si>
  <si>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</si>
  <si>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</si>
  <si>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</si>
  <si>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</si>
  <si>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</si>
  <si>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</si>
  <si>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</si>
  <si>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</si>
  <si>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</si>
  <si>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</si>
  <si>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0093626</t>
  </si>
  <si>
    <t>ULTRAVIST 370</t>
  </si>
  <si>
    <t>0002015</t>
  </si>
  <si>
    <t>99mTc-technecistan sodný inj.</t>
  </si>
  <si>
    <t>0002018</t>
  </si>
  <si>
    <t>99mTc-makrosalb inj.</t>
  </si>
  <si>
    <t>0002027</t>
  </si>
  <si>
    <t>99mTc-MIBI inj.</t>
  </si>
  <si>
    <t>0002067</t>
  </si>
  <si>
    <t>81m-krypton plyn k inhal.</t>
  </si>
  <si>
    <t>0002073</t>
  </si>
  <si>
    <t>99mTc-oxidronát disodný inj.</t>
  </si>
  <si>
    <t>0002087</t>
  </si>
  <si>
    <t>18F-FDG</t>
  </si>
  <si>
    <t>3</t>
  </si>
  <si>
    <t>0110740</t>
  </si>
  <si>
    <t>VÁLCE (DVA) STERILNÍ, JEDNORÁZOVÉ DO INJEKTORU, CE</t>
  </si>
  <si>
    <t>47153</t>
  </si>
  <si>
    <t>SCINTIGRAFIE PŘÍŠTÍTNÝCH TĚLÍSEK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</si>
  <si>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</si>
  <si>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</si>
  <si>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</si>
  <si>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</si>
  <si>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</si>
  <si>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</si>
  <si>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</si>
  <si>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</si>
  <si>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</si>
  <si>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</si>
  <si>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</si>
  <si>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</si>
  <si>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</si>
  <si>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</si>
  <si>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</si>
  <si>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</si>
  <si>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</si>
  <si>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</si>
  <si>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</si>
  <si>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</si>
  <si>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</si>
  <si>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</si>
  <si>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</si>
  <si>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</si>
  <si>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</si>
  <si>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</si>
  <si>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</si>
  <si>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</si>
  <si>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</si>
  <si>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</si>
  <si>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</si>
  <si>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</si>
  <si>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</si>
  <si>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</si>
  <si>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</si>
  <si>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</si>
  <si>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</si>
  <si>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</si>
  <si>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</si>
  <si>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</si>
  <si>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</si>
  <si>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</si>
  <si>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96889</t>
  </si>
  <si>
    <t>TROMBIN GENERAČNÍ ČAS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</si>
  <si>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</si>
  <si>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</si>
  <si>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</si>
  <si>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</si>
  <si>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</si>
  <si>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</si>
  <si>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</si>
  <si>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</si>
  <si>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</si>
  <si>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</si>
  <si>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</si>
  <si>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</si>
  <si>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</si>
  <si>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</si>
  <si>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</si>
  <si>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</si>
  <si>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</si>
  <si>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</si>
  <si>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</si>
  <si>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</si>
  <si>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</si>
  <si>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</si>
  <si>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</si>
  <si>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</si>
  <si>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</si>
  <si>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</si>
  <si>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</si>
  <si>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</si>
  <si>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</si>
  <si>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</si>
  <si>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</si>
  <si>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</si>
  <si>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</si>
  <si>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</si>
  <si>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</si>
  <si>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</si>
  <si>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</si>
  <si>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</si>
  <si>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</si>
  <si>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</si>
  <si>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</si>
  <si>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</si>
  <si>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</si>
  <si>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</si>
  <si>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</si>
  <si>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</si>
  <si>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</si>
  <si>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</si>
  <si>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</si>
  <si>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</si>
  <si>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</si>
  <si>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</si>
  <si>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</si>
  <si>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</si>
  <si>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</si>
  <si>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</si>
  <si>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</si>
  <si>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</si>
  <si>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</si>
  <si>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</si>
  <si>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</si>
  <si>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</si>
  <si>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</si>
  <si>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</si>
  <si>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</si>
  <si>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</si>
  <si>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</si>
  <si>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</si>
  <si>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</si>
  <si>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</si>
  <si>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</si>
  <si>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</si>
  <si>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</si>
  <si>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</si>
  <si>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</si>
  <si>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</si>
  <si>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</si>
  <si>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</si>
  <si>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</si>
  <si>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</si>
  <si>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</si>
  <si>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</si>
  <si>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</si>
  <si>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</si>
  <si>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</si>
  <si>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</si>
  <si>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</si>
  <si>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</si>
  <si>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</si>
  <si>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</si>
  <si>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</si>
  <si>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</si>
  <si>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</si>
  <si>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</si>
  <si>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</si>
  <si>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</si>
  <si>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</si>
  <si>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</si>
  <si>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</si>
  <si>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</si>
  <si>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</si>
  <si>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</si>
  <si>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</si>
  <si>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</si>
  <si>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</si>
  <si>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</si>
  <si>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</si>
  <si>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</si>
  <si>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</si>
  <si>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</si>
  <si>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</si>
  <si>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</si>
  <si>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</si>
  <si>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</si>
  <si>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</si>
  <si>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</si>
  <si>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</si>
  <si>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</si>
  <si>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</si>
  <si>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</si>
  <si>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</si>
  <si>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</si>
  <si>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</si>
  <si>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</si>
  <si>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</si>
  <si>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</si>
  <si>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</si>
  <si>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</si>
  <si>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</si>
  <si>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</si>
  <si>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</si>
  <si>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</si>
  <si>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</si>
  <si>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</si>
  <si>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</si>
  <si>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</si>
  <si>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</si>
  <si>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</si>
  <si>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</si>
  <si>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</si>
  <si>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</si>
  <si>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</si>
  <si>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</si>
  <si>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</si>
  <si>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</si>
  <si>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</si>
  <si>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</si>
  <si>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</si>
  <si>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91133</t>
  </si>
  <si>
    <t>STANOVENÍ IgM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</si>
  <si>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</si>
  <si>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</si>
  <si>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</si>
  <si>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</si>
  <si>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</si>
  <si>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</si>
  <si>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</si>
  <si>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</si>
  <si>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</si>
  <si>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</si>
  <si>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</si>
  <si>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</si>
  <si>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</si>
  <si>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</si>
  <si>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</si>
  <si>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</si>
  <si>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81665</t>
  </si>
  <si>
    <t>VYŠ. DPM - AKTIVITA LYZOSOMÁLNÍCH ENZYMŮ S NERADIO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</si>
  <si>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</si>
  <si>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</si>
  <si>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</si>
  <si>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</si>
  <si>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</si>
  <si>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</si>
  <si>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</si>
  <si>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</si>
  <si>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91169</t>
  </si>
  <si>
    <t>STANOVENÍ LEHKÝCH ŘETĚZCŮ LAMBDA</t>
  </si>
  <si>
    <t>81443</t>
  </si>
  <si>
    <t>GLUKOZOVÝ TOLERANČNÍ TEST (WHO)</t>
  </si>
  <si>
    <t>81733</t>
  </si>
  <si>
    <t>KVANTITATIVNÍ STANOVENÍ KRVE VE STOLICI NA ANALYZÁ</t>
  </si>
  <si>
    <t>81129</t>
  </si>
  <si>
    <t>BÍLKOVINA KVANTITATIVNĚ (MOČ, VÝPOTEK, CSF) STATIM</t>
  </si>
  <si>
    <t>81679</t>
  </si>
  <si>
    <t>1,25-DIHYDROXYVITAMIN D (1,25 (OH)2D)</t>
  </si>
  <si>
    <t>93139</t>
  </si>
  <si>
    <t>ADRENOKORTIKOTROPIN (ACTH)</t>
  </si>
  <si>
    <t>813</t>
  </si>
  <si>
    <t>91197</t>
  </si>
  <si>
    <t>STANOVENÍ CYTOKINU ELISA</t>
  </si>
  <si>
    <t>34</t>
  </si>
  <si>
    <t>809</t>
  </si>
  <si>
    <t>0003132</t>
  </si>
  <si>
    <t>GADOVIST 1,0 MMOL/ML</t>
  </si>
  <si>
    <t>0003134</t>
  </si>
  <si>
    <t>0017039</t>
  </si>
  <si>
    <t>VISIPAQUE 320 MG I/ML</t>
  </si>
  <si>
    <t>0022075</t>
  </si>
  <si>
    <t>IOMERON 400</t>
  </si>
  <si>
    <t>0042433</t>
  </si>
  <si>
    <t>0045123</t>
  </si>
  <si>
    <t>0059496</t>
  </si>
  <si>
    <t>TELEBRIX GASTRO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</si>
  <si>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</si>
  <si>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</si>
  <si>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</si>
  <si>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</si>
  <si>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</si>
  <si>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</si>
  <si>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</si>
  <si>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</si>
  <si>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</si>
  <si>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</si>
  <si>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</si>
  <si>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0038482</t>
  </si>
  <si>
    <t>DRÁT VODÍCÍ GUIDE WIRE M</t>
  </si>
  <si>
    <t>0038483</t>
  </si>
  <si>
    <t>0038505</t>
  </si>
  <si>
    <t>SOUPRAVA ZAVÁDĚCÍ INTRODUCER</t>
  </si>
  <si>
    <t>0047480</t>
  </si>
  <si>
    <t>KATETR BALÓNKOVÝ PTCA</t>
  </si>
  <si>
    <t>0050237</t>
  </si>
  <si>
    <t>DRÁT VODÍCÍ CHOICE PLUS</t>
  </si>
  <si>
    <t>0051591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</si>
  <si>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</si>
  <si>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</si>
  <si>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</si>
  <si>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</si>
  <si>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</si>
  <si>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</si>
  <si>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</si>
  <si>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</si>
  <si>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0057418</t>
  </si>
  <si>
    <t>DRÁT VODÍCÍ 300CM M001468XX0</t>
  </si>
  <si>
    <t>0059345</t>
  </si>
  <si>
    <t>INDEFLÁTOR 622510</t>
  </si>
  <si>
    <t>0059795</t>
  </si>
  <si>
    <t>DRÁT VODÍCÍ ANGIODYN J3 FC-FS 150-0,35</t>
  </si>
  <si>
    <t>0092559</t>
  </si>
  <si>
    <t>SADA AG - SYSTÉM PRO UZAVÍRÁNÍ CÉV - FEMORÁLNÍ - S</t>
  </si>
  <si>
    <t>0092932</t>
  </si>
  <si>
    <t>SADA DRENÁŽNÍ</t>
  </si>
  <si>
    <t>0151449</t>
  </si>
  <si>
    <t>JEHLA BIOPTICKÁ DO DĚLA (BARD MAGNUM)  UNIVERSAL P</t>
  </si>
  <si>
    <t>0059796</t>
  </si>
  <si>
    <t>DRÁT VODÍCÍ ANGIODYN J3 SFC-FS 150-0,35</t>
  </si>
  <si>
    <t>0092131</t>
  </si>
  <si>
    <t>KATETR BALÓNKOVÝ PTA - RX MUSO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</si>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</sst>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44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3" fontId="35" fillId="0" borderId="138" xfId="0" applyNumberFormat="1" applyFont="1" applyFill="1" applyBorder="1"/>
    <xf numFmtId="3" fontId="35" fillId="0" borderId="140" xfId="0" applyNumberFormat="1" applyFont="1" applyFill="1" applyBorder="1"/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138" xfId="0" applyNumberFormat="1" applyFont="1" applyFill="1" applyBorder="1"/>
    <xf numFmtId="9" fontId="35" fillId="0" borderId="89" xfId="0" applyNumberFormat="1" applyFont="1" applyFill="1" applyBorder="1"/>
    <xf numFmtId="9" fontId="35" fillId="0" borderId="92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7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9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146" xfId="0" applyFont="1" applyFill="1" applyBorder="1"/>
    <xf numFmtId="9" fontId="35" fillId="0" borderId="147" xfId="0" applyNumberFormat="1" applyFont="1" applyFill="1" applyBorder="1"/>
    <xf numFmtId="0" fontId="35" fillId="0" borderId="148" xfId="0" applyFont="1" applyFill="1" applyBorder="1"/>
    <xf numFmtId="0" fontId="35" fillId="0" borderId="148" xfId="0" applyFont="1" applyFill="1" applyBorder="1" applyAlignment="1">
      <alignment horizontal="right"/>
    </xf>
    <xf numFmtId="0" fontId="35" fillId="0" borderId="148" xfId="0" applyFont="1" applyFill="1" applyBorder="1" applyAlignment="1">
      <alignment horizontal="left"/>
    </xf>
    <xf numFmtId="164" fontId="35" fillId="0" borderId="148" xfId="0" applyNumberFormat="1" applyFont="1" applyFill="1" applyBorder="1"/>
    <xf numFmtId="165" fontId="35" fillId="0" borderId="148" xfId="0" applyNumberFormat="1" applyFont="1" applyFill="1" applyBorder="1"/>
    <xf numFmtId="9" fontId="35" fillId="0" borderId="148" xfId="0" applyNumberFormat="1" applyFont="1" applyFill="1" applyBorder="1"/>
    <xf numFmtId="0" fontId="35" fillId="0" borderId="149" xfId="0" applyFont="1" applyFill="1" applyBorder="1"/>
    <xf numFmtId="0" fontId="35" fillId="0" borderId="150" xfId="0" applyFont="1" applyFill="1" applyBorder="1"/>
    <xf numFmtId="0" fontId="35" fillId="0" borderId="150" xfId="0" applyFont="1" applyFill="1" applyBorder="1" applyAlignment="1">
      <alignment horizontal="right"/>
    </xf>
    <xf numFmtId="0" fontId="35" fillId="0" borderId="150" xfId="0" applyFont="1" applyFill="1" applyBorder="1" applyAlignment="1">
      <alignment horizontal="left"/>
    </xf>
    <xf numFmtId="164" fontId="35" fillId="0" borderId="150" xfId="0" applyNumberFormat="1" applyFont="1" applyFill="1" applyBorder="1"/>
    <xf numFmtId="165" fontId="35" fillId="0" borderId="150" xfId="0" applyNumberFormat="1" applyFont="1" applyFill="1" applyBorder="1"/>
    <xf numFmtId="9" fontId="35" fillId="0" borderId="150" xfId="0" applyNumberFormat="1" applyFont="1" applyFill="1" applyBorder="1"/>
    <xf numFmtId="9" fontId="35" fillId="0" borderId="151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3" fontId="35" fillId="0" borderId="148" xfId="0" applyNumberFormat="1" applyFont="1" applyFill="1" applyBorder="1"/>
    <xf numFmtId="3" fontId="35" fillId="0" borderId="147" xfId="0" applyNumberFormat="1" applyFont="1" applyFill="1" applyBorder="1"/>
    <xf numFmtId="3" fontId="35" fillId="0" borderId="150" xfId="0" applyNumberFormat="1" applyFont="1" applyFill="1" applyBorder="1"/>
    <xf numFmtId="3" fontId="35" fillId="0" borderId="151" xfId="0" applyNumberFormat="1" applyFont="1" applyFill="1" applyBorder="1"/>
    <xf numFmtId="3" fontId="35" fillId="0" borderId="153" xfId="0" applyNumberFormat="1" applyFont="1" applyFill="1" applyBorder="1"/>
    <xf numFmtId="9" fontId="35" fillId="0" borderId="153" xfId="0" applyNumberFormat="1" applyFont="1" applyFill="1" applyBorder="1"/>
    <xf numFmtId="3" fontId="35" fillId="0" borderId="154" xfId="0" applyNumberFormat="1" applyFont="1" applyFill="1" applyBorder="1"/>
    <xf numFmtId="0" fontId="42" fillId="0" borderId="26" xfId="0" applyFont="1" applyFill="1" applyBorder="1"/>
    <xf numFmtId="0" fontId="42" fillId="0" borderId="146" xfId="0" applyFont="1" applyFill="1" applyBorder="1"/>
    <xf numFmtId="0" fontId="42" fillId="0" borderId="152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64" fontId="35" fillId="0" borderId="148" xfId="0" applyNumberFormat="1" applyFont="1" applyFill="1" applyBorder="1" applyAlignment="1">
      <alignment horizontal="right"/>
    </xf>
    <xf numFmtId="164" fontId="35" fillId="0" borderId="150" xfId="0" applyNumberFormat="1" applyFont="1" applyFill="1" applyBorder="1" applyAlignment="1">
      <alignment horizontal="right"/>
    </xf>
    <xf numFmtId="173" fontId="42" fillId="4" borderId="160" xfId="0" applyNumberFormat="1" applyFont="1" applyFill="1" applyBorder="1" applyAlignment="1">
      <alignment horizontal="center"/>
    </xf>
    <xf numFmtId="173" fontId="42" fillId="4" borderId="161" xfId="0" applyNumberFormat="1" applyFont="1" applyFill="1" applyBorder="1" applyAlignment="1">
      <alignment horizontal="center"/>
    </xf>
    <xf numFmtId="173" fontId="35" fillId="0" borderId="162" xfId="0" applyNumberFormat="1" applyFont="1" applyBorder="1" applyAlignment="1">
      <alignment horizontal="right"/>
    </xf>
    <xf numFmtId="173" fontId="35" fillId="0" borderId="163" xfId="0" applyNumberFormat="1" applyFont="1" applyBorder="1" applyAlignment="1">
      <alignment horizontal="right"/>
    </xf>
    <xf numFmtId="173" fontId="35" fillId="0" borderId="163" xfId="0" applyNumberFormat="1" applyFont="1" applyBorder="1" applyAlignment="1">
      <alignment horizontal="right" wrapText="1"/>
    </xf>
    <xf numFmtId="175" fontId="35" fillId="0" borderId="162" xfId="0" applyNumberFormat="1" applyFont="1" applyBorder="1" applyAlignment="1">
      <alignment horizontal="right"/>
    </xf>
    <xf numFmtId="175" fontId="35" fillId="0" borderId="163" xfId="0" applyNumberFormat="1" applyFont="1" applyBorder="1" applyAlignment="1">
      <alignment horizontal="right"/>
    </xf>
    <xf numFmtId="173" fontId="35" fillId="0" borderId="164" xfId="0" applyNumberFormat="1" applyFont="1" applyBorder="1" applyAlignment="1">
      <alignment horizontal="right"/>
    </xf>
    <xf numFmtId="173" fontId="35" fillId="0" borderId="165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59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57" xfId="0" applyNumberFormat="1" applyFont="1" applyBorder="1"/>
    <xf numFmtId="174" fontId="35" fillId="0" borderId="166" xfId="0" applyNumberFormat="1" applyFont="1" applyBorder="1"/>
    <xf numFmtId="173" fontId="42" fillId="4" borderId="60" xfId="0" applyNumberFormat="1" applyFont="1" applyFill="1" applyBorder="1" applyAlignment="1"/>
    <xf numFmtId="173" fontId="35" fillId="0" borderId="157" xfId="0" applyNumberFormat="1" applyFont="1" applyBorder="1"/>
    <xf numFmtId="173" fontId="35" fillId="0" borderId="159" xfId="0" applyNumberFormat="1" applyFont="1" applyBorder="1"/>
    <xf numFmtId="173" fontId="42" fillId="2" borderId="60" xfId="0" applyNumberFormat="1" applyFont="1" applyFill="1" applyBorder="1" applyAlignment="1"/>
    <xf numFmtId="173" fontId="35" fillId="0" borderId="166" xfId="0" applyNumberFormat="1" applyFont="1" applyBorder="1"/>
    <xf numFmtId="173" fontId="35" fillId="0" borderId="60" xfId="0" applyNumberFormat="1" applyFont="1" applyBorder="1"/>
    <xf numFmtId="9" fontId="35" fillId="0" borderId="157" xfId="0" applyNumberFormat="1" applyFont="1" applyBorder="1"/>
    <xf numFmtId="173" fontId="42" fillId="4" borderId="167" xfId="0" applyNumberFormat="1" applyFont="1" applyFill="1" applyBorder="1" applyAlignment="1">
      <alignment horizontal="center"/>
    </xf>
    <xf numFmtId="173" fontId="35" fillId="0" borderId="168" xfId="0" applyNumberFormat="1" applyFont="1" applyBorder="1" applyAlignment="1">
      <alignment horizontal="right"/>
    </xf>
    <xf numFmtId="175" fontId="35" fillId="0" borderId="168" xfId="0" applyNumberFormat="1" applyFont="1" applyBorder="1" applyAlignment="1">
      <alignment horizontal="right"/>
    </xf>
    <xf numFmtId="173" fontId="35" fillId="0" borderId="169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170" xfId="0" applyNumberFormat="1" applyFont="1" applyBorder="1" applyAlignment="1">
      <alignment horizontal="right"/>
    </xf>
    <xf numFmtId="175" fontId="35" fillId="0" borderId="170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150" xfId="0" applyNumberFormat="1" applyFont="1" applyFill="1" applyBorder="1"/>
    <xf numFmtId="0" fontId="42" fillId="0" borderId="149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48" xfId="0" applyNumberFormat="1" applyFont="1" applyFill="1" applyBorder="1"/>
    <xf numFmtId="169" fontId="35" fillId="0" borderId="147" xfId="0" applyNumberFormat="1" applyFont="1" applyFill="1" applyBorder="1"/>
    <xf numFmtId="169" fontId="35" fillId="0" borderId="151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5" fillId="0" borderId="156" xfId="0" applyNumberFormat="1" applyFont="1" applyBorder="1" applyAlignment="1">
      <alignment horizontal="right"/>
    </xf>
    <xf numFmtId="166" fontId="5" fillId="0" borderId="171" xfId="0" applyNumberFormat="1" applyFont="1" applyBorder="1" applyAlignment="1">
      <alignment horizontal="right"/>
    </xf>
    <xf numFmtId="3" fontId="12" fillId="0" borderId="156" xfId="0" applyNumberFormat="1" applyFont="1" applyBorder="1" applyAlignment="1">
      <alignment horizontal="right"/>
    </xf>
    <xf numFmtId="166" fontId="12" fillId="0" borderId="156" xfId="0" applyNumberFormat="1" applyFont="1" applyBorder="1" applyAlignment="1">
      <alignment horizontal="right"/>
    </xf>
    <xf numFmtId="166" fontId="11" fillId="0" borderId="171" xfId="0" applyNumberFormat="1" applyFont="1" applyBorder="1" applyAlignment="1">
      <alignment horizontal="right"/>
    </xf>
    <xf numFmtId="177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 applyAlignment="1">
      <alignment horizontal="right"/>
    </xf>
    <xf numFmtId="4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/>
    <xf numFmtId="3" fontId="11" fillId="0" borderId="17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71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2" fillId="0" borderId="156" xfId="0" applyNumberFormat="1" applyFont="1" applyBorder="1"/>
    <xf numFmtId="166" fontId="12" fillId="0" borderId="156" xfId="0" applyNumberFormat="1" applyFont="1" applyBorder="1"/>
    <xf numFmtId="166" fontId="12" fillId="0" borderId="171" xfId="0" applyNumberFormat="1" applyFont="1" applyBorder="1"/>
    <xf numFmtId="166" fontId="12" fillId="0" borderId="18" xfId="0" applyNumberFormat="1" applyFont="1" applyBorder="1"/>
    <xf numFmtId="3" fontId="35" fillId="0" borderId="156" xfId="0" applyNumberFormat="1" applyFont="1" applyBorder="1"/>
    <xf numFmtId="166" fontId="35" fillId="0" borderId="156" xfId="0" applyNumberFormat="1" applyFont="1" applyBorder="1"/>
    <xf numFmtId="166" fontId="35" fillId="0" borderId="171" xfId="0" applyNumberFormat="1" applyFont="1" applyBorder="1"/>
    <xf numFmtId="3" fontId="35" fillId="0" borderId="156" xfId="0" applyNumberFormat="1" applyFont="1" applyBorder="1" applyAlignment="1">
      <alignment horizontal="right"/>
    </xf>
    <xf numFmtId="0" fontId="5" fillId="0" borderId="156" xfId="0" applyFont="1" applyBorder="1"/>
    <xf numFmtId="9" fontId="35" fillId="0" borderId="156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1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7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5" xfId="0" applyNumberFormat="1" applyFont="1" applyBorder="1" applyAlignment="1">
      <alignment horizontal="center"/>
    </xf>
    <xf numFmtId="3" fontId="35" fillId="0" borderId="158" xfId="0" applyNumberFormat="1" applyFont="1" applyBorder="1"/>
    <xf numFmtId="166" fontId="35" fillId="0" borderId="158" xfId="0" applyNumberFormat="1" applyFont="1" applyBorder="1"/>
    <xf numFmtId="166" fontId="35" fillId="0" borderId="173" xfId="0" applyNumberFormat="1" applyFont="1" applyBorder="1"/>
    <xf numFmtId="3" fontId="35" fillId="0" borderId="158" xfId="0" applyNumberFormat="1" applyFont="1" applyBorder="1" applyAlignment="1">
      <alignment horizontal="right"/>
    </xf>
    <xf numFmtId="166" fontId="5" fillId="0" borderId="158" xfId="0" applyNumberFormat="1" applyFont="1" applyBorder="1" applyAlignment="1">
      <alignment horizontal="right"/>
    </xf>
    <xf numFmtId="166" fontId="5" fillId="0" borderId="173" xfId="0" applyNumberFormat="1" applyFont="1" applyBorder="1" applyAlignment="1">
      <alignment horizontal="right"/>
    </xf>
    <xf numFmtId="3" fontId="12" fillId="0" borderId="158" xfId="0" applyNumberFormat="1" applyFont="1" applyBorder="1" applyAlignment="1">
      <alignment horizontal="right"/>
    </xf>
    <xf numFmtId="166" fontId="12" fillId="0" borderId="158" xfId="0" applyNumberFormat="1" applyFont="1" applyBorder="1" applyAlignment="1">
      <alignment horizontal="right"/>
    </xf>
    <xf numFmtId="166" fontId="11" fillId="0" borderId="173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0" fontId="5" fillId="0" borderId="158" xfId="0" applyFont="1" applyBorder="1"/>
    <xf numFmtId="3" fontId="5" fillId="0" borderId="158" xfId="0" applyNumberFormat="1" applyFont="1" applyBorder="1"/>
    <xf numFmtId="9" fontId="35" fillId="0" borderId="158" xfId="0" applyNumberFormat="1" applyFont="1" applyBorder="1"/>
    <xf numFmtId="3" fontId="11" fillId="0" borderId="15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53" xfId="76" applyNumberFormat="1" applyFont="1" applyFill="1" applyBorder="1" applyAlignment="1">
      <alignment horizontal="left"/>
    </xf>
    <xf numFmtId="0" fontId="34" fillId="2" borderId="174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75" xfId="76" applyNumberFormat="1" applyFont="1" applyFill="1" applyBorder="1" applyAlignment="1">
      <alignment horizontal="left"/>
    </xf>
    <xf numFmtId="0" fontId="34" fillId="2" borderId="154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0.92267852406591844</c:v>
                </c:pt>
                <c:pt idx="1">
                  <c:v>1.4355672809384779</c:v>
                </c:pt>
                <c:pt idx="2">
                  <c:v>1.5163509043931209</c:v>
                </c:pt>
                <c:pt idx="3">
                  <c:v>1.693676946787553</c:v>
                </c:pt>
                <c:pt idx="4">
                  <c:v>1.7820233831605397</c:v>
                </c:pt>
                <c:pt idx="5">
                  <c:v>1.7294774773455353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5024"/>
        <c:axId val="13739126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1.2158655414670783</c:v>
                </c:pt>
                <c:pt idx="1">
                  <c:v>1.2158655414670783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6112"/>
        <c:axId val="1373906656"/>
      </c:scatterChart>
      <c:catAx>
        <c:axId val="137390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1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12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05024"/>
        <c:crosses val="autoZero"/>
        <c:crossBetween val="between"/>
      </c:valAx>
      <c:valAx>
        <c:axId val="13739061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6656"/>
        <c:crosses val="max"/>
        <c:crossBetween val="midCat"/>
      </c:valAx>
      <c:valAx>
        <c:axId val="1373906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061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3.9273197285675225</c:v>
                </c:pt>
                <c:pt idx="1">
                  <c:v>3.8038038038038038</c:v>
                </c:pt>
                <c:pt idx="2">
                  <c:v>3.6686287857552822</c:v>
                </c:pt>
                <c:pt idx="3">
                  <c:v>3.5220868932921285</c:v>
                </c:pt>
                <c:pt idx="4">
                  <c:v>3.4956259600891397</c:v>
                </c:pt>
                <c:pt idx="5">
                  <c:v>3.4419313638217615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34016"/>
        <c:axId val="2469258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23680"/>
        <c:axId val="246930208"/>
      </c:scatterChart>
      <c:catAx>
        <c:axId val="24693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692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258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46934016"/>
        <c:crosses val="autoZero"/>
        <c:crossBetween val="between"/>
      </c:valAx>
      <c:valAx>
        <c:axId val="2469236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6930208"/>
        <c:crosses val="max"/>
        <c:crossBetween val="midCat"/>
      </c:valAx>
      <c:valAx>
        <c:axId val="2469302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4692368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6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3356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298</v>
      </c>
      <c r="C15" s="51" t="s">
        <v>308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4284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6" t="s">
        <v>4285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4296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4602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4606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4609</v>
      </c>
      <c r="C27" s="51" t="s">
        <v>311</v>
      </c>
    </row>
    <row r="28" spans="1:3" ht="14.4" customHeight="1" x14ac:dyDescent="0.3">
      <c r="A28" s="273" t="str">
        <f t="shared" si="4"/>
        <v>ZV Vykáz.-A Detail</v>
      </c>
      <c r="B28" s="184" t="s">
        <v>4651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4799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5285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5845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3356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163.1</v>
      </c>
      <c r="G3" s="47">
        <f>SUBTOTAL(9,G6:G1048576)</f>
        <v>39212.081328885433</v>
      </c>
      <c r="H3" s="48">
        <f>IF(M3=0,0,G3/M3)</f>
        <v>8.0396846253697543E-2</v>
      </c>
      <c r="I3" s="47">
        <f>SUBTOTAL(9,I6:I1048576)</f>
        <v>2326.3999999999996</v>
      </c>
      <c r="J3" s="47">
        <f>SUBTOTAL(9,J6:J1048576)</f>
        <v>448519.50462349289</v>
      </c>
      <c r="K3" s="48">
        <f>IF(M3=0,0,J3/M3)</f>
        <v>0.9196031537463023</v>
      </c>
      <c r="L3" s="47">
        <f>SUBTOTAL(9,L6:L1048576)</f>
        <v>2489.5</v>
      </c>
      <c r="M3" s="49">
        <f>SUBTOTAL(9,M6:M1048576)</f>
        <v>487731.5859523784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4" t="s">
        <v>162</v>
      </c>
      <c r="B5" s="694" t="s">
        <v>163</v>
      </c>
      <c r="C5" s="694" t="s">
        <v>90</v>
      </c>
      <c r="D5" s="694" t="s">
        <v>164</v>
      </c>
      <c r="E5" s="694" t="s">
        <v>165</v>
      </c>
      <c r="F5" s="695" t="s">
        <v>28</v>
      </c>
      <c r="G5" s="695" t="s">
        <v>14</v>
      </c>
      <c r="H5" s="676" t="s">
        <v>166</v>
      </c>
      <c r="I5" s="675" t="s">
        <v>28</v>
      </c>
      <c r="J5" s="695" t="s">
        <v>14</v>
      </c>
      <c r="K5" s="676" t="s">
        <v>166</v>
      </c>
      <c r="L5" s="675" t="s">
        <v>28</v>
      </c>
      <c r="M5" s="696" t="s">
        <v>14</v>
      </c>
    </row>
    <row r="6" spans="1:13" ht="14.4" customHeight="1" x14ac:dyDescent="0.3">
      <c r="A6" s="656" t="s">
        <v>553</v>
      </c>
      <c r="B6" s="657" t="s">
        <v>3160</v>
      </c>
      <c r="C6" s="657" t="s">
        <v>577</v>
      </c>
      <c r="D6" s="657" t="s">
        <v>578</v>
      </c>
      <c r="E6" s="657" t="s">
        <v>579</v>
      </c>
      <c r="F6" s="660">
        <v>2</v>
      </c>
      <c r="G6" s="660">
        <v>198.82058882641508</v>
      </c>
      <c r="H6" s="679">
        <v>1</v>
      </c>
      <c r="I6" s="660"/>
      <c r="J6" s="660"/>
      <c r="K6" s="679">
        <v>0</v>
      </c>
      <c r="L6" s="660">
        <v>2</v>
      </c>
      <c r="M6" s="661">
        <v>198.82058882641508</v>
      </c>
    </row>
    <row r="7" spans="1:13" ht="14.4" customHeight="1" x14ac:dyDescent="0.3">
      <c r="A7" s="662" t="s">
        <v>553</v>
      </c>
      <c r="B7" s="663" t="s">
        <v>3160</v>
      </c>
      <c r="C7" s="663" t="s">
        <v>2797</v>
      </c>
      <c r="D7" s="663" t="s">
        <v>2582</v>
      </c>
      <c r="E7" s="663" t="s">
        <v>2583</v>
      </c>
      <c r="F7" s="666"/>
      <c r="G7" s="666"/>
      <c r="H7" s="687">
        <v>0</v>
      </c>
      <c r="I7" s="666">
        <v>40</v>
      </c>
      <c r="J7" s="666">
        <v>2715.8</v>
      </c>
      <c r="K7" s="687">
        <v>1</v>
      </c>
      <c r="L7" s="666">
        <v>40</v>
      </c>
      <c r="M7" s="667">
        <v>2715.8</v>
      </c>
    </row>
    <row r="8" spans="1:13" ht="14.4" customHeight="1" x14ac:dyDescent="0.3">
      <c r="A8" s="662" t="s">
        <v>553</v>
      </c>
      <c r="B8" s="663" t="s">
        <v>3160</v>
      </c>
      <c r="C8" s="663" t="s">
        <v>628</v>
      </c>
      <c r="D8" s="663" t="s">
        <v>629</v>
      </c>
      <c r="E8" s="663" t="s">
        <v>630</v>
      </c>
      <c r="F8" s="666">
        <v>5</v>
      </c>
      <c r="G8" s="666">
        <v>162.31999999999994</v>
      </c>
      <c r="H8" s="687">
        <v>1</v>
      </c>
      <c r="I8" s="666"/>
      <c r="J8" s="666"/>
      <c r="K8" s="687">
        <v>0</v>
      </c>
      <c r="L8" s="666">
        <v>5</v>
      </c>
      <c r="M8" s="667">
        <v>162.31999999999994</v>
      </c>
    </row>
    <row r="9" spans="1:13" ht="14.4" customHeight="1" x14ac:dyDescent="0.3">
      <c r="A9" s="662" t="s">
        <v>553</v>
      </c>
      <c r="B9" s="663" t="s">
        <v>3160</v>
      </c>
      <c r="C9" s="663" t="s">
        <v>2409</v>
      </c>
      <c r="D9" s="663" t="s">
        <v>629</v>
      </c>
      <c r="E9" s="663" t="s">
        <v>630</v>
      </c>
      <c r="F9" s="666"/>
      <c r="G9" s="666"/>
      <c r="H9" s="687">
        <v>0</v>
      </c>
      <c r="I9" s="666">
        <v>9</v>
      </c>
      <c r="J9" s="666">
        <v>316.40914686963066</v>
      </c>
      <c r="K9" s="687">
        <v>1</v>
      </c>
      <c r="L9" s="666">
        <v>9</v>
      </c>
      <c r="M9" s="667">
        <v>316.40914686963066</v>
      </c>
    </row>
    <row r="10" spans="1:13" ht="14.4" customHeight="1" x14ac:dyDescent="0.3">
      <c r="A10" s="662" t="s">
        <v>553</v>
      </c>
      <c r="B10" s="663" t="s">
        <v>3160</v>
      </c>
      <c r="C10" s="663" t="s">
        <v>2306</v>
      </c>
      <c r="D10" s="663" t="s">
        <v>629</v>
      </c>
      <c r="E10" s="663" t="s">
        <v>2307</v>
      </c>
      <c r="F10" s="666"/>
      <c r="G10" s="666"/>
      <c r="H10" s="687">
        <v>0</v>
      </c>
      <c r="I10" s="666">
        <v>30</v>
      </c>
      <c r="J10" s="666">
        <v>3365.7286275073716</v>
      </c>
      <c r="K10" s="687">
        <v>1</v>
      </c>
      <c r="L10" s="666">
        <v>30</v>
      </c>
      <c r="M10" s="667">
        <v>3365.7286275073716</v>
      </c>
    </row>
    <row r="11" spans="1:13" ht="14.4" customHeight="1" x14ac:dyDescent="0.3">
      <c r="A11" s="662" t="s">
        <v>553</v>
      </c>
      <c r="B11" s="663" t="s">
        <v>3160</v>
      </c>
      <c r="C11" s="663" t="s">
        <v>2412</v>
      </c>
      <c r="D11" s="663" t="s">
        <v>2413</v>
      </c>
      <c r="E11" s="663" t="s">
        <v>3161</v>
      </c>
      <c r="F11" s="666"/>
      <c r="G11" s="666"/>
      <c r="H11" s="687">
        <v>0</v>
      </c>
      <c r="I11" s="666">
        <v>10</v>
      </c>
      <c r="J11" s="666">
        <v>594.78000000000009</v>
      </c>
      <c r="K11" s="687">
        <v>1</v>
      </c>
      <c r="L11" s="666">
        <v>10</v>
      </c>
      <c r="M11" s="667">
        <v>594.78000000000009</v>
      </c>
    </row>
    <row r="12" spans="1:13" ht="14.4" customHeight="1" x14ac:dyDescent="0.3">
      <c r="A12" s="662" t="s">
        <v>553</v>
      </c>
      <c r="B12" s="663" t="s">
        <v>3160</v>
      </c>
      <c r="C12" s="663" t="s">
        <v>2581</v>
      </c>
      <c r="D12" s="663" t="s">
        <v>2582</v>
      </c>
      <c r="E12" s="663" t="s">
        <v>2583</v>
      </c>
      <c r="F12" s="666"/>
      <c r="G12" s="666"/>
      <c r="H12" s="687">
        <v>0</v>
      </c>
      <c r="I12" s="666">
        <v>87</v>
      </c>
      <c r="J12" s="666">
        <v>5906.0029513147838</v>
      </c>
      <c r="K12" s="687">
        <v>1</v>
      </c>
      <c r="L12" s="666">
        <v>87</v>
      </c>
      <c r="M12" s="667">
        <v>5906.0029513147838</v>
      </c>
    </row>
    <row r="13" spans="1:13" ht="14.4" customHeight="1" x14ac:dyDescent="0.3">
      <c r="A13" s="662" t="s">
        <v>553</v>
      </c>
      <c r="B13" s="663" t="s">
        <v>3162</v>
      </c>
      <c r="C13" s="663" t="s">
        <v>2349</v>
      </c>
      <c r="D13" s="663" t="s">
        <v>3163</v>
      </c>
      <c r="E13" s="663" t="s">
        <v>3164</v>
      </c>
      <c r="F13" s="666"/>
      <c r="G13" s="666"/>
      <c r="H13" s="687">
        <v>0</v>
      </c>
      <c r="I13" s="666">
        <v>2</v>
      </c>
      <c r="J13" s="666">
        <v>186.71999999999997</v>
      </c>
      <c r="K13" s="687">
        <v>1</v>
      </c>
      <c r="L13" s="666">
        <v>2</v>
      </c>
      <c r="M13" s="667">
        <v>186.71999999999997</v>
      </c>
    </row>
    <row r="14" spans="1:13" ht="14.4" customHeight="1" x14ac:dyDescent="0.3">
      <c r="A14" s="662" t="s">
        <v>553</v>
      </c>
      <c r="B14" s="663" t="s">
        <v>3165</v>
      </c>
      <c r="C14" s="663" t="s">
        <v>2462</v>
      </c>
      <c r="D14" s="663" t="s">
        <v>2463</v>
      </c>
      <c r="E14" s="663" t="s">
        <v>2464</v>
      </c>
      <c r="F14" s="666"/>
      <c r="G14" s="666"/>
      <c r="H14" s="687">
        <v>0</v>
      </c>
      <c r="I14" s="666">
        <v>12</v>
      </c>
      <c r="J14" s="666">
        <v>764.71945866344436</v>
      </c>
      <c r="K14" s="687">
        <v>1</v>
      </c>
      <c r="L14" s="666">
        <v>12</v>
      </c>
      <c r="M14" s="667">
        <v>764.71945866344436</v>
      </c>
    </row>
    <row r="15" spans="1:13" ht="14.4" customHeight="1" x14ac:dyDescent="0.3">
      <c r="A15" s="662" t="s">
        <v>553</v>
      </c>
      <c r="B15" s="663" t="s">
        <v>3165</v>
      </c>
      <c r="C15" s="663" t="s">
        <v>2702</v>
      </c>
      <c r="D15" s="663" t="s">
        <v>2463</v>
      </c>
      <c r="E15" s="663" t="s">
        <v>620</v>
      </c>
      <c r="F15" s="666"/>
      <c r="G15" s="666"/>
      <c r="H15" s="687">
        <v>0</v>
      </c>
      <c r="I15" s="666">
        <v>3</v>
      </c>
      <c r="J15" s="666">
        <v>370.95000000000005</v>
      </c>
      <c r="K15" s="687">
        <v>1</v>
      </c>
      <c r="L15" s="666">
        <v>3</v>
      </c>
      <c r="M15" s="667">
        <v>370.95000000000005</v>
      </c>
    </row>
    <row r="16" spans="1:13" ht="14.4" customHeight="1" x14ac:dyDescent="0.3">
      <c r="A16" s="662" t="s">
        <v>553</v>
      </c>
      <c r="B16" s="663" t="s">
        <v>3166</v>
      </c>
      <c r="C16" s="663" t="s">
        <v>2394</v>
      </c>
      <c r="D16" s="663" t="s">
        <v>2395</v>
      </c>
      <c r="E16" s="663" t="s">
        <v>2396</v>
      </c>
      <c r="F16" s="666"/>
      <c r="G16" s="666"/>
      <c r="H16" s="687">
        <v>0</v>
      </c>
      <c r="I16" s="666">
        <v>15</v>
      </c>
      <c r="J16" s="666">
        <v>1702.985037514964</v>
      </c>
      <c r="K16" s="687">
        <v>1</v>
      </c>
      <c r="L16" s="666">
        <v>15</v>
      </c>
      <c r="M16" s="667">
        <v>1702.985037514964</v>
      </c>
    </row>
    <row r="17" spans="1:13" ht="14.4" customHeight="1" x14ac:dyDescent="0.3">
      <c r="A17" s="662" t="s">
        <v>553</v>
      </c>
      <c r="B17" s="663" t="s">
        <v>3167</v>
      </c>
      <c r="C17" s="663" t="s">
        <v>2645</v>
      </c>
      <c r="D17" s="663" t="s">
        <v>3168</v>
      </c>
      <c r="E17" s="663" t="s">
        <v>2569</v>
      </c>
      <c r="F17" s="666"/>
      <c r="G17" s="666"/>
      <c r="H17" s="687">
        <v>0</v>
      </c>
      <c r="I17" s="666">
        <v>3</v>
      </c>
      <c r="J17" s="666">
        <v>1886.8490052098232</v>
      </c>
      <c r="K17" s="687">
        <v>1</v>
      </c>
      <c r="L17" s="666">
        <v>3</v>
      </c>
      <c r="M17" s="667">
        <v>1886.8490052098232</v>
      </c>
    </row>
    <row r="18" spans="1:13" ht="14.4" customHeight="1" x14ac:dyDescent="0.3">
      <c r="A18" s="662" t="s">
        <v>553</v>
      </c>
      <c r="B18" s="663" t="s">
        <v>3167</v>
      </c>
      <c r="C18" s="663" t="s">
        <v>585</v>
      </c>
      <c r="D18" s="663" t="s">
        <v>586</v>
      </c>
      <c r="E18" s="663" t="s">
        <v>3169</v>
      </c>
      <c r="F18" s="666">
        <v>9</v>
      </c>
      <c r="G18" s="666">
        <v>4970.4125667991666</v>
      </c>
      <c r="H18" s="687">
        <v>1</v>
      </c>
      <c r="I18" s="666"/>
      <c r="J18" s="666"/>
      <c r="K18" s="687">
        <v>0</v>
      </c>
      <c r="L18" s="666">
        <v>9</v>
      </c>
      <c r="M18" s="667">
        <v>4970.4125667991666</v>
      </c>
    </row>
    <row r="19" spans="1:13" ht="14.4" customHeight="1" x14ac:dyDescent="0.3">
      <c r="A19" s="662" t="s">
        <v>553</v>
      </c>
      <c r="B19" s="663" t="s">
        <v>3170</v>
      </c>
      <c r="C19" s="663" t="s">
        <v>2642</v>
      </c>
      <c r="D19" s="663" t="s">
        <v>2643</v>
      </c>
      <c r="E19" s="663" t="s">
        <v>3171</v>
      </c>
      <c r="F19" s="666"/>
      <c r="G19" s="666"/>
      <c r="H19" s="687">
        <v>0</v>
      </c>
      <c r="I19" s="666">
        <v>1</v>
      </c>
      <c r="J19" s="666">
        <v>640.59999999999991</v>
      </c>
      <c r="K19" s="687">
        <v>1</v>
      </c>
      <c r="L19" s="666">
        <v>1</v>
      </c>
      <c r="M19" s="667">
        <v>640.59999999999991</v>
      </c>
    </row>
    <row r="20" spans="1:13" ht="14.4" customHeight="1" x14ac:dyDescent="0.3">
      <c r="A20" s="662" t="s">
        <v>553</v>
      </c>
      <c r="B20" s="663" t="s">
        <v>3170</v>
      </c>
      <c r="C20" s="663" t="s">
        <v>581</v>
      </c>
      <c r="D20" s="663" t="s">
        <v>3172</v>
      </c>
      <c r="E20" s="663" t="s">
        <v>2359</v>
      </c>
      <c r="F20" s="666">
        <v>1</v>
      </c>
      <c r="G20" s="666">
        <v>693.28</v>
      </c>
      <c r="H20" s="687">
        <v>1</v>
      </c>
      <c r="I20" s="666"/>
      <c r="J20" s="666"/>
      <c r="K20" s="687">
        <v>0</v>
      </c>
      <c r="L20" s="666">
        <v>1</v>
      </c>
      <c r="M20" s="667">
        <v>693.28</v>
      </c>
    </row>
    <row r="21" spans="1:13" ht="14.4" customHeight="1" x14ac:dyDescent="0.3">
      <c r="A21" s="662" t="s">
        <v>553</v>
      </c>
      <c r="B21" s="663" t="s">
        <v>3173</v>
      </c>
      <c r="C21" s="663" t="s">
        <v>2357</v>
      </c>
      <c r="D21" s="663" t="s">
        <v>2358</v>
      </c>
      <c r="E21" s="663" t="s">
        <v>3174</v>
      </c>
      <c r="F21" s="666"/>
      <c r="G21" s="666"/>
      <c r="H21" s="687">
        <v>0</v>
      </c>
      <c r="I21" s="666">
        <v>1</v>
      </c>
      <c r="J21" s="666">
        <v>837.40109064643741</v>
      </c>
      <c r="K21" s="687">
        <v>1</v>
      </c>
      <c r="L21" s="666">
        <v>1</v>
      </c>
      <c r="M21" s="667">
        <v>837.40109064643741</v>
      </c>
    </row>
    <row r="22" spans="1:13" ht="14.4" customHeight="1" x14ac:dyDescent="0.3">
      <c r="A22" s="662" t="s">
        <v>553</v>
      </c>
      <c r="B22" s="663" t="s">
        <v>3175</v>
      </c>
      <c r="C22" s="663" t="s">
        <v>2567</v>
      </c>
      <c r="D22" s="663" t="s">
        <v>3176</v>
      </c>
      <c r="E22" s="663" t="s">
        <v>2099</v>
      </c>
      <c r="F22" s="666"/>
      <c r="G22" s="666"/>
      <c r="H22" s="687">
        <v>0</v>
      </c>
      <c r="I22" s="666">
        <v>1</v>
      </c>
      <c r="J22" s="666">
        <v>1490.56</v>
      </c>
      <c r="K22" s="687">
        <v>1</v>
      </c>
      <c r="L22" s="666">
        <v>1</v>
      </c>
      <c r="M22" s="667">
        <v>1490.56</v>
      </c>
    </row>
    <row r="23" spans="1:13" ht="14.4" customHeight="1" x14ac:dyDescent="0.3">
      <c r="A23" s="662" t="s">
        <v>553</v>
      </c>
      <c r="B23" s="663" t="s">
        <v>3177</v>
      </c>
      <c r="C23" s="663" t="s">
        <v>612</v>
      </c>
      <c r="D23" s="663" t="s">
        <v>613</v>
      </c>
      <c r="E23" s="663" t="s">
        <v>614</v>
      </c>
      <c r="F23" s="666">
        <v>2</v>
      </c>
      <c r="G23" s="666">
        <v>159.68000000000004</v>
      </c>
      <c r="H23" s="687">
        <v>1</v>
      </c>
      <c r="I23" s="666"/>
      <c r="J23" s="666"/>
      <c r="K23" s="687">
        <v>0</v>
      </c>
      <c r="L23" s="666">
        <v>2</v>
      </c>
      <c r="M23" s="667">
        <v>159.68000000000004</v>
      </c>
    </row>
    <row r="24" spans="1:13" ht="14.4" customHeight="1" x14ac:dyDescent="0.3">
      <c r="A24" s="662" t="s">
        <v>553</v>
      </c>
      <c r="B24" s="663" t="s">
        <v>3177</v>
      </c>
      <c r="C24" s="663" t="s">
        <v>2779</v>
      </c>
      <c r="D24" s="663" t="s">
        <v>2780</v>
      </c>
      <c r="E24" s="663" t="s">
        <v>614</v>
      </c>
      <c r="F24" s="666"/>
      <c r="G24" s="666"/>
      <c r="H24" s="687">
        <v>0</v>
      </c>
      <c r="I24" s="666">
        <v>7</v>
      </c>
      <c r="J24" s="666">
        <v>650.51918606019581</v>
      </c>
      <c r="K24" s="687">
        <v>1</v>
      </c>
      <c r="L24" s="666">
        <v>7</v>
      </c>
      <c r="M24" s="667">
        <v>650.51918606019581</v>
      </c>
    </row>
    <row r="25" spans="1:13" ht="14.4" customHeight="1" x14ac:dyDescent="0.3">
      <c r="A25" s="662" t="s">
        <v>553</v>
      </c>
      <c r="B25" s="663" t="s">
        <v>3177</v>
      </c>
      <c r="C25" s="663" t="s">
        <v>2429</v>
      </c>
      <c r="D25" s="663" t="s">
        <v>2430</v>
      </c>
      <c r="E25" s="663" t="s">
        <v>3178</v>
      </c>
      <c r="F25" s="666"/>
      <c r="G25" s="666"/>
      <c r="H25" s="687">
        <v>0</v>
      </c>
      <c r="I25" s="666">
        <v>11</v>
      </c>
      <c r="J25" s="666">
        <v>542.8192109771428</v>
      </c>
      <c r="K25" s="687">
        <v>1</v>
      </c>
      <c r="L25" s="666">
        <v>11</v>
      </c>
      <c r="M25" s="667">
        <v>542.8192109771428</v>
      </c>
    </row>
    <row r="26" spans="1:13" ht="14.4" customHeight="1" x14ac:dyDescent="0.3">
      <c r="A26" s="662" t="s">
        <v>553</v>
      </c>
      <c r="B26" s="663" t="s">
        <v>3177</v>
      </c>
      <c r="C26" s="663" t="s">
        <v>2433</v>
      </c>
      <c r="D26" s="663" t="s">
        <v>2434</v>
      </c>
      <c r="E26" s="663" t="s">
        <v>3179</v>
      </c>
      <c r="F26" s="666"/>
      <c r="G26" s="666"/>
      <c r="H26" s="687">
        <v>0</v>
      </c>
      <c r="I26" s="666">
        <v>3</v>
      </c>
      <c r="J26" s="666">
        <v>245.11897918025767</v>
      </c>
      <c r="K26" s="687">
        <v>1</v>
      </c>
      <c r="L26" s="666">
        <v>3</v>
      </c>
      <c r="M26" s="667">
        <v>245.11897918025767</v>
      </c>
    </row>
    <row r="27" spans="1:13" ht="14.4" customHeight="1" x14ac:dyDescent="0.3">
      <c r="A27" s="662" t="s">
        <v>553</v>
      </c>
      <c r="B27" s="663" t="s">
        <v>3180</v>
      </c>
      <c r="C27" s="663" t="s">
        <v>2538</v>
      </c>
      <c r="D27" s="663" t="s">
        <v>2539</v>
      </c>
      <c r="E27" s="663" t="s">
        <v>2540</v>
      </c>
      <c r="F27" s="666"/>
      <c r="G27" s="666"/>
      <c r="H27" s="687">
        <v>0</v>
      </c>
      <c r="I27" s="666">
        <v>2</v>
      </c>
      <c r="J27" s="666">
        <v>47.940000000000005</v>
      </c>
      <c r="K27" s="687">
        <v>1</v>
      </c>
      <c r="L27" s="666">
        <v>2</v>
      </c>
      <c r="M27" s="667">
        <v>47.940000000000005</v>
      </c>
    </row>
    <row r="28" spans="1:13" ht="14.4" customHeight="1" x14ac:dyDescent="0.3">
      <c r="A28" s="662" t="s">
        <v>553</v>
      </c>
      <c r="B28" s="663" t="s">
        <v>3180</v>
      </c>
      <c r="C28" s="663" t="s">
        <v>2534</v>
      </c>
      <c r="D28" s="663" t="s">
        <v>2535</v>
      </c>
      <c r="E28" s="663" t="s">
        <v>2536</v>
      </c>
      <c r="F28" s="666"/>
      <c r="G28" s="666"/>
      <c r="H28" s="687">
        <v>0</v>
      </c>
      <c r="I28" s="666">
        <v>1</v>
      </c>
      <c r="J28" s="666">
        <v>29.25983146639917</v>
      </c>
      <c r="K28" s="687">
        <v>1</v>
      </c>
      <c r="L28" s="666">
        <v>1</v>
      </c>
      <c r="M28" s="667">
        <v>29.25983146639917</v>
      </c>
    </row>
    <row r="29" spans="1:13" ht="14.4" customHeight="1" x14ac:dyDescent="0.3">
      <c r="A29" s="662" t="s">
        <v>553</v>
      </c>
      <c r="B29" s="663" t="s">
        <v>3181</v>
      </c>
      <c r="C29" s="663" t="s">
        <v>2482</v>
      </c>
      <c r="D29" s="663" t="s">
        <v>2483</v>
      </c>
      <c r="E29" s="663" t="s">
        <v>1259</v>
      </c>
      <c r="F29" s="666"/>
      <c r="G29" s="666"/>
      <c r="H29" s="687">
        <v>0</v>
      </c>
      <c r="I29" s="666">
        <v>2</v>
      </c>
      <c r="J29" s="666">
        <v>277.54000000000002</v>
      </c>
      <c r="K29" s="687">
        <v>1</v>
      </c>
      <c r="L29" s="666">
        <v>2</v>
      </c>
      <c r="M29" s="667">
        <v>277.54000000000002</v>
      </c>
    </row>
    <row r="30" spans="1:13" ht="14.4" customHeight="1" x14ac:dyDescent="0.3">
      <c r="A30" s="662" t="s">
        <v>553</v>
      </c>
      <c r="B30" s="663" t="s">
        <v>3181</v>
      </c>
      <c r="C30" s="663" t="s">
        <v>2611</v>
      </c>
      <c r="D30" s="663" t="s">
        <v>3182</v>
      </c>
      <c r="E30" s="663" t="s">
        <v>3183</v>
      </c>
      <c r="F30" s="666"/>
      <c r="G30" s="666"/>
      <c r="H30" s="687">
        <v>0</v>
      </c>
      <c r="I30" s="666">
        <v>5</v>
      </c>
      <c r="J30" s="666">
        <v>560.68796960902205</v>
      </c>
      <c r="K30" s="687">
        <v>1</v>
      </c>
      <c r="L30" s="666">
        <v>5</v>
      </c>
      <c r="M30" s="667">
        <v>560.68796960902205</v>
      </c>
    </row>
    <row r="31" spans="1:13" ht="14.4" customHeight="1" x14ac:dyDescent="0.3">
      <c r="A31" s="662" t="s">
        <v>553</v>
      </c>
      <c r="B31" s="663" t="s">
        <v>3181</v>
      </c>
      <c r="C31" s="663" t="s">
        <v>2492</v>
      </c>
      <c r="D31" s="663" t="s">
        <v>3184</v>
      </c>
      <c r="E31" s="663" t="s">
        <v>1259</v>
      </c>
      <c r="F31" s="666"/>
      <c r="G31" s="666"/>
      <c r="H31" s="687">
        <v>0</v>
      </c>
      <c r="I31" s="666">
        <v>2</v>
      </c>
      <c r="J31" s="666">
        <v>277.54000000000002</v>
      </c>
      <c r="K31" s="687">
        <v>1</v>
      </c>
      <c r="L31" s="666">
        <v>2</v>
      </c>
      <c r="M31" s="667">
        <v>277.54000000000002</v>
      </c>
    </row>
    <row r="32" spans="1:13" ht="14.4" customHeight="1" x14ac:dyDescent="0.3">
      <c r="A32" s="662" t="s">
        <v>553</v>
      </c>
      <c r="B32" s="663" t="s">
        <v>3185</v>
      </c>
      <c r="C32" s="663" t="s">
        <v>631</v>
      </c>
      <c r="D32" s="663" t="s">
        <v>632</v>
      </c>
      <c r="E32" s="663" t="s">
        <v>633</v>
      </c>
      <c r="F32" s="666">
        <v>15</v>
      </c>
      <c r="G32" s="666">
        <v>4522.0500000000011</v>
      </c>
      <c r="H32" s="687">
        <v>1</v>
      </c>
      <c r="I32" s="666"/>
      <c r="J32" s="666"/>
      <c r="K32" s="687">
        <v>0</v>
      </c>
      <c r="L32" s="666">
        <v>15</v>
      </c>
      <c r="M32" s="667">
        <v>4522.0500000000011</v>
      </c>
    </row>
    <row r="33" spans="1:13" ht="14.4" customHeight="1" x14ac:dyDescent="0.3">
      <c r="A33" s="662" t="s">
        <v>553</v>
      </c>
      <c r="B33" s="663" t="s">
        <v>3185</v>
      </c>
      <c r="C33" s="663" t="s">
        <v>634</v>
      </c>
      <c r="D33" s="663" t="s">
        <v>632</v>
      </c>
      <c r="E33" s="663" t="s">
        <v>635</v>
      </c>
      <c r="F33" s="666">
        <v>30</v>
      </c>
      <c r="G33" s="666">
        <v>18919.856754407694</v>
      </c>
      <c r="H33" s="687">
        <v>1</v>
      </c>
      <c r="I33" s="666"/>
      <c r="J33" s="666"/>
      <c r="K33" s="687">
        <v>0</v>
      </c>
      <c r="L33" s="666">
        <v>30</v>
      </c>
      <c r="M33" s="667">
        <v>18919.856754407694</v>
      </c>
    </row>
    <row r="34" spans="1:13" ht="14.4" customHeight="1" x14ac:dyDescent="0.3">
      <c r="A34" s="662" t="s">
        <v>553</v>
      </c>
      <c r="B34" s="663" t="s">
        <v>3185</v>
      </c>
      <c r="C34" s="663" t="s">
        <v>2796</v>
      </c>
      <c r="D34" s="663" t="s">
        <v>632</v>
      </c>
      <c r="E34" s="663" t="s">
        <v>2655</v>
      </c>
      <c r="F34" s="666"/>
      <c r="G34" s="666"/>
      <c r="H34" s="687">
        <v>0</v>
      </c>
      <c r="I34" s="666">
        <v>57</v>
      </c>
      <c r="J34" s="666">
        <v>23310.140872282172</v>
      </c>
      <c r="K34" s="687">
        <v>1</v>
      </c>
      <c r="L34" s="666">
        <v>57</v>
      </c>
      <c r="M34" s="667">
        <v>23310.140872282172</v>
      </c>
    </row>
    <row r="35" spans="1:13" ht="14.4" customHeight="1" x14ac:dyDescent="0.3">
      <c r="A35" s="662" t="s">
        <v>553</v>
      </c>
      <c r="B35" s="663" t="s">
        <v>3185</v>
      </c>
      <c r="C35" s="663" t="s">
        <v>2652</v>
      </c>
      <c r="D35" s="663" t="s">
        <v>632</v>
      </c>
      <c r="E35" s="663" t="s">
        <v>633</v>
      </c>
      <c r="F35" s="666"/>
      <c r="G35" s="666"/>
      <c r="H35" s="687">
        <v>0</v>
      </c>
      <c r="I35" s="666">
        <v>126</v>
      </c>
      <c r="J35" s="666">
        <v>38026.25858988276</v>
      </c>
      <c r="K35" s="687">
        <v>1</v>
      </c>
      <c r="L35" s="666">
        <v>126</v>
      </c>
      <c r="M35" s="667">
        <v>38026.25858988276</v>
      </c>
    </row>
    <row r="36" spans="1:13" ht="14.4" customHeight="1" x14ac:dyDescent="0.3">
      <c r="A36" s="662" t="s">
        <v>553</v>
      </c>
      <c r="B36" s="663" t="s">
        <v>3185</v>
      </c>
      <c r="C36" s="663" t="s">
        <v>2654</v>
      </c>
      <c r="D36" s="663" t="s">
        <v>632</v>
      </c>
      <c r="E36" s="663" t="s">
        <v>2655</v>
      </c>
      <c r="F36" s="666"/>
      <c r="G36" s="666"/>
      <c r="H36" s="687">
        <v>0</v>
      </c>
      <c r="I36" s="666">
        <v>161</v>
      </c>
      <c r="J36" s="666">
        <v>65859.485430817091</v>
      </c>
      <c r="K36" s="687">
        <v>1</v>
      </c>
      <c r="L36" s="666">
        <v>161</v>
      </c>
      <c r="M36" s="667">
        <v>65859.485430817091</v>
      </c>
    </row>
    <row r="37" spans="1:13" ht="14.4" customHeight="1" x14ac:dyDescent="0.3">
      <c r="A37" s="662" t="s">
        <v>553</v>
      </c>
      <c r="B37" s="663" t="s">
        <v>3185</v>
      </c>
      <c r="C37" s="663" t="s">
        <v>2365</v>
      </c>
      <c r="D37" s="663" t="s">
        <v>632</v>
      </c>
      <c r="E37" s="663" t="s">
        <v>635</v>
      </c>
      <c r="F37" s="666"/>
      <c r="G37" s="666"/>
      <c r="H37" s="687">
        <v>0</v>
      </c>
      <c r="I37" s="666">
        <v>160</v>
      </c>
      <c r="J37" s="666">
        <v>100991.63234887381</v>
      </c>
      <c r="K37" s="687">
        <v>1</v>
      </c>
      <c r="L37" s="666">
        <v>160</v>
      </c>
      <c r="M37" s="667">
        <v>100991.63234887381</v>
      </c>
    </row>
    <row r="38" spans="1:13" ht="14.4" customHeight="1" x14ac:dyDescent="0.3">
      <c r="A38" s="662" t="s">
        <v>553</v>
      </c>
      <c r="B38" s="663" t="s">
        <v>3185</v>
      </c>
      <c r="C38" s="663" t="s">
        <v>2367</v>
      </c>
      <c r="D38" s="663" t="s">
        <v>632</v>
      </c>
      <c r="E38" s="663" t="s">
        <v>2368</v>
      </c>
      <c r="F38" s="666"/>
      <c r="G38" s="666"/>
      <c r="H38" s="687">
        <v>0</v>
      </c>
      <c r="I38" s="666">
        <v>32</v>
      </c>
      <c r="J38" s="666">
        <v>23078.390403827209</v>
      </c>
      <c r="K38" s="687">
        <v>1</v>
      </c>
      <c r="L38" s="666">
        <v>32</v>
      </c>
      <c r="M38" s="667">
        <v>23078.390403827209</v>
      </c>
    </row>
    <row r="39" spans="1:13" ht="14.4" customHeight="1" x14ac:dyDescent="0.3">
      <c r="A39" s="662" t="s">
        <v>553</v>
      </c>
      <c r="B39" s="663" t="s">
        <v>3185</v>
      </c>
      <c r="C39" s="663" t="s">
        <v>2425</v>
      </c>
      <c r="D39" s="663" t="s">
        <v>2426</v>
      </c>
      <c r="E39" s="663" t="s">
        <v>3186</v>
      </c>
      <c r="F39" s="666"/>
      <c r="G39" s="666"/>
      <c r="H39" s="687">
        <v>0</v>
      </c>
      <c r="I39" s="666">
        <v>1</v>
      </c>
      <c r="J39" s="666">
        <v>3299.9999999999991</v>
      </c>
      <c r="K39" s="687">
        <v>1</v>
      </c>
      <c r="L39" s="666">
        <v>1</v>
      </c>
      <c r="M39" s="667">
        <v>3299.9999999999991</v>
      </c>
    </row>
    <row r="40" spans="1:13" ht="14.4" customHeight="1" x14ac:dyDescent="0.3">
      <c r="A40" s="662" t="s">
        <v>553</v>
      </c>
      <c r="B40" s="663" t="s">
        <v>3185</v>
      </c>
      <c r="C40" s="663" t="s">
        <v>2454</v>
      </c>
      <c r="D40" s="663" t="s">
        <v>2455</v>
      </c>
      <c r="E40" s="663" t="s">
        <v>2368</v>
      </c>
      <c r="F40" s="666"/>
      <c r="G40" s="666"/>
      <c r="H40" s="687">
        <v>0</v>
      </c>
      <c r="I40" s="666">
        <v>4</v>
      </c>
      <c r="J40" s="666">
        <v>6172.1138117182527</v>
      </c>
      <c r="K40" s="687">
        <v>1</v>
      </c>
      <c r="L40" s="666">
        <v>4</v>
      </c>
      <c r="M40" s="667">
        <v>6172.1138117182527</v>
      </c>
    </row>
    <row r="41" spans="1:13" ht="14.4" customHeight="1" x14ac:dyDescent="0.3">
      <c r="A41" s="662" t="s">
        <v>553</v>
      </c>
      <c r="B41" s="663" t="s">
        <v>3187</v>
      </c>
      <c r="C41" s="663" t="s">
        <v>2767</v>
      </c>
      <c r="D41" s="663" t="s">
        <v>2768</v>
      </c>
      <c r="E41" s="663" t="s">
        <v>2769</v>
      </c>
      <c r="F41" s="666"/>
      <c r="G41" s="666"/>
      <c r="H41" s="687">
        <v>0</v>
      </c>
      <c r="I41" s="666">
        <v>12</v>
      </c>
      <c r="J41" s="666">
        <v>836.26019366386174</v>
      </c>
      <c r="K41" s="687">
        <v>1</v>
      </c>
      <c r="L41" s="666">
        <v>12</v>
      </c>
      <c r="M41" s="667">
        <v>836.26019366386174</v>
      </c>
    </row>
    <row r="42" spans="1:13" ht="14.4" customHeight="1" x14ac:dyDescent="0.3">
      <c r="A42" s="662" t="s">
        <v>553</v>
      </c>
      <c r="B42" s="663" t="s">
        <v>3187</v>
      </c>
      <c r="C42" s="663" t="s">
        <v>2794</v>
      </c>
      <c r="D42" s="663" t="s">
        <v>2768</v>
      </c>
      <c r="E42" s="663" t="s">
        <v>2795</v>
      </c>
      <c r="F42" s="666"/>
      <c r="G42" s="666"/>
      <c r="H42" s="687">
        <v>0</v>
      </c>
      <c r="I42" s="666">
        <v>2</v>
      </c>
      <c r="J42" s="666">
        <v>280.71999999999991</v>
      </c>
      <c r="K42" s="687">
        <v>1</v>
      </c>
      <c r="L42" s="666">
        <v>2</v>
      </c>
      <c r="M42" s="667">
        <v>280.71999999999991</v>
      </c>
    </row>
    <row r="43" spans="1:13" ht="14.4" customHeight="1" x14ac:dyDescent="0.3">
      <c r="A43" s="662" t="s">
        <v>553</v>
      </c>
      <c r="B43" s="663" t="s">
        <v>3188</v>
      </c>
      <c r="C43" s="663" t="s">
        <v>2704</v>
      </c>
      <c r="D43" s="663" t="s">
        <v>2705</v>
      </c>
      <c r="E43" s="663" t="s">
        <v>2706</v>
      </c>
      <c r="F43" s="666"/>
      <c r="G43" s="666"/>
      <c r="H43" s="687">
        <v>0</v>
      </c>
      <c r="I43" s="666">
        <v>2</v>
      </c>
      <c r="J43" s="666">
        <v>340.62877657601859</v>
      </c>
      <c r="K43" s="687">
        <v>1</v>
      </c>
      <c r="L43" s="666">
        <v>2</v>
      </c>
      <c r="M43" s="667">
        <v>340.62877657601859</v>
      </c>
    </row>
    <row r="44" spans="1:13" ht="14.4" customHeight="1" x14ac:dyDescent="0.3">
      <c r="A44" s="662" t="s">
        <v>553</v>
      </c>
      <c r="B44" s="663" t="s">
        <v>3189</v>
      </c>
      <c r="C44" s="663" t="s">
        <v>2498</v>
      </c>
      <c r="D44" s="663" t="s">
        <v>2499</v>
      </c>
      <c r="E44" s="663" t="s">
        <v>3190</v>
      </c>
      <c r="F44" s="666"/>
      <c r="G44" s="666"/>
      <c r="H44" s="687">
        <v>0</v>
      </c>
      <c r="I44" s="666">
        <v>1</v>
      </c>
      <c r="J44" s="666">
        <v>1149.42</v>
      </c>
      <c r="K44" s="687">
        <v>1</v>
      </c>
      <c r="L44" s="666">
        <v>1</v>
      </c>
      <c r="M44" s="667">
        <v>1149.42</v>
      </c>
    </row>
    <row r="45" spans="1:13" ht="14.4" customHeight="1" x14ac:dyDescent="0.3">
      <c r="A45" s="662" t="s">
        <v>553</v>
      </c>
      <c r="B45" s="663" t="s">
        <v>3189</v>
      </c>
      <c r="C45" s="663" t="s">
        <v>2555</v>
      </c>
      <c r="D45" s="663" t="s">
        <v>2556</v>
      </c>
      <c r="E45" s="663" t="s">
        <v>2557</v>
      </c>
      <c r="F45" s="666"/>
      <c r="G45" s="666"/>
      <c r="H45" s="687">
        <v>0</v>
      </c>
      <c r="I45" s="666">
        <v>1</v>
      </c>
      <c r="J45" s="666">
        <v>1149.42</v>
      </c>
      <c r="K45" s="687">
        <v>1</v>
      </c>
      <c r="L45" s="666">
        <v>1</v>
      </c>
      <c r="M45" s="667">
        <v>1149.42</v>
      </c>
    </row>
    <row r="46" spans="1:13" ht="14.4" customHeight="1" x14ac:dyDescent="0.3">
      <c r="A46" s="662" t="s">
        <v>553</v>
      </c>
      <c r="B46" s="663" t="s">
        <v>3191</v>
      </c>
      <c r="C46" s="663" t="s">
        <v>860</v>
      </c>
      <c r="D46" s="663" t="s">
        <v>3192</v>
      </c>
      <c r="E46" s="663" t="s">
        <v>862</v>
      </c>
      <c r="F46" s="666"/>
      <c r="G46" s="666"/>
      <c r="H46" s="687">
        <v>0</v>
      </c>
      <c r="I46" s="666">
        <v>1</v>
      </c>
      <c r="J46" s="666">
        <v>1186</v>
      </c>
      <c r="K46" s="687">
        <v>1</v>
      </c>
      <c r="L46" s="666">
        <v>1</v>
      </c>
      <c r="M46" s="667">
        <v>1186</v>
      </c>
    </row>
    <row r="47" spans="1:13" ht="14.4" customHeight="1" x14ac:dyDescent="0.3">
      <c r="A47" s="662" t="s">
        <v>553</v>
      </c>
      <c r="B47" s="663" t="s">
        <v>3193</v>
      </c>
      <c r="C47" s="663" t="s">
        <v>2422</v>
      </c>
      <c r="D47" s="663" t="s">
        <v>2423</v>
      </c>
      <c r="E47" s="663" t="s">
        <v>3194</v>
      </c>
      <c r="F47" s="666"/>
      <c r="G47" s="666"/>
      <c r="H47" s="687">
        <v>0</v>
      </c>
      <c r="I47" s="666">
        <v>7</v>
      </c>
      <c r="J47" s="666">
        <v>841.52000000000021</v>
      </c>
      <c r="K47" s="687">
        <v>1</v>
      </c>
      <c r="L47" s="666">
        <v>7</v>
      </c>
      <c r="M47" s="667">
        <v>841.52000000000021</v>
      </c>
    </row>
    <row r="48" spans="1:13" ht="14.4" customHeight="1" x14ac:dyDescent="0.3">
      <c r="A48" s="662" t="s">
        <v>553</v>
      </c>
      <c r="B48" s="663" t="s">
        <v>3193</v>
      </c>
      <c r="C48" s="663" t="s">
        <v>573</v>
      </c>
      <c r="D48" s="663" t="s">
        <v>3195</v>
      </c>
      <c r="E48" s="663" t="s">
        <v>3194</v>
      </c>
      <c r="F48" s="666">
        <v>5</v>
      </c>
      <c r="G48" s="666">
        <v>600.79</v>
      </c>
      <c r="H48" s="687">
        <v>1</v>
      </c>
      <c r="I48" s="666"/>
      <c r="J48" s="666"/>
      <c r="K48" s="687">
        <v>0</v>
      </c>
      <c r="L48" s="666">
        <v>5</v>
      </c>
      <c r="M48" s="667">
        <v>600.79</v>
      </c>
    </row>
    <row r="49" spans="1:13" ht="14.4" customHeight="1" x14ac:dyDescent="0.3">
      <c r="A49" s="662" t="s">
        <v>553</v>
      </c>
      <c r="B49" s="663" t="s">
        <v>3196</v>
      </c>
      <c r="C49" s="663" t="s">
        <v>2520</v>
      </c>
      <c r="D49" s="663" t="s">
        <v>2329</v>
      </c>
      <c r="E49" s="663" t="s">
        <v>3197</v>
      </c>
      <c r="F49" s="666"/>
      <c r="G49" s="666"/>
      <c r="H49" s="687">
        <v>0</v>
      </c>
      <c r="I49" s="666">
        <v>3</v>
      </c>
      <c r="J49" s="666">
        <v>388.23835882104356</v>
      </c>
      <c r="K49" s="687">
        <v>1</v>
      </c>
      <c r="L49" s="666">
        <v>3</v>
      </c>
      <c r="M49" s="667">
        <v>388.23835882104356</v>
      </c>
    </row>
    <row r="50" spans="1:13" ht="14.4" customHeight="1" x14ac:dyDescent="0.3">
      <c r="A50" s="662" t="s">
        <v>553</v>
      </c>
      <c r="B50" s="663" t="s">
        <v>3196</v>
      </c>
      <c r="C50" s="663" t="s">
        <v>2328</v>
      </c>
      <c r="D50" s="663" t="s">
        <v>2329</v>
      </c>
      <c r="E50" s="663" t="s">
        <v>3198</v>
      </c>
      <c r="F50" s="666"/>
      <c r="G50" s="666"/>
      <c r="H50" s="687">
        <v>0</v>
      </c>
      <c r="I50" s="666">
        <v>9</v>
      </c>
      <c r="J50" s="666">
        <v>407.06960113548621</v>
      </c>
      <c r="K50" s="687">
        <v>1</v>
      </c>
      <c r="L50" s="666">
        <v>9</v>
      </c>
      <c r="M50" s="667">
        <v>407.06960113548621</v>
      </c>
    </row>
    <row r="51" spans="1:13" ht="14.4" customHeight="1" x14ac:dyDescent="0.3">
      <c r="A51" s="662" t="s">
        <v>553</v>
      </c>
      <c r="B51" s="663" t="s">
        <v>3196</v>
      </c>
      <c r="C51" s="663" t="s">
        <v>2332</v>
      </c>
      <c r="D51" s="663" t="s">
        <v>2329</v>
      </c>
      <c r="E51" s="663" t="s">
        <v>3199</v>
      </c>
      <c r="F51" s="666"/>
      <c r="G51" s="666"/>
      <c r="H51" s="687">
        <v>0</v>
      </c>
      <c r="I51" s="666">
        <v>3</v>
      </c>
      <c r="J51" s="666">
        <v>271.64999999999998</v>
      </c>
      <c r="K51" s="687">
        <v>1</v>
      </c>
      <c r="L51" s="666">
        <v>3</v>
      </c>
      <c r="M51" s="667">
        <v>271.64999999999998</v>
      </c>
    </row>
    <row r="52" spans="1:13" ht="14.4" customHeight="1" x14ac:dyDescent="0.3">
      <c r="A52" s="662" t="s">
        <v>553</v>
      </c>
      <c r="B52" s="663" t="s">
        <v>3200</v>
      </c>
      <c r="C52" s="663" t="s">
        <v>2559</v>
      </c>
      <c r="D52" s="663" t="s">
        <v>3201</v>
      </c>
      <c r="E52" s="663" t="s">
        <v>3202</v>
      </c>
      <c r="F52" s="666"/>
      <c r="G52" s="666"/>
      <c r="H52" s="687">
        <v>0</v>
      </c>
      <c r="I52" s="666">
        <v>5</v>
      </c>
      <c r="J52" s="666">
        <v>397.31972912232663</v>
      </c>
      <c r="K52" s="687">
        <v>1</v>
      </c>
      <c r="L52" s="666">
        <v>5</v>
      </c>
      <c r="M52" s="667">
        <v>397.31972912232663</v>
      </c>
    </row>
    <row r="53" spans="1:13" ht="14.4" customHeight="1" x14ac:dyDescent="0.3">
      <c r="A53" s="662" t="s">
        <v>553</v>
      </c>
      <c r="B53" s="663" t="s">
        <v>3200</v>
      </c>
      <c r="C53" s="663" t="s">
        <v>2345</v>
      </c>
      <c r="D53" s="663" t="s">
        <v>3203</v>
      </c>
      <c r="E53" s="663" t="s">
        <v>3204</v>
      </c>
      <c r="F53" s="666"/>
      <c r="G53" s="666"/>
      <c r="H53" s="687">
        <v>0</v>
      </c>
      <c r="I53" s="666">
        <v>5</v>
      </c>
      <c r="J53" s="666">
        <v>527.88918145554294</v>
      </c>
      <c r="K53" s="687">
        <v>1</v>
      </c>
      <c r="L53" s="666">
        <v>5</v>
      </c>
      <c r="M53" s="667">
        <v>527.88918145554294</v>
      </c>
    </row>
    <row r="54" spans="1:13" ht="14.4" customHeight="1" x14ac:dyDescent="0.3">
      <c r="A54" s="662" t="s">
        <v>553</v>
      </c>
      <c r="B54" s="663" t="s">
        <v>3205</v>
      </c>
      <c r="C54" s="663" t="s">
        <v>2575</v>
      </c>
      <c r="D54" s="663" t="s">
        <v>2576</v>
      </c>
      <c r="E54" s="663" t="s">
        <v>3206</v>
      </c>
      <c r="F54" s="666"/>
      <c r="G54" s="666"/>
      <c r="H54" s="687">
        <v>0</v>
      </c>
      <c r="I54" s="666">
        <v>1</v>
      </c>
      <c r="J54" s="666">
        <v>133.09999999999994</v>
      </c>
      <c r="K54" s="687">
        <v>1</v>
      </c>
      <c r="L54" s="666">
        <v>1</v>
      </c>
      <c r="M54" s="667">
        <v>133.09999999999994</v>
      </c>
    </row>
    <row r="55" spans="1:13" ht="14.4" customHeight="1" x14ac:dyDescent="0.3">
      <c r="A55" s="662" t="s">
        <v>553</v>
      </c>
      <c r="B55" s="663" t="s">
        <v>3205</v>
      </c>
      <c r="C55" s="663" t="s">
        <v>588</v>
      </c>
      <c r="D55" s="663" t="s">
        <v>589</v>
      </c>
      <c r="E55" s="663" t="s">
        <v>2540</v>
      </c>
      <c r="F55" s="666">
        <v>1</v>
      </c>
      <c r="G55" s="666">
        <v>144.32999999999998</v>
      </c>
      <c r="H55" s="687">
        <v>1</v>
      </c>
      <c r="I55" s="666"/>
      <c r="J55" s="666"/>
      <c r="K55" s="687">
        <v>0</v>
      </c>
      <c r="L55" s="666">
        <v>1</v>
      </c>
      <c r="M55" s="667">
        <v>144.32999999999998</v>
      </c>
    </row>
    <row r="56" spans="1:13" ht="14.4" customHeight="1" x14ac:dyDescent="0.3">
      <c r="A56" s="662" t="s">
        <v>553</v>
      </c>
      <c r="B56" s="663" t="s">
        <v>3207</v>
      </c>
      <c r="C56" s="663" t="s">
        <v>2416</v>
      </c>
      <c r="D56" s="663" t="s">
        <v>2417</v>
      </c>
      <c r="E56" s="663" t="s">
        <v>2038</v>
      </c>
      <c r="F56" s="666"/>
      <c r="G56" s="666"/>
      <c r="H56" s="687">
        <v>0</v>
      </c>
      <c r="I56" s="666">
        <v>12</v>
      </c>
      <c r="J56" s="666">
        <v>916.31874971767161</v>
      </c>
      <c r="K56" s="687">
        <v>1</v>
      </c>
      <c r="L56" s="666">
        <v>12</v>
      </c>
      <c r="M56" s="667">
        <v>916.31874971767161</v>
      </c>
    </row>
    <row r="57" spans="1:13" ht="14.4" customHeight="1" x14ac:dyDescent="0.3">
      <c r="A57" s="662" t="s">
        <v>553</v>
      </c>
      <c r="B57" s="663" t="s">
        <v>3207</v>
      </c>
      <c r="C57" s="663" t="s">
        <v>2419</v>
      </c>
      <c r="D57" s="663" t="s">
        <v>2417</v>
      </c>
      <c r="E57" s="663" t="s">
        <v>2420</v>
      </c>
      <c r="F57" s="666"/>
      <c r="G57" s="666"/>
      <c r="H57" s="687">
        <v>0</v>
      </c>
      <c r="I57" s="666">
        <v>7</v>
      </c>
      <c r="J57" s="666">
        <v>1870.8715303947974</v>
      </c>
      <c r="K57" s="687">
        <v>1</v>
      </c>
      <c r="L57" s="666">
        <v>7</v>
      </c>
      <c r="M57" s="667">
        <v>1870.8715303947974</v>
      </c>
    </row>
    <row r="58" spans="1:13" ht="14.4" customHeight="1" x14ac:dyDescent="0.3">
      <c r="A58" s="662" t="s">
        <v>553</v>
      </c>
      <c r="B58" s="663" t="s">
        <v>3208</v>
      </c>
      <c r="C58" s="663" t="s">
        <v>561</v>
      </c>
      <c r="D58" s="663" t="s">
        <v>3209</v>
      </c>
      <c r="E58" s="663" t="s">
        <v>3210</v>
      </c>
      <c r="F58" s="666">
        <v>1</v>
      </c>
      <c r="G58" s="666">
        <v>67.63</v>
      </c>
      <c r="H58" s="687">
        <v>1</v>
      </c>
      <c r="I58" s="666"/>
      <c r="J58" s="666"/>
      <c r="K58" s="687">
        <v>0</v>
      </c>
      <c r="L58" s="666">
        <v>1</v>
      </c>
      <c r="M58" s="667">
        <v>67.63</v>
      </c>
    </row>
    <row r="59" spans="1:13" ht="14.4" customHeight="1" x14ac:dyDescent="0.3">
      <c r="A59" s="662" t="s">
        <v>553</v>
      </c>
      <c r="B59" s="663" t="s">
        <v>3208</v>
      </c>
      <c r="C59" s="663" t="s">
        <v>2402</v>
      </c>
      <c r="D59" s="663" t="s">
        <v>2403</v>
      </c>
      <c r="E59" s="663" t="s">
        <v>1610</v>
      </c>
      <c r="F59" s="666"/>
      <c r="G59" s="666"/>
      <c r="H59" s="687">
        <v>0</v>
      </c>
      <c r="I59" s="666">
        <v>44</v>
      </c>
      <c r="J59" s="666">
        <v>2088.9419490021842</v>
      </c>
      <c r="K59" s="687">
        <v>1</v>
      </c>
      <c r="L59" s="666">
        <v>44</v>
      </c>
      <c r="M59" s="667">
        <v>2088.9419490021842</v>
      </c>
    </row>
    <row r="60" spans="1:13" ht="14.4" customHeight="1" x14ac:dyDescent="0.3">
      <c r="A60" s="662" t="s">
        <v>553</v>
      </c>
      <c r="B60" s="663" t="s">
        <v>3208</v>
      </c>
      <c r="C60" s="663" t="s">
        <v>2405</v>
      </c>
      <c r="D60" s="663" t="s">
        <v>2406</v>
      </c>
      <c r="E60" s="663" t="s">
        <v>2407</v>
      </c>
      <c r="F60" s="666"/>
      <c r="G60" s="666"/>
      <c r="H60" s="687">
        <v>0</v>
      </c>
      <c r="I60" s="666">
        <v>3</v>
      </c>
      <c r="J60" s="666">
        <v>158.24932615490113</v>
      </c>
      <c r="K60" s="687">
        <v>1</v>
      </c>
      <c r="L60" s="666">
        <v>3</v>
      </c>
      <c r="M60" s="667">
        <v>158.24932615490113</v>
      </c>
    </row>
    <row r="61" spans="1:13" ht="14.4" customHeight="1" x14ac:dyDescent="0.3">
      <c r="A61" s="662" t="s">
        <v>553</v>
      </c>
      <c r="B61" s="663" t="s">
        <v>3211</v>
      </c>
      <c r="C61" s="663" t="s">
        <v>2545</v>
      </c>
      <c r="D61" s="663" t="s">
        <v>2546</v>
      </c>
      <c r="E61" s="663" t="s">
        <v>2547</v>
      </c>
      <c r="F61" s="666"/>
      <c r="G61" s="666"/>
      <c r="H61" s="687">
        <v>0</v>
      </c>
      <c r="I61" s="666">
        <v>14</v>
      </c>
      <c r="J61" s="666">
        <v>351.67893807256957</v>
      </c>
      <c r="K61" s="687">
        <v>1</v>
      </c>
      <c r="L61" s="666">
        <v>14</v>
      </c>
      <c r="M61" s="667">
        <v>351.67893807256957</v>
      </c>
    </row>
    <row r="62" spans="1:13" ht="14.4" customHeight="1" x14ac:dyDescent="0.3">
      <c r="A62" s="662" t="s">
        <v>553</v>
      </c>
      <c r="B62" s="663" t="s">
        <v>3211</v>
      </c>
      <c r="C62" s="663" t="s">
        <v>2668</v>
      </c>
      <c r="D62" s="663" t="s">
        <v>2546</v>
      </c>
      <c r="E62" s="663" t="s">
        <v>2669</v>
      </c>
      <c r="F62" s="666"/>
      <c r="G62" s="666"/>
      <c r="H62" s="687">
        <v>0</v>
      </c>
      <c r="I62" s="666">
        <v>5</v>
      </c>
      <c r="J62" s="666">
        <v>342.65898979114309</v>
      </c>
      <c r="K62" s="687">
        <v>1</v>
      </c>
      <c r="L62" s="666">
        <v>5</v>
      </c>
      <c r="M62" s="667">
        <v>342.65898979114309</v>
      </c>
    </row>
    <row r="63" spans="1:13" ht="14.4" customHeight="1" x14ac:dyDescent="0.3">
      <c r="A63" s="662" t="s">
        <v>553</v>
      </c>
      <c r="B63" s="663" t="s">
        <v>3211</v>
      </c>
      <c r="C63" s="663" t="s">
        <v>2549</v>
      </c>
      <c r="D63" s="663" t="s">
        <v>2550</v>
      </c>
      <c r="E63" s="663" t="s">
        <v>2551</v>
      </c>
      <c r="F63" s="666"/>
      <c r="G63" s="666"/>
      <c r="H63" s="687">
        <v>0</v>
      </c>
      <c r="I63" s="666">
        <v>3</v>
      </c>
      <c r="J63" s="666">
        <v>427.15993724506848</v>
      </c>
      <c r="K63" s="687">
        <v>1</v>
      </c>
      <c r="L63" s="666">
        <v>3</v>
      </c>
      <c r="M63" s="667">
        <v>427.15993724506848</v>
      </c>
    </row>
    <row r="64" spans="1:13" ht="14.4" customHeight="1" x14ac:dyDescent="0.3">
      <c r="A64" s="662" t="s">
        <v>553</v>
      </c>
      <c r="B64" s="663" t="s">
        <v>3212</v>
      </c>
      <c r="C64" s="663" t="s">
        <v>2715</v>
      </c>
      <c r="D64" s="663" t="s">
        <v>2716</v>
      </c>
      <c r="E64" s="663" t="s">
        <v>1269</v>
      </c>
      <c r="F64" s="666"/>
      <c r="G64" s="666"/>
      <c r="H64" s="687">
        <v>0</v>
      </c>
      <c r="I64" s="666">
        <v>17</v>
      </c>
      <c r="J64" s="666">
        <v>702.94695806455525</v>
      </c>
      <c r="K64" s="687">
        <v>1</v>
      </c>
      <c r="L64" s="666">
        <v>17</v>
      </c>
      <c r="M64" s="667">
        <v>702.94695806455525</v>
      </c>
    </row>
    <row r="65" spans="1:13" ht="14.4" customHeight="1" x14ac:dyDescent="0.3">
      <c r="A65" s="662" t="s">
        <v>553</v>
      </c>
      <c r="B65" s="663" t="s">
        <v>3212</v>
      </c>
      <c r="C65" s="663" t="s">
        <v>2787</v>
      </c>
      <c r="D65" s="663" t="s">
        <v>2716</v>
      </c>
      <c r="E65" s="663" t="s">
        <v>1266</v>
      </c>
      <c r="F65" s="666"/>
      <c r="G65" s="666"/>
      <c r="H65" s="687">
        <v>0</v>
      </c>
      <c r="I65" s="666">
        <v>6</v>
      </c>
      <c r="J65" s="666">
        <v>600.95982869861746</v>
      </c>
      <c r="K65" s="687">
        <v>1</v>
      </c>
      <c r="L65" s="666">
        <v>6</v>
      </c>
      <c r="M65" s="667">
        <v>600.95982869861746</v>
      </c>
    </row>
    <row r="66" spans="1:13" ht="14.4" customHeight="1" x14ac:dyDescent="0.3">
      <c r="A66" s="662" t="s">
        <v>553</v>
      </c>
      <c r="B66" s="663" t="s">
        <v>3212</v>
      </c>
      <c r="C66" s="663" t="s">
        <v>2631</v>
      </c>
      <c r="D66" s="663" t="s">
        <v>2632</v>
      </c>
      <c r="E66" s="663" t="s">
        <v>2633</v>
      </c>
      <c r="F66" s="666"/>
      <c r="G66" s="666"/>
      <c r="H66" s="687">
        <v>0</v>
      </c>
      <c r="I66" s="666">
        <v>11</v>
      </c>
      <c r="J66" s="666">
        <v>440.6</v>
      </c>
      <c r="K66" s="687">
        <v>1</v>
      </c>
      <c r="L66" s="666">
        <v>11</v>
      </c>
      <c r="M66" s="667">
        <v>440.6</v>
      </c>
    </row>
    <row r="67" spans="1:13" ht="14.4" customHeight="1" x14ac:dyDescent="0.3">
      <c r="A67" s="662" t="s">
        <v>553</v>
      </c>
      <c r="B67" s="663" t="s">
        <v>3212</v>
      </c>
      <c r="C67" s="663" t="s">
        <v>2712</v>
      </c>
      <c r="D67" s="663" t="s">
        <v>2632</v>
      </c>
      <c r="E67" s="663" t="s">
        <v>2713</v>
      </c>
      <c r="F67" s="666"/>
      <c r="G67" s="666"/>
      <c r="H67" s="687">
        <v>0</v>
      </c>
      <c r="I67" s="666">
        <v>1</v>
      </c>
      <c r="J67" s="666">
        <v>138.65973927729456</v>
      </c>
      <c r="K67" s="687">
        <v>1</v>
      </c>
      <c r="L67" s="666">
        <v>1</v>
      </c>
      <c r="M67" s="667">
        <v>138.65973927729456</v>
      </c>
    </row>
    <row r="68" spans="1:13" ht="14.4" customHeight="1" x14ac:dyDescent="0.3">
      <c r="A68" s="662" t="s">
        <v>553</v>
      </c>
      <c r="B68" s="663" t="s">
        <v>3212</v>
      </c>
      <c r="C68" s="663" t="s">
        <v>565</v>
      </c>
      <c r="D68" s="663" t="s">
        <v>566</v>
      </c>
      <c r="E68" s="663" t="s">
        <v>3213</v>
      </c>
      <c r="F68" s="666">
        <v>3</v>
      </c>
      <c r="G68" s="666">
        <v>195.53000000000003</v>
      </c>
      <c r="H68" s="687">
        <v>1</v>
      </c>
      <c r="I68" s="666"/>
      <c r="J68" s="666"/>
      <c r="K68" s="687">
        <v>0</v>
      </c>
      <c r="L68" s="666">
        <v>3</v>
      </c>
      <c r="M68" s="667">
        <v>195.53000000000003</v>
      </c>
    </row>
    <row r="69" spans="1:13" ht="14.4" customHeight="1" x14ac:dyDescent="0.3">
      <c r="A69" s="662" t="s">
        <v>553</v>
      </c>
      <c r="B69" s="663" t="s">
        <v>3214</v>
      </c>
      <c r="C69" s="663" t="s">
        <v>608</v>
      </c>
      <c r="D69" s="663" t="s">
        <v>609</v>
      </c>
      <c r="E69" s="663" t="s">
        <v>610</v>
      </c>
      <c r="F69" s="666">
        <v>2</v>
      </c>
      <c r="G69" s="666">
        <v>122.01999999999997</v>
      </c>
      <c r="H69" s="687">
        <v>1</v>
      </c>
      <c r="I69" s="666"/>
      <c r="J69" s="666"/>
      <c r="K69" s="687">
        <v>0</v>
      </c>
      <c r="L69" s="666">
        <v>2</v>
      </c>
      <c r="M69" s="667">
        <v>122.01999999999997</v>
      </c>
    </row>
    <row r="70" spans="1:13" ht="14.4" customHeight="1" x14ac:dyDescent="0.3">
      <c r="A70" s="662" t="s">
        <v>553</v>
      </c>
      <c r="B70" s="663" t="s">
        <v>3214</v>
      </c>
      <c r="C70" s="663" t="s">
        <v>2729</v>
      </c>
      <c r="D70" s="663" t="s">
        <v>2730</v>
      </c>
      <c r="E70" s="663" t="s">
        <v>3215</v>
      </c>
      <c r="F70" s="666"/>
      <c r="G70" s="666"/>
      <c r="H70" s="687">
        <v>0</v>
      </c>
      <c r="I70" s="666">
        <v>5</v>
      </c>
      <c r="J70" s="666">
        <v>745.37886586228319</v>
      </c>
      <c r="K70" s="687">
        <v>1</v>
      </c>
      <c r="L70" s="666">
        <v>5</v>
      </c>
      <c r="M70" s="667">
        <v>745.37886586228319</v>
      </c>
    </row>
    <row r="71" spans="1:13" ht="14.4" customHeight="1" x14ac:dyDescent="0.3">
      <c r="A71" s="662" t="s">
        <v>553</v>
      </c>
      <c r="B71" s="663" t="s">
        <v>3216</v>
      </c>
      <c r="C71" s="663" t="s">
        <v>2585</v>
      </c>
      <c r="D71" s="663" t="s">
        <v>3217</v>
      </c>
      <c r="E71" s="663" t="s">
        <v>1297</v>
      </c>
      <c r="F71" s="666"/>
      <c r="G71" s="666"/>
      <c r="H71" s="687">
        <v>0</v>
      </c>
      <c r="I71" s="666">
        <v>1</v>
      </c>
      <c r="J71" s="666">
        <v>18.93</v>
      </c>
      <c r="K71" s="687">
        <v>1</v>
      </c>
      <c r="L71" s="666">
        <v>1</v>
      </c>
      <c r="M71" s="667">
        <v>18.93</v>
      </c>
    </row>
    <row r="72" spans="1:13" ht="14.4" customHeight="1" x14ac:dyDescent="0.3">
      <c r="A72" s="662" t="s">
        <v>553</v>
      </c>
      <c r="B72" s="663" t="s">
        <v>3216</v>
      </c>
      <c r="C72" s="663" t="s">
        <v>2782</v>
      </c>
      <c r="D72" s="663" t="s">
        <v>3218</v>
      </c>
      <c r="E72" s="663" t="s">
        <v>3213</v>
      </c>
      <c r="F72" s="666"/>
      <c r="G72" s="666"/>
      <c r="H72" s="687">
        <v>0</v>
      </c>
      <c r="I72" s="666">
        <v>1</v>
      </c>
      <c r="J72" s="666">
        <v>54.139999999999986</v>
      </c>
      <c r="K72" s="687">
        <v>1</v>
      </c>
      <c r="L72" s="666">
        <v>1</v>
      </c>
      <c r="M72" s="667">
        <v>54.139999999999986</v>
      </c>
    </row>
    <row r="73" spans="1:13" ht="14.4" customHeight="1" x14ac:dyDescent="0.3">
      <c r="A73" s="662" t="s">
        <v>553</v>
      </c>
      <c r="B73" s="663" t="s">
        <v>3219</v>
      </c>
      <c r="C73" s="663" t="s">
        <v>2505</v>
      </c>
      <c r="D73" s="663" t="s">
        <v>2506</v>
      </c>
      <c r="E73" s="663" t="s">
        <v>1610</v>
      </c>
      <c r="F73" s="666"/>
      <c r="G73" s="666"/>
      <c r="H73" s="687">
        <v>0</v>
      </c>
      <c r="I73" s="666">
        <v>19</v>
      </c>
      <c r="J73" s="666">
        <v>1636.13</v>
      </c>
      <c r="K73" s="687">
        <v>1</v>
      </c>
      <c r="L73" s="666">
        <v>19</v>
      </c>
      <c r="M73" s="667">
        <v>1636.13</v>
      </c>
    </row>
    <row r="74" spans="1:13" ht="14.4" customHeight="1" x14ac:dyDescent="0.3">
      <c r="A74" s="662" t="s">
        <v>553</v>
      </c>
      <c r="B74" s="663" t="s">
        <v>3219</v>
      </c>
      <c r="C74" s="663" t="s">
        <v>2511</v>
      </c>
      <c r="D74" s="663" t="s">
        <v>2506</v>
      </c>
      <c r="E74" s="663" t="s">
        <v>2512</v>
      </c>
      <c r="F74" s="666"/>
      <c r="G74" s="666"/>
      <c r="H74" s="687">
        <v>0</v>
      </c>
      <c r="I74" s="666">
        <v>4</v>
      </c>
      <c r="J74" s="666">
        <v>888.83999999999969</v>
      </c>
      <c r="K74" s="687">
        <v>1</v>
      </c>
      <c r="L74" s="666">
        <v>4</v>
      </c>
      <c r="M74" s="667">
        <v>888.83999999999969</v>
      </c>
    </row>
    <row r="75" spans="1:13" ht="14.4" customHeight="1" x14ac:dyDescent="0.3">
      <c r="A75" s="662" t="s">
        <v>553</v>
      </c>
      <c r="B75" s="663" t="s">
        <v>3219</v>
      </c>
      <c r="C75" s="663" t="s">
        <v>2508</v>
      </c>
      <c r="D75" s="663" t="s">
        <v>2509</v>
      </c>
      <c r="E75" s="663" t="s">
        <v>3220</v>
      </c>
      <c r="F75" s="666"/>
      <c r="G75" s="666"/>
      <c r="H75" s="687">
        <v>0</v>
      </c>
      <c r="I75" s="666">
        <v>5</v>
      </c>
      <c r="J75" s="666">
        <v>813.95</v>
      </c>
      <c r="K75" s="687">
        <v>1</v>
      </c>
      <c r="L75" s="666">
        <v>5</v>
      </c>
      <c r="M75" s="667">
        <v>813.95</v>
      </c>
    </row>
    <row r="76" spans="1:13" ht="14.4" customHeight="1" x14ac:dyDescent="0.3">
      <c r="A76" s="662" t="s">
        <v>553</v>
      </c>
      <c r="B76" s="663" t="s">
        <v>3221</v>
      </c>
      <c r="C76" s="663" t="s">
        <v>2342</v>
      </c>
      <c r="D76" s="663" t="s">
        <v>3222</v>
      </c>
      <c r="E76" s="663" t="s">
        <v>1269</v>
      </c>
      <c r="F76" s="666"/>
      <c r="G76" s="666"/>
      <c r="H76" s="687">
        <v>0</v>
      </c>
      <c r="I76" s="666">
        <v>13</v>
      </c>
      <c r="J76" s="666">
        <v>948.67907323864722</v>
      </c>
      <c r="K76" s="687">
        <v>1</v>
      </c>
      <c r="L76" s="666">
        <v>13</v>
      </c>
      <c r="M76" s="667">
        <v>948.67907323864722</v>
      </c>
    </row>
    <row r="77" spans="1:13" ht="14.4" customHeight="1" x14ac:dyDescent="0.3">
      <c r="A77" s="662" t="s">
        <v>553</v>
      </c>
      <c r="B77" s="663" t="s">
        <v>3221</v>
      </c>
      <c r="C77" s="663" t="s">
        <v>2308</v>
      </c>
      <c r="D77" s="663" t="s">
        <v>2309</v>
      </c>
      <c r="E77" s="663" t="s">
        <v>2310</v>
      </c>
      <c r="F77" s="666"/>
      <c r="G77" s="666"/>
      <c r="H77" s="687">
        <v>0</v>
      </c>
      <c r="I77" s="666">
        <v>15</v>
      </c>
      <c r="J77" s="666">
        <v>117.1499319030392</v>
      </c>
      <c r="K77" s="687">
        <v>1</v>
      </c>
      <c r="L77" s="666">
        <v>15</v>
      </c>
      <c r="M77" s="667">
        <v>117.1499319030392</v>
      </c>
    </row>
    <row r="78" spans="1:13" ht="14.4" customHeight="1" x14ac:dyDescent="0.3">
      <c r="A78" s="662" t="s">
        <v>553</v>
      </c>
      <c r="B78" s="663" t="s">
        <v>3221</v>
      </c>
      <c r="C78" s="663" t="s">
        <v>2311</v>
      </c>
      <c r="D78" s="663" t="s">
        <v>2312</v>
      </c>
      <c r="E78" s="663" t="s">
        <v>2313</v>
      </c>
      <c r="F78" s="666"/>
      <c r="G78" s="666"/>
      <c r="H78" s="687">
        <v>0</v>
      </c>
      <c r="I78" s="666">
        <v>22</v>
      </c>
      <c r="J78" s="666">
        <v>265.53940744118455</v>
      </c>
      <c r="K78" s="687">
        <v>1</v>
      </c>
      <c r="L78" s="666">
        <v>22</v>
      </c>
      <c r="M78" s="667">
        <v>265.53940744118455</v>
      </c>
    </row>
    <row r="79" spans="1:13" ht="14.4" customHeight="1" x14ac:dyDescent="0.3">
      <c r="A79" s="662" t="s">
        <v>553</v>
      </c>
      <c r="B79" s="663" t="s">
        <v>3221</v>
      </c>
      <c r="C79" s="663" t="s">
        <v>2437</v>
      </c>
      <c r="D79" s="663" t="s">
        <v>3223</v>
      </c>
      <c r="E79" s="663" t="s">
        <v>1262</v>
      </c>
      <c r="F79" s="666"/>
      <c r="G79" s="666"/>
      <c r="H79" s="687">
        <v>0</v>
      </c>
      <c r="I79" s="666">
        <v>19</v>
      </c>
      <c r="J79" s="666">
        <v>688.05805707580362</v>
      </c>
      <c r="K79" s="687">
        <v>1</v>
      </c>
      <c r="L79" s="666">
        <v>19</v>
      </c>
      <c r="M79" s="667">
        <v>688.05805707580362</v>
      </c>
    </row>
    <row r="80" spans="1:13" ht="14.4" customHeight="1" x14ac:dyDescent="0.3">
      <c r="A80" s="662" t="s">
        <v>553</v>
      </c>
      <c r="B80" s="663" t="s">
        <v>3224</v>
      </c>
      <c r="C80" s="663" t="s">
        <v>2514</v>
      </c>
      <c r="D80" s="663" t="s">
        <v>3225</v>
      </c>
      <c r="E80" s="663" t="s">
        <v>1285</v>
      </c>
      <c r="F80" s="666"/>
      <c r="G80" s="666"/>
      <c r="H80" s="687">
        <v>0</v>
      </c>
      <c r="I80" s="666">
        <v>28</v>
      </c>
      <c r="J80" s="666">
        <v>3305.6742636636582</v>
      </c>
      <c r="K80" s="687">
        <v>1</v>
      </c>
      <c r="L80" s="666">
        <v>28</v>
      </c>
      <c r="M80" s="667">
        <v>3305.6742636636582</v>
      </c>
    </row>
    <row r="81" spans="1:13" ht="14.4" customHeight="1" x14ac:dyDescent="0.3">
      <c r="A81" s="662" t="s">
        <v>553</v>
      </c>
      <c r="B81" s="663" t="s">
        <v>3224</v>
      </c>
      <c r="C81" s="663" t="s">
        <v>2542</v>
      </c>
      <c r="D81" s="663" t="s">
        <v>2543</v>
      </c>
      <c r="E81" s="663" t="s">
        <v>1285</v>
      </c>
      <c r="F81" s="666"/>
      <c r="G81" s="666"/>
      <c r="H81" s="687">
        <v>0</v>
      </c>
      <c r="I81" s="666">
        <v>4</v>
      </c>
      <c r="J81" s="666">
        <v>767.31999999999994</v>
      </c>
      <c r="K81" s="687">
        <v>1</v>
      </c>
      <c r="L81" s="666">
        <v>4</v>
      </c>
      <c r="M81" s="667">
        <v>767.31999999999994</v>
      </c>
    </row>
    <row r="82" spans="1:13" ht="14.4" customHeight="1" x14ac:dyDescent="0.3">
      <c r="A82" s="662" t="s">
        <v>553</v>
      </c>
      <c r="B82" s="663" t="s">
        <v>3226</v>
      </c>
      <c r="C82" s="663" t="s">
        <v>2742</v>
      </c>
      <c r="D82" s="663" t="s">
        <v>2743</v>
      </c>
      <c r="E82" s="663" t="s">
        <v>1075</v>
      </c>
      <c r="F82" s="666"/>
      <c r="G82" s="666"/>
      <c r="H82" s="687">
        <v>0</v>
      </c>
      <c r="I82" s="666">
        <v>8</v>
      </c>
      <c r="J82" s="666">
        <v>778.75755546548089</v>
      </c>
      <c r="K82" s="687">
        <v>1</v>
      </c>
      <c r="L82" s="666">
        <v>8</v>
      </c>
      <c r="M82" s="667">
        <v>778.75755546548089</v>
      </c>
    </row>
    <row r="83" spans="1:13" ht="14.4" customHeight="1" x14ac:dyDescent="0.3">
      <c r="A83" s="662" t="s">
        <v>553</v>
      </c>
      <c r="B83" s="663" t="s">
        <v>3226</v>
      </c>
      <c r="C83" s="663" t="s">
        <v>2778</v>
      </c>
      <c r="D83" s="663" t="s">
        <v>2743</v>
      </c>
      <c r="E83" s="663" t="s">
        <v>1242</v>
      </c>
      <c r="F83" s="666"/>
      <c r="G83" s="666"/>
      <c r="H83" s="687">
        <v>0</v>
      </c>
      <c r="I83" s="666">
        <v>1</v>
      </c>
      <c r="J83" s="666">
        <v>328.72</v>
      </c>
      <c r="K83" s="687">
        <v>1</v>
      </c>
      <c r="L83" s="666">
        <v>1</v>
      </c>
      <c r="M83" s="667">
        <v>328.72</v>
      </c>
    </row>
    <row r="84" spans="1:13" ht="14.4" customHeight="1" x14ac:dyDescent="0.3">
      <c r="A84" s="662" t="s">
        <v>553</v>
      </c>
      <c r="B84" s="663" t="s">
        <v>3227</v>
      </c>
      <c r="C84" s="663" t="s">
        <v>2761</v>
      </c>
      <c r="D84" s="663" t="s">
        <v>2762</v>
      </c>
      <c r="E84" s="663" t="s">
        <v>1075</v>
      </c>
      <c r="F84" s="666"/>
      <c r="G84" s="666"/>
      <c r="H84" s="687">
        <v>0</v>
      </c>
      <c r="I84" s="666">
        <v>1</v>
      </c>
      <c r="J84" s="666">
        <v>157.38</v>
      </c>
      <c r="K84" s="687">
        <v>1</v>
      </c>
      <c r="L84" s="666">
        <v>1</v>
      </c>
      <c r="M84" s="667">
        <v>157.38</v>
      </c>
    </row>
    <row r="85" spans="1:13" ht="14.4" customHeight="1" x14ac:dyDescent="0.3">
      <c r="A85" s="662" t="s">
        <v>553</v>
      </c>
      <c r="B85" s="663" t="s">
        <v>3228</v>
      </c>
      <c r="C85" s="663" t="s">
        <v>2620</v>
      </c>
      <c r="D85" s="663" t="s">
        <v>2531</v>
      </c>
      <c r="E85" s="663" t="s">
        <v>1075</v>
      </c>
      <c r="F85" s="666"/>
      <c r="G85" s="666"/>
      <c r="H85" s="687">
        <v>0</v>
      </c>
      <c r="I85" s="666">
        <v>12</v>
      </c>
      <c r="J85" s="666">
        <v>1526.9455196916917</v>
      </c>
      <c r="K85" s="687">
        <v>1</v>
      </c>
      <c r="L85" s="666">
        <v>12</v>
      </c>
      <c r="M85" s="667">
        <v>1526.9455196916917</v>
      </c>
    </row>
    <row r="86" spans="1:13" ht="14.4" customHeight="1" x14ac:dyDescent="0.3">
      <c r="A86" s="662" t="s">
        <v>553</v>
      </c>
      <c r="B86" s="663" t="s">
        <v>3228</v>
      </c>
      <c r="C86" s="663" t="s">
        <v>2530</v>
      </c>
      <c r="D86" s="663" t="s">
        <v>2531</v>
      </c>
      <c r="E86" s="663" t="s">
        <v>2532</v>
      </c>
      <c r="F86" s="666"/>
      <c r="G86" s="666"/>
      <c r="H86" s="687">
        <v>0</v>
      </c>
      <c r="I86" s="666">
        <v>1</v>
      </c>
      <c r="J86" s="666">
        <v>387.13448030830841</v>
      </c>
      <c r="K86" s="687">
        <v>1</v>
      </c>
      <c r="L86" s="666">
        <v>1</v>
      </c>
      <c r="M86" s="667">
        <v>387.13448030830841</v>
      </c>
    </row>
    <row r="87" spans="1:13" ht="14.4" customHeight="1" x14ac:dyDescent="0.3">
      <c r="A87" s="662" t="s">
        <v>553</v>
      </c>
      <c r="B87" s="663" t="s">
        <v>3228</v>
      </c>
      <c r="C87" s="663" t="s">
        <v>2665</v>
      </c>
      <c r="D87" s="663" t="s">
        <v>2666</v>
      </c>
      <c r="E87" s="663" t="s">
        <v>1075</v>
      </c>
      <c r="F87" s="666"/>
      <c r="G87" s="666"/>
      <c r="H87" s="687">
        <v>0</v>
      </c>
      <c r="I87" s="666">
        <v>4</v>
      </c>
      <c r="J87" s="666">
        <v>766.08999999999992</v>
      </c>
      <c r="K87" s="687">
        <v>1</v>
      </c>
      <c r="L87" s="666">
        <v>4</v>
      </c>
      <c r="M87" s="667">
        <v>766.08999999999992</v>
      </c>
    </row>
    <row r="88" spans="1:13" ht="14.4" customHeight="1" x14ac:dyDescent="0.3">
      <c r="A88" s="662" t="s">
        <v>553</v>
      </c>
      <c r="B88" s="663" t="s">
        <v>3228</v>
      </c>
      <c r="C88" s="663" t="s">
        <v>2771</v>
      </c>
      <c r="D88" s="663" t="s">
        <v>2666</v>
      </c>
      <c r="E88" s="663" t="s">
        <v>2532</v>
      </c>
      <c r="F88" s="666"/>
      <c r="G88" s="666"/>
      <c r="H88" s="687">
        <v>0</v>
      </c>
      <c r="I88" s="666">
        <v>1</v>
      </c>
      <c r="J88" s="666">
        <v>400.57</v>
      </c>
      <c r="K88" s="687">
        <v>1</v>
      </c>
      <c r="L88" s="666">
        <v>1</v>
      </c>
      <c r="M88" s="667">
        <v>400.57</v>
      </c>
    </row>
    <row r="89" spans="1:13" ht="14.4" customHeight="1" x14ac:dyDescent="0.3">
      <c r="A89" s="662" t="s">
        <v>553</v>
      </c>
      <c r="B89" s="663" t="s">
        <v>3228</v>
      </c>
      <c r="C89" s="663" t="s">
        <v>2622</v>
      </c>
      <c r="D89" s="663" t="s">
        <v>2623</v>
      </c>
      <c r="E89" s="663" t="s">
        <v>1075</v>
      </c>
      <c r="F89" s="666"/>
      <c r="G89" s="666"/>
      <c r="H89" s="687">
        <v>0</v>
      </c>
      <c r="I89" s="666">
        <v>2</v>
      </c>
      <c r="J89" s="666">
        <v>307.89999999999998</v>
      </c>
      <c r="K89" s="687">
        <v>1</v>
      </c>
      <c r="L89" s="666">
        <v>2</v>
      </c>
      <c r="M89" s="667">
        <v>307.89999999999998</v>
      </c>
    </row>
    <row r="90" spans="1:13" ht="14.4" customHeight="1" x14ac:dyDescent="0.3">
      <c r="A90" s="662" t="s">
        <v>553</v>
      </c>
      <c r="B90" s="663" t="s">
        <v>3229</v>
      </c>
      <c r="C90" s="663" t="s">
        <v>2502</v>
      </c>
      <c r="D90" s="663" t="s">
        <v>2503</v>
      </c>
      <c r="E90" s="663" t="s">
        <v>3230</v>
      </c>
      <c r="F90" s="666"/>
      <c r="G90" s="666"/>
      <c r="H90" s="687">
        <v>0</v>
      </c>
      <c r="I90" s="666">
        <v>5</v>
      </c>
      <c r="J90" s="666">
        <v>206.2398247386065</v>
      </c>
      <c r="K90" s="687">
        <v>1</v>
      </c>
      <c r="L90" s="666">
        <v>5</v>
      </c>
      <c r="M90" s="667">
        <v>206.2398247386065</v>
      </c>
    </row>
    <row r="91" spans="1:13" ht="14.4" customHeight="1" x14ac:dyDescent="0.3">
      <c r="A91" s="662" t="s">
        <v>553</v>
      </c>
      <c r="B91" s="663" t="s">
        <v>3229</v>
      </c>
      <c r="C91" s="663" t="s">
        <v>2617</v>
      </c>
      <c r="D91" s="663" t="s">
        <v>2618</v>
      </c>
      <c r="E91" s="663" t="s">
        <v>599</v>
      </c>
      <c r="F91" s="666"/>
      <c r="G91" s="666"/>
      <c r="H91" s="687">
        <v>0</v>
      </c>
      <c r="I91" s="666">
        <v>2</v>
      </c>
      <c r="J91" s="666">
        <v>165.00948238363071</v>
      </c>
      <c r="K91" s="687">
        <v>1</v>
      </c>
      <c r="L91" s="666">
        <v>2</v>
      </c>
      <c r="M91" s="667">
        <v>165.00948238363071</v>
      </c>
    </row>
    <row r="92" spans="1:13" ht="14.4" customHeight="1" x14ac:dyDescent="0.3">
      <c r="A92" s="662" t="s">
        <v>553</v>
      </c>
      <c r="B92" s="663" t="s">
        <v>3231</v>
      </c>
      <c r="C92" s="663" t="s">
        <v>2588</v>
      </c>
      <c r="D92" s="663" t="s">
        <v>2589</v>
      </c>
      <c r="E92" s="663" t="s">
        <v>2590</v>
      </c>
      <c r="F92" s="666"/>
      <c r="G92" s="666"/>
      <c r="H92" s="687">
        <v>0</v>
      </c>
      <c r="I92" s="666">
        <v>6</v>
      </c>
      <c r="J92" s="666">
        <v>520.59852744895193</v>
      </c>
      <c r="K92" s="687">
        <v>1</v>
      </c>
      <c r="L92" s="666">
        <v>6</v>
      </c>
      <c r="M92" s="667">
        <v>520.59852744895193</v>
      </c>
    </row>
    <row r="93" spans="1:13" ht="14.4" customHeight="1" x14ac:dyDescent="0.3">
      <c r="A93" s="662" t="s">
        <v>553</v>
      </c>
      <c r="B93" s="663" t="s">
        <v>3232</v>
      </c>
      <c r="C93" s="663" t="s">
        <v>2339</v>
      </c>
      <c r="D93" s="663" t="s">
        <v>2340</v>
      </c>
      <c r="E93" s="663" t="s">
        <v>1285</v>
      </c>
      <c r="F93" s="666"/>
      <c r="G93" s="666"/>
      <c r="H93" s="687">
        <v>0</v>
      </c>
      <c r="I93" s="666">
        <v>8</v>
      </c>
      <c r="J93" s="666">
        <v>422.93992621323912</v>
      </c>
      <c r="K93" s="687">
        <v>1</v>
      </c>
      <c r="L93" s="666">
        <v>8</v>
      </c>
      <c r="M93" s="667">
        <v>422.93992621323912</v>
      </c>
    </row>
    <row r="94" spans="1:13" ht="14.4" customHeight="1" x14ac:dyDescent="0.3">
      <c r="A94" s="662" t="s">
        <v>553</v>
      </c>
      <c r="B94" s="663" t="s">
        <v>3233</v>
      </c>
      <c r="C94" s="663" t="s">
        <v>2553</v>
      </c>
      <c r="D94" s="663" t="s">
        <v>2554</v>
      </c>
      <c r="E94" s="663" t="s">
        <v>1036</v>
      </c>
      <c r="F94" s="666"/>
      <c r="G94" s="666"/>
      <c r="H94" s="687">
        <v>0</v>
      </c>
      <c r="I94" s="666">
        <v>6</v>
      </c>
      <c r="J94" s="666">
        <v>366.92956212265938</v>
      </c>
      <c r="K94" s="687">
        <v>1</v>
      </c>
      <c r="L94" s="666">
        <v>6</v>
      </c>
      <c r="M94" s="667">
        <v>366.92956212265938</v>
      </c>
    </row>
    <row r="95" spans="1:13" ht="14.4" customHeight="1" x14ac:dyDescent="0.3">
      <c r="A95" s="662" t="s">
        <v>553</v>
      </c>
      <c r="B95" s="663" t="s">
        <v>3233</v>
      </c>
      <c r="C95" s="663" t="s">
        <v>2749</v>
      </c>
      <c r="D95" s="663" t="s">
        <v>2554</v>
      </c>
      <c r="E95" s="663" t="s">
        <v>2750</v>
      </c>
      <c r="F95" s="666"/>
      <c r="G95" s="666"/>
      <c r="H95" s="687">
        <v>0</v>
      </c>
      <c r="I95" s="666">
        <v>2</v>
      </c>
      <c r="J95" s="666">
        <v>371.15000000000003</v>
      </c>
      <c r="K95" s="687">
        <v>1</v>
      </c>
      <c r="L95" s="666">
        <v>2</v>
      </c>
      <c r="M95" s="667">
        <v>371.15000000000003</v>
      </c>
    </row>
    <row r="96" spans="1:13" ht="14.4" customHeight="1" x14ac:dyDescent="0.3">
      <c r="A96" s="662" t="s">
        <v>553</v>
      </c>
      <c r="B96" s="663" t="s">
        <v>3234</v>
      </c>
      <c r="C96" s="663" t="s">
        <v>615</v>
      </c>
      <c r="D96" s="663" t="s">
        <v>616</v>
      </c>
      <c r="E96" s="663" t="s">
        <v>617</v>
      </c>
      <c r="F96" s="666">
        <v>1</v>
      </c>
      <c r="G96" s="666">
        <v>144.64818363323582</v>
      </c>
      <c r="H96" s="687">
        <v>1</v>
      </c>
      <c r="I96" s="666"/>
      <c r="J96" s="666"/>
      <c r="K96" s="687">
        <v>0</v>
      </c>
      <c r="L96" s="666">
        <v>1</v>
      </c>
      <c r="M96" s="667">
        <v>144.64818363323582</v>
      </c>
    </row>
    <row r="97" spans="1:13" ht="14.4" customHeight="1" x14ac:dyDescent="0.3">
      <c r="A97" s="662" t="s">
        <v>553</v>
      </c>
      <c r="B97" s="663" t="s">
        <v>3234</v>
      </c>
      <c r="C97" s="663" t="s">
        <v>2789</v>
      </c>
      <c r="D97" s="663" t="s">
        <v>2790</v>
      </c>
      <c r="E97" s="663" t="s">
        <v>1036</v>
      </c>
      <c r="F97" s="666"/>
      <c r="G97" s="666"/>
      <c r="H97" s="687">
        <v>0</v>
      </c>
      <c r="I97" s="666">
        <v>9</v>
      </c>
      <c r="J97" s="666">
        <v>806.81974340950251</v>
      </c>
      <c r="K97" s="687">
        <v>1</v>
      </c>
      <c r="L97" s="666">
        <v>9</v>
      </c>
      <c r="M97" s="667">
        <v>806.81974340950251</v>
      </c>
    </row>
    <row r="98" spans="1:13" ht="14.4" customHeight="1" x14ac:dyDescent="0.3">
      <c r="A98" s="662" t="s">
        <v>553</v>
      </c>
      <c r="B98" s="663" t="s">
        <v>3234</v>
      </c>
      <c r="C98" s="663" t="s">
        <v>2485</v>
      </c>
      <c r="D98" s="663" t="s">
        <v>2636</v>
      </c>
      <c r="E98" s="663" t="s">
        <v>2407</v>
      </c>
      <c r="F98" s="666"/>
      <c r="G98" s="666"/>
      <c r="H98" s="687">
        <v>0</v>
      </c>
      <c r="I98" s="666">
        <v>13</v>
      </c>
      <c r="J98" s="666">
        <v>600.61928033114782</v>
      </c>
      <c r="K98" s="687">
        <v>1</v>
      </c>
      <c r="L98" s="666">
        <v>13</v>
      </c>
      <c r="M98" s="667">
        <v>600.61928033114782</v>
      </c>
    </row>
    <row r="99" spans="1:13" ht="14.4" customHeight="1" x14ac:dyDescent="0.3">
      <c r="A99" s="662" t="s">
        <v>553</v>
      </c>
      <c r="B99" s="663" t="s">
        <v>3234</v>
      </c>
      <c r="C99" s="663" t="s">
        <v>2635</v>
      </c>
      <c r="D99" s="663" t="s">
        <v>2636</v>
      </c>
      <c r="E99" s="663" t="s">
        <v>617</v>
      </c>
      <c r="F99" s="666"/>
      <c r="G99" s="666"/>
      <c r="H99" s="687">
        <v>0</v>
      </c>
      <c r="I99" s="666">
        <v>4</v>
      </c>
      <c r="J99" s="666">
        <v>638.41466666666634</v>
      </c>
      <c r="K99" s="687">
        <v>1</v>
      </c>
      <c r="L99" s="666">
        <v>4</v>
      </c>
      <c r="M99" s="667">
        <v>638.41466666666634</v>
      </c>
    </row>
    <row r="100" spans="1:13" ht="14.4" customHeight="1" x14ac:dyDescent="0.3">
      <c r="A100" s="662" t="s">
        <v>553</v>
      </c>
      <c r="B100" s="663" t="s">
        <v>3234</v>
      </c>
      <c r="C100" s="663" t="s">
        <v>2488</v>
      </c>
      <c r="D100" s="663" t="s">
        <v>3235</v>
      </c>
      <c r="E100" s="663" t="s">
        <v>1036</v>
      </c>
      <c r="F100" s="666"/>
      <c r="G100" s="666"/>
      <c r="H100" s="687">
        <v>0</v>
      </c>
      <c r="I100" s="666">
        <v>7</v>
      </c>
      <c r="J100" s="666">
        <v>619.00663176655905</v>
      </c>
      <c r="K100" s="687">
        <v>1</v>
      </c>
      <c r="L100" s="666">
        <v>7</v>
      </c>
      <c r="M100" s="667">
        <v>619.00663176655905</v>
      </c>
    </row>
    <row r="101" spans="1:13" ht="14.4" customHeight="1" x14ac:dyDescent="0.3">
      <c r="A101" s="662" t="s">
        <v>553</v>
      </c>
      <c r="B101" s="663" t="s">
        <v>3234</v>
      </c>
      <c r="C101" s="663" t="s">
        <v>2603</v>
      </c>
      <c r="D101" s="663" t="s">
        <v>2608</v>
      </c>
      <c r="E101" s="663" t="s">
        <v>3236</v>
      </c>
      <c r="F101" s="666"/>
      <c r="G101" s="666"/>
      <c r="H101" s="687">
        <v>0</v>
      </c>
      <c r="I101" s="666">
        <v>5</v>
      </c>
      <c r="J101" s="666">
        <v>706.12939261146721</v>
      </c>
      <c r="K101" s="687">
        <v>1</v>
      </c>
      <c r="L101" s="666">
        <v>5</v>
      </c>
      <c r="M101" s="667">
        <v>706.12939261146721</v>
      </c>
    </row>
    <row r="102" spans="1:13" ht="14.4" customHeight="1" x14ac:dyDescent="0.3">
      <c r="A102" s="662" t="s">
        <v>553</v>
      </c>
      <c r="B102" s="663" t="s">
        <v>3234</v>
      </c>
      <c r="C102" s="663" t="s">
        <v>2607</v>
      </c>
      <c r="D102" s="663" t="s">
        <v>2608</v>
      </c>
      <c r="E102" s="663" t="s">
        <v>3237</v>
      </c>
      <c r="F102" s="666"/>
      <c r="G102" s="666"/>
      <c r="H102" s="687">
        <v>0</v>
      </c>
      <c r="I102" s="666">
        <v>1</v>
      </c>
      <c r="J102" s="666">
        <v>504.01999999999992</v>
      </c>
      <c r="K102" s="687">
        <v>1</v>
      </c>
      <c r="L102" s="666">
        <v>1</v>
      </c>
      <c r="M102" s="667">
        <v>504.01999999999992</v>
      </c>
    </row>
    <row r="103" spans="1:13" ht="14.4" customHeight="1" x14ac:dyDescent="0.3">
      <c r="A103" s="662" t="s">
        <v>553</v>
      </c>
      <c r="B103" s="663" t="s">
        <v>3238</v>
      </c>
      <c r="C103" s="663" t="s">
        <v>2625</v>
      </c>
      <c r="D103" s="663" t="s">
        <v>2626</v>
      </c>
      <c r="E103" s="663" t="s">
        <v>2407</v>
      </c>
      <c r="F103" s="666"/>
      <c r="G103" s="666"/>
      <c r="H103" s="687">
        <v>0</v>
      </c>
      <c r="I103" s="666">
        <v>8</v>
      </c>
      <c r="J103" s="666">
        <v>705.99999999999977</v>
      </c>
      <c r="K103" s="687">
        <v>1</v>
      </c>
      <c r="L103" s="666">
        <v>8</v>
      </c>
      <c r="M103" s="667">
        <v>705.99999999999977</v>
      </c>
    </row>
    <row r="104" spans="1:13" ht="14.4" customHeight="1" x14ac:dyDescent="0.3">
      <c r="A104" s="662" t="s">
        <v>553</v>
      </c>
      <c r="B104" s="663" t="s">
        <v>3238</v>
      </c>
      <c r="C104" s="663" t="s">
        <v>2523</v>
      </c>
      <c r="D104" s="663" t="s">
        <v>2524</v>
      </c>
      <c r="E104" s="663" t="s">
        <v>1036</v>
      </c>
      <c r="F104" s="666"/>
      <c r="G104" s="666"/>
      <c r="H104" s="687">
        <v>0</v>
      </c>
      <c r="I104" s="666">
        <v>9</v>
      </c>
      <c r="J104" s="666">
        <v>1230.6116516981876</v>
      </c>
      <c r="K104" s="687">
        <v>1</v>
      </c>
      <c r="L104" s="666">
        <v>9</v>
      </c>
      <c r="M104" s="667">
        <v>1230.6116516981876</v>
      </c>
    </row>
    <row r="105" spans="1:13" ht="14.4" customHeight="1" x14ac:dyDescent="0.3">
      <c r="A105" s="662" t="s">
        <v>553</v>
      </c>
      <c r="B105" s="663" t="s">
        <v>3239</v>
      </c>
      <c r="C105" s="663" t="s">
        <v>2440</v>
      </c>
      <c r="D105" s="663" t="s">
        <v>2441</v>
      </c>
      <c r="E105" s="663" t="s">
        <v>3240</v>
      </c>
      <c r="F105" s="666"/>
      <c r="G105" s="666"/>
      <c r="H105" s="687">
        <v>0</v>
      </c>
      <c r="I105" s="666">
        <v>10</v>
      </c>
      <c r="J105" s="666">
        <v>1696.1174707754853</v>
      </c>
      <c r="K105" s="687">
        <v>1</v>
      </c>
      <c r="L105" s="666">
        <v>10</v>
      </c>
      <c r="M105" s="667">
        <v>1696.1174707754853</v>
      </c>
    </row>
    <row r="106" spans="1:13" ht="14.4" customHeight="1" x14ac:dyDescent="0.3">
      <c r="A106" s="662" t="s">
        <v>553</v>
      </c>
      <c r="B106" s="663" t="s">
        <v>3239</v>
      </c>
      <c r="C106" s="663" t="s">
        <v>2722</v>
      </c>
      <c r="D106" s="663" t="s">
        <v>2723</v>
      </c>
      <c r="E106" s="663" t="s">
        <v>3241</v>
      </c>
      <c r="F106" s="666"/>
      <c r="G106" s="666"/>
      <c r="H106" s="687">
        <v>0</v>
      </c>
      <c r="I106" s="666">
        <v>1</v>
      </c>
      <c r="J106" s="666">
        <v>393.36</v>
      </c>
      <c r="K106" s="687">
        <v>1</v>
      </c>
      <c r="L106" s="666">
        <v>1</v>
      </c>
      <c r="M106" s="667">
        <v>393.36</v>
      </c>
    </row>
    <row r="107" spans="1:13" ht="14.4" customHeight="1" x14ac:dyDescent="0.3">
      <c r="A107" s="662" t="s">
        <v>553</v>
      </c>
      <c r="B107" s="663" t="s">
        <v>3242</v>
      </c>
      <c r="C107" s="663" t="s">
        <v>2335</v>
      </c>
      <c r="D107" s="663" t="s">
        <v>2336</v>
      </c>
      <c r="E107" s="663" t="s">
        <v>3243</v>
      </c>
      <c r="F107" s="666"/>
      <c r="G107" s="666"/>
      <c r="H107" s="687">
        <v>0</v>
      </c>
      <c r="I107" s="666">
        <v>2</v>
      </c>
      <c r="J107" s="666">
        <v>235.63000218562354</v>
      </c>
      <c r="K107" s="687">
        <v>1</v>
      </c>
      <c r="L107" s="666">
        <v>2</v>
      </c>
      <c r="M107" s="667">
        <v>235.63000218562354</v>
      </c>
    </row>
    <row r="108" spans="1:13" ht="14.4" customHeight="1" x14ac:dyDescent="0.3">
      <c r="A108" s="662" t="s">
        <v>553</v>
      </c>
      <c r="B108" s="663" t="s">
        <v>3242</v>
      </c>
      <c r="C108" s="663" t="s">
        <v>2578</v>
      </c>
      <c r="D108" s="663" t="s">
        <v>2336</v>
      </c>
      <c r="E108" s="663" t="s">
        <v>2579</v>
      </c>
      <c r="F108" s="666"/>
      <c r="G108" s="666"/>
      <c r="H108" s="687">
        <v>0</v>
      </c>
      <c r="I108" s="666">
        <v>6</v>
      </c>
      <c r="J108" s="666">
        <v>1920.3679839733882</v>
      </c>
      <c r="K108" s="687">
        <v>1</v>
      </c>
      <c r="L108" s="666">
        <v>6</v>
      </c>
      <c r="M108" s="667">
        <v>1920.3679839733882</v>
      </c>
    </row>
    <row r="109" spans="1:13" ht="14.4" customHeight="1" x14ac:dyDescent="0.3">
      <c r="A109" s="662" t="s">
        <v>553</v>
      </c>
      <c r="B109" s="663" t="s">
        <v>3244</v>
      </c>
      <c r="C109" s="663" t="s">
        <v>2386</v>
      </c>
      <c r="D109" s="663" t="s">
        <v>2387</v>
      </c>
      <c r="E109" s="663" t="s">
        <v>3206</v>
      </c>
      <c r="F109" s="666"/>
      <c r="G109" s="666"/>
      <c r="H109" s="687">
        <v>0</v>
      </c>
      <c r="I109" s="666">
        <v>7</v>
      </c>
      <c r="J109" s="666">
        <v>327.82</v>
      </c>
      <c r="K109" s="687">
        <v>1</v>
      </c>
      <c r="L109" s="666">
        <v>7</v>
      </c>
      <c r="M109" s="667">
        <v>327.82</v>
      </c>
    </row>
    <row r="110" spans="1:13" ht="14.4" customHeight="1" x14ac:dyDescent="0.3">
      <c r="A110" s="662" t="s">
        <v>553</v>
      </c>
      <c r="B110" s="663" t="s">
        <v>3244</v>
      </c>
      <c r="C110" s="663" t="s">
        <v>2390</v>
      </c>
      <c r="D110" s="663" t="s">
        <v>2391</v>
      </c>
      <c r="E110" s="663" t="s">
        <v>3245</v>
      </c>
      <c r="F110" s="666"/>
      <c r="G110" s="666"/>
      <c r="H110" s="687">
        <v>0</v>
      </c>
      <c r="I110" s="666">
        <v>2</v>
      </c>
      <c r="J110" s="666">
        <v>417.63817552248906</v>
      </c>
      <c r="K110" s="687">
        <v>1</v>
      </c>
      <c r="L110" s="666">
        <v>2</v>
      </c>
      <c r="M110" s="667">
        <v>417.63817552248906</v>
      </c>
    </row>
    <row r="111" spans="1:13" ht="14.4" customHeight="1" x14ac:dyDescent="0.3">
      <c r="A111" s="662" t="s">
        <v>553</v>
      </c>
      <c r="B111" s="663" t="s">
        <v>3246</v>
      </c>
      <c r="C111" s="663" t="s">
        <v>2674</v>
      </c>
      <c r="D111" s="663" t="s">
        <v>2675</v>
      </c>
      <c r="E111" s="663" t="s">
        <v>2676</v>
      </c>
      <c r="F111" s="666"/>
      <c r="G111" s="666"/>
      <c r="H111" s="687">
        <v>0</v>
      </c>
      <c r="I111" s="666">
        <v>1</v>
      </c>
      <c r="J111" s="666">
        <v>73.609998234298885</v>
      </c>
      <c r="K111" s="687">
        <v>1</v>
      </c>
      <c r="L111" s="666">
        <v>1</v>
      </c>
      <c r="M111" s="667">
        <v>73.609998234298885</v>
      </c>
    </row>
    <row r="112" spans="1:13" ht="14.4" customHeight="1" x14ac:dyDescent="0.3">
      <c r="A112" s="662" t="s">
        <v>553</v>
      </c>
      <c r="B112" s="663" t="s">
        <v>3246</v>
      </c>
      <c r="C112" s="663" t="s">
        <v>2725</v>
      </c>
      <c r="D112" s="663" t="s">
        <v>2726</v>
      </c>
      <c r="E112" s="663" t="s">
        <v>2727</v>
      </c>
      <c r="F112" s="666"/>
      <c r="G112" s="666"/>
      <c r="H112" s="687">
        <v>0</v>
      </c>
      <c r="I112" s="666">
        <v>1</v>
      </c>
      <c r="J112" s="666">
        <v>112.08999999999997</v>
      </c>
      <c r="K112" s="687">
        <v>1</v>
      </c>
      <c r="L112" s="666">
        <v>1</v>
      </c>
      <c r="M112" s="667">
        <v>112.08999999999997</v>
      </c>
    </row>
    <row r="113" spans="1:13" ht="14.4" customHeight="1" x14ac:dyDescent="0.3">
      <c r="A113" s="662" t="s">
        <v>553</v>
      </c>
      <c r="B113" s="663" t="s">
        <v>3246</v>
      </c>
      <c r="C113" s="663" t="s">
        <v>2784</v>
      </c>
      <c r="D113" s="663" t="s">
        <v>2785</v>
      </c>
      <c r="E113" s="663" t="s">
        <v>2786</v>
      </c>
      <c r="F113" s="666"/>
      <c r="G113" s="666"/>
      <c r="H113" s="687">
        <v>0</v>
      </c>
      <c r="I113" s="666">
        <v>4</v>
      </c>
      <c r="J113" s="666">
        <v>315.65897703526025</v>
      </c>
      <c r="K113" s="687">
        <v>1</v>
      </c>
      <c r="L113" s="666">
        <v>4</v>
      </c>
      <c r="M113" s="667">
        <v>315.65897703526025</v>
      </c>
    </row>
    <row r="114" spans="1:13" ht="14.4" customHeight="1" x14ac:dyDescent="0.3">
      <c r="A114" s="662" t="s">
        <v>553</v>
      </c>
      <c r="B114" s="663" t="s">
        <v>3246</v>
      </c>
      <c r="C114" s="663" t="s">
        <v>2775</v>
      </c>
      <c r="D114" s="663" t="s">
        <v>2776</v>
      </c>
      <c r="E114" s="663" t="s">
        <v>2777</v>
      </c>
      <c r="F114" s="666"/>
      <c r="G114" s="666"/>
      <c r="H114" s="687">
        <v>0</v>
      </c>
      <c r="I114" s="666">
        <v>3</v>
      </c>
      <c r="J114" s="666">
        <v>185.88000000000002</v>
      </c>
      <c r="K114" s="687">
        <v>1</v>
      </c>
      <c r="L114" s="666">
        <v>3</v>
      </c>
      <c r="M114" s="667">
        <v>185.88000000000002</v>
      </c>
    </row>
    <row r="115" spans="1:13" ht="14.4" customHeight="1" x14ac:dyDescent="0.3">
      <c r="A115" s="662" t="s">
        <v>553</v>
      </c>
      <c r="B115" s="663" t="s">
        <v>3246</v>
      </c>
      <c r="C115" s="663" t="s">
        <v>2772</v>
      </c>
      <c r="D115" s="663" t="s">
        <v>2773</v>
      </c>
      <c r="E115" s="663" t="s">
        <v>2774</v>
      </c>
      <c r="F115" s="666"/>
      <c r="G115" s="666"/>
      <c r="H115" s="687">
        <v>0</v>
      </c>
      <c r="I115" s="666">
        <v>9</v>
      </c>
      <c r="J115" s="666">
        <v>429.02863953845593</v>
      </c>
      <c r="K115" s="687">
        <v>1</v>
      </c>
      <c r="L115" s="666">
        <v>9</v>
      </c>
      <c r="M115" s="667">
        <v>429.02863953845593</v>
      </c>
    </row>
    <row r="116" spans="1:13" ht="14.4" customHeight="1" x14ac:dyDescent="0.3">
      <c r="A116" s="662" t="s">
        <v>553</v>
      </c>
      <c r="B116" s="663" t="s">
        <v>3246</v>
      </c>
      <c r="C116" s="663" t="s">
        <v>2671</v>
      </c>
      <c r="D116" s="663" t="s">
        <v>3247</v>
      </c>
      <c r="E116" s="663" t="s">
        <v>3248</v>
      </c>
      <c r="F116" s="666"/>
      <c r="G116" s="666"/>
      <c r="H116" s="687">
        <v>0</v>
      </c>
      <c r="I116" s="666">
        <v>4</v>
      </c>
      <c r="J116" s="666">
        <v>303.36999999999995</v>
      </c>
      <c r="K116" s="687">
        <v>1</v>
      </c>
      <c r="L116" s="666">
        <v>4</v>
      </c>
      <c r="M116" s="667">
        <v>303.36999999999995</v>
      </c>
    </row>
    <row r="117" spans="1:13" ht="14.4" customHeight="1" x14ac:dyDescent="0.3">
      <c r="A117" s="662" t="s">
        <v>553</v>
      </c>
      <c r="B117" s="663" t="s">
        <v>3246</v>
      </c>
      <c r="C117" s="663" t="s">
        <v>2398</v>
      </c>
      <c r="D117" s="663" t="s">
        <v>2399</v>
      </c>
      <c r="E117" s="663" t="s">
        <v>3249</v>
      </c>
      <c r="F117" s="666"/>
      <c r="G117" s="666"/>
      <c r="H117" s="687">
        <v>0</v>
      </c>
      <c r="I117" s="666">
        <v>9</v>
      </c>
      <c r="J117" s="666">
        <v>534.12965872809809</v>
      </c>
      <c r="K117" s="687">
        <v>1</v>
      </c>
      <c r="L117" s="666">
        <v>9</v>
      </c>
      <c r="M117" s="667">
        <v>534.12965872809809</v>
      </c>
    </row>
    <row r="118" spans="1:13" ht="14.4" customHeight="1" x14ac:dyDescent="0.3">
      <c r="A118" s="662" t="s">
        <v>553</v>
      </c>
      <c r="B118" s="663" t="s">
        <v>3246</v>
      </c>
      <c r="C118" s="663" t="s">
        <v>2592</v>
      </c>
      <c r="D118" s="663" t="s">
        <v>3250</v>
      </c>
      <c r="E118" s="663" t="s">
        <v>3251</v>
      </c>
      <c r="F118" s="666"/>
      <c r="G118" s="666"/>
      <c r="H118" s="687">
        <v>0</v>
      </c>
      <c r="I118" s="666">
        <v>7</v>
      </c>
      <c r="J118" s="666">
        <v>452.14</v>
      </c>
      <c r="K118" s="687">
        <v>1</v>
      </c>
      <c r="L118" s="666">
        <v>7</v>
      </c>
      <c r="M118" s="667">
        <v>452.14</v>
      </c>
    </row>
    <row r="119" spans="1:13" ht="14.4" customHeight="1" x14ac:dyDescent="0.3">
      <c r="A119" s="662" t="s">
        <v>553</v>
      </c>
      <c r="B119" s="663" t="s">
        <v>3246</v>
      </c>
      <c r="C119" s="663" t="s">
        <v>2733</v>
      </c>
      <c r="D119" s="663" t="s">
        <v>3252</v>
      </c>
      <c r="E119" s="663" t="s">
        <v>3253</v>
      </c>
      <c r="F119" s="666"/>
      <c r="G119" s="666"/>
      <c r="H119" s="687">
        <v>0</v>
      </c>
      <c r="I119" s="666">
        <v>2</v>
      </c>
      <c r="J119" s="666">
        <v>205.78</v>
      </c>
      <c r="K119" s="687">
        <v>1</v>
      </c>
      <c r="L119" s="666">
        <v>2</v>
      </c>
      <c r="M119" s="667">
        <v>205.78</v>
      </c>
    </row>
    <row r="120" spans="1:13" ht="14.4" customHeight="1" x14ac:dyDescent="0.3">
      <c r="A120" s="662" t="s">
        <v>553</v>
      </c>
      <c r="B120" s="663" t="s">
        <v>3254</v>
      </c>
      <c r="C120" s="663" t="s">
        <v>2967</v>
      </c>
      <c r="D120" s="663" t="s">
        <v>2865</v>
      </c>
      <c r="E120" s="663" t="s">
        <v>2968</v>
      </c>
      <c r="F120" s="666"/>
      <c r="G120" s="666"/>
      <c r="H120" s="687">
        <v>0</v>
      </c>
      <c r="I120" s="666">
        <v>20</v>
      </c>
      <c r="J120" s="666">
        <v>400.62000000000006</v>
      </c>
      <c r="K120" s="687">
        <v>1</v>
      </c>
      <c r="L120" s="666">
        <v>20</v>
      </c>
      <c r="M120" s="667">
        <v>400.62000000000006</v>
      </c>
    </row>
    <row r="121" spans="1:13" ht="14.4" customHeight="1" x14ac:dyDescent="0.3">
      <c r="A121" s="662" t="s">
        <v>553</v>
      </c>
      <c r="B121" s="663" t="s">
        <v>3255</v>
      </c>
      <c r="C121" s="663" t="s">
        <v>2791</v>
      </c>
      <c r="D121" s="663" t="s">
        <v>2792</v>
      </c>
      <c r="E121" s="663" t="s">
        <v>3256</v>
      </c>
      <c r="F121" s="666">
        <v>2</v>
      </c>
      <c r="G121" s="666">
        <v>353.44000000000005</v>
      </c>
      <c r="H121" s="687">
        <v>0.23034260725620923</v>
      </c>
      <c r="I121" s="666">
        <v>7</v>
      </c>
      <c r="J121" s="666">
        <v>1180.9700000000003</v>
      </c>
      <c r="K121" s="687">
        <v>0.76965739274379075</v>
      </c>
      <c r="L121" s="666">
        <v>9</v>
      </c>
      <c r="M121" s="667">
        <v>1534.4100000000003</v>
      </c>
    </row>
    <row r="122" spans="1:13" ht="14.4" customHeight="1" x14ac:dyDescent="0.3">
      <c r="A122" s="662" t="s">
        <v>553</v>
      </c>
      <c r="B122" s="663" t="s">
        <v>3255</v>
      </c>
      <c r="C122" s="663" t="s">
        <v>2963</v>
      </c>
      <c r="D122" s="663" t="s">
        <v>2792</v>
      </c>
      <c r="E122" s="663" t="s">
        <v>3257</v>
      </c>
      <c r="F122" s="666"/>
      <c r="G122" s="666"/>
      <c r="H122" s="687">
        <v>0</v>
      </c>
      <c r="I122" s="666">
        <v>58</v>
      </c>
      <c r="J122" s="666">
        <v>6680.3874126816227</v>
      </c>
      <c r="K122" s="687">
        <v>1</v>
      </c>
      <c r="L122" s="666">
        <v>58</v>
      </c>
      <c r="M122" s="667">
        <v>6680.3874126816227</v>
      </c>
    </row>
    <row r="123" spans="1:13" ht="14.4" customHeight="1" x14ac:dyDescent="0.3">
      <c r="A123" s="662" t="s">
        <v>553</v>
      </c>
      <c r="B123" s="663" t="s">
        <v>3255</v>
      </c>
      <c r="C123" s="663" t="s">
        <v>2977</v>
      </c>
      <c r="D123" s="663" t="s">
        <v>3258</v>
      </c>
      <c r="E123" s="663" t="s">
        <v>3259</v>
      </c>
      <c r="F123" s="666"/>
      <c r="G123" s="666"/>
      <c r="H123" s="687">
        <v>0</v>
      </c>
      <c r="I123" s="666">
        <v>81</v>
      </c>
      <c r="J123" s="666">
        <v>6197.3992057801152</v>
      </c>
      <c r="K123" s="687">
        <v>1</v>
      </c>
      <c r="L123" s="666">
        <v>81</v>
      </c>
      <c r="M123" s="667">
        <v>6197.3992057801152</v>
      </c>
    </row>
    <row r="124" spans="1:13" ht="14.4" customHeight="1" x14ac:dyDescent="0.3">
      <c r="A124" s="662" t="s">
        <v>553</v>
      </c>
      <c r="B124" s="663" t="s">
        <v>3255</v>
      </c>
      <c r="C124" s="663" t="s">
        <v>2981</v>
      </c>
      <c r="D124" s="663" t="s">
        <v>3260</v>
      </c>
      <c r="E124" s="663" t="s">
        <v>3256</v>
      </c>
      <c r="F124" s="666"/>
      <c r="G124" s="666"/>
      <c r="H124" s="687">
        <v>0</v>
      </c>
      <c r="I124" s="666">
        <v>9</v>
      </c>
      <c r="J124" s="666">
        <v>998.66588605877132</v>
      </c>
      <c r="K124" s="687">
        <v>1</v>
      </c>
      <c r="L124" s="666">
        <v>9</v>
      </c>
      <c r="M124" s="667">
        <v>998.66588605877132</v>
      </c>
    </row>
    <row r="125" spans="1:13" ht="14.4" customHeight="1" x14ac:dyDescent="0.3">
      <c r="A125" s="662" t="s">
        <v>553</v>
      </c>
      <c r="B125" s="663" t="s">
        <v>3261</v>
      </c>
      <c r="C125" s="663" t="s">
        <v>2999</v>
      </c>
      <c r="D125" s="663" t="s">
        <v>3000</v>
      </c>
      <c r="E125" s="663" t="s">
        <v>3001</v>
      </c>
      <c r="F125" s="666"/>
      <c r="G125" s="666"/>
      <c r="H125" s="687">
        <v>0</v>
      </c>
      <c r="I125" s="666">
        <v>6.8</v>
      </c>
      <c r="J125" s="666">
        <v>3141.6</v>
      </c>
      <c r="K125" s="687">
        <v>1</v>
      </c>
      <c r="L125" s="666">
        <v>6.8</v>
      </c>
      <c r="M125" s="667">
        <v>3141.6</v>
      </c>
    </row>
    <row r="126" spans="1:13" ht="14.4" customHeight="1" x14ac:dyDescent="0.3">
      <c r="A126" s="662" t="s">
        <v>553</v>
      </c>
      <c r="B126" s="663" t="s">
        <v>3262</v>
      </c>
      <c r="C126" s="663" t="s">
        <v>3008</v>
      </c>
      <c r="D126" s="663" t="s">
        <v>3009</v>
      </c>
      <c r="E126" s="663" t="s">
        <v>3010</v>
      </c>
      <c r="F126" s="666"/>
      <c r="G126" s="666"/>
      <c r="H126" s="687">
        <v>0</v>
      </c>
      <c r="I126" s="666">
        <v>10</v>
      </c>
      <c r="J126" s="666">
        <v>2178</v>
      </c>
      <c r="K126" s="687">
        <v>1</v>
      </c>
      <c r="L126" s="666">
        <v>10</v>
      </c>
      <c r="M126" s="667">
        <v>2178</v>
      </c>
    </row>
    <row r="127" spans="1:13" ht="14.4" customHeight="1" x14ac:dyDescent="0.3">
      <c r="A127" s="662" t="s">
        <v>553</v>
      </c>
      <c r="B127" s="663" t="s">
        <v>3262</v>
      </c>
      <c r="C127" s="663" t="s">
        <v>2868</v>
      </c>
      <c r="D127" s="663" t="s">
        <v>2869</v>
      </c>
      <c r="E127" s="663" t="s">
        <v>3263</v>
      </c>
      <c r="F127" s="666"/>
      <c r="G127" s="666"/>
      <c r="H127" s="687">
        <v>0</v>
      </c>
      <c r="I127" s="666">
        <v>8</v>
      </c>
      <c r="J127" s="666">
        <v>1042.0172001411088</v>
      </c>
      <c r="K127" s="687">
        <v>1</v>
      </c>
      <c r="L127" s="666">
        <v>8</v>
      </c>
      <c r="M127" s="667">
        <v>1042.0172001411088</v>
      </c>
    </row>
    <row r="128" spans="1:13" ht="14.4" customHeight="1" x14ac:dyDescent="0.3">
      <c r="A128" s="662" t="s">
        <v>553</v>
      </c>
      <c r="B128" s="663" t="s">
        <v>3264</v>
      </c>
      <c r="C128" s="663" t="s">
        <v>3002</v>
      </c>
      <c r="D128" s="663" t="s">
        <v>3003</v>
      </c>
      <c r="E128" s="663" t="s">
        <v>3004</v>
      </c>
      <c r="F128" s="666"/>
      <c r="G128" s="666"/>
      <c r="H128" s="687">
        <v>0</v>
      </c>
      <c r="I128" s="666">
        <v>50</v>
      </c>
      <c r="J128" s="666">
        <v>1497</v>
      </c>
      <c r="K128" s="687">
        <v>1</v>
      </c>
      <c r="L128" s="666">
        <v>50</v>
      </c>
      <c r="M128" s="667">
        <v>1497</v>
      </c>
    </row>
    <row r="129" spans="1:13" ht="14.4" customHeight="1" x14ac:dyDescent="0.3">
      <c r="A129" s="662" t="s">
        <v>553</v>
      </c>
      <c r="B129" s="663" t="s">
        <v>3265</v>
      </c>
      <c r="C129" s="663" t="s">
        <v>2973</v>
      </c>
      <c r="D129" s="663" t="s">
        <v>3266</v>
      </c>
      <c r="E129" s="663" t="s">
        <v>3267</v>
      </c>
      <c r="F129" s="666"/>
      <c r="G129" s="666"/>
      <c r="H129" s="687">
        <v>0</v>
      </c>
      <c r="I129" s="666">
        <v>5.8</v>
      </c>
      <c r="J129" s="666">
        <v>1531.2</v>
      </c>
      <c r="K129" s="687">
        <v>1</v>
      </c>
      <c r="L129" s="666">
        <v>5.8</v>
      </c>
      <c r="M129" s="667">
        <v>1531.2</v>
      </c>
    </row>
    <row r="130" spans="1:13" ht="14.4" customHeight="1" x14ac:dyDescent="0.3">
      <c r="A130" s="662" t="s">
        <v>553</v>
      </c>
      <c r="B130" s="663" t="s">
        <v>3268</v>
      </c>
      <c r="C130" s="663" t="s">
        <v>2953</v>
      </c>
      <c r="D130" s="663" t="s">
        <v>2954</v>
      </c>
      <c r="E130" s="663" t="s">
        <v>2955</v>
      </c>
      <c r="F130" s="666">
        <v>1.8</v>
      </c>
      <c r="G130" s="666">
        <v>305.62200000000001</v>
      </c>
      <c r="H130" s="687">
        <v>1</v>
      </c>
      <c r="I130" s="666"/>
      <c r="J130" s="666"/>
      <c r="K130" s="687">
        <v>0</v>
      </c>
      <c r="L130" s="666">
        <v>1.8</v>
      </c>
      <c r="M130" s="667">
        <v>305.62200000000001</v>
      </c>
    </row>
    <row r="131" spans="1:13" ht="14.4" customHeight="1" x14ac:dyDescent="0.3">
      <c r="A131" s="662" t="s">
        <v>553</v>
      </c>
      <c r="B131" s="663" t="s">
        <v>3269</v>
      </c>
      <c r="C131" s="663" t="s">
        <v>2996</v>
      </c>
      <c r="D131" s="663" t="s">
        <v>2997</v>
      </c>
      <c r="E131" s="663" t="s">
        <v>3270</v>
      </c>
      <c r="F131" s="666"/>
      <c r="G131" s="666"/>
      <c r="H131" s="687">
        <v>0</v>
      </c>
      <c r="I131" s="666">
        <v>12</v>
      </c>
      <c r="J131" s="666">
        <v>9264.8231946656852</v>
      </c>
      <c r="K131" s="687">
        <v>1</v>
      </c>
      <c r="L131" s="666">
        <v>12</v>
      </c>
      <c r="M131" s="667">
        <v>9264.8231946656852</v>
      </c>
    </row>
    <row r="132" spans="1:13" ht="14.4" customHeight="1" x14ac:dyDescent="0.3">
      <c r="A132" s="662" t="s">
        <v>553</v>
      </c>
      <c r="B132" s="663" t="s">
        <v>3271</v>
      </c>
      <c r="C132" s="663" t="s">
        <v>3005</v>
      </c>
      <c r="D132" s="663" t="s">
        <v>3006</v>
      </c>
      <c r="E132" s="663" t="s">
        <v>3007</v>
      </c>
      <c r="F132" s="666"/>
      <c r="G132" s="666"/>
      <c r="H132" s="687">
        <v>0</v>
      </c>
      <c r="I132" s="666">
        <v>10</v>
      </c>
      <c r="J132" s="666">
        <v>1423.2999999999997</v>
      </c>
      <c r="K132" s="687">
        <v>1</v>
      </c>
      <c r="L132" s="666">
        <v>10</v>
      </c>
      <c r="M132" s="667">
        <v>1423.2999999999997</v>
      </c>
    </row>
    <row r="133" spans="1:13" ht="14.4" customHeight="1" x14ac:dyDescent="0.3">
      <c r="A133" s="662" t="s">
        <v>553</v>
      </c>
      <c r="B133" s="663" t="s">
        <v>3271</v>
      </c>
      <c r="C133" s="663" t="s">
        <v>2846</v>
      </c>
      <c r="D133" s="663" t="s">
        <v>2847</v>
      </c>
      <c r="E133" s="663" t="s">
        <v>2848</v>
      </c>
      <c r="F133" s="666">
        <v>8</v>
      </c>
      <c r="G133" s="666">
        <v>1265.31</v>
      </c>
      <c r="H133" s="687">
        <v>1</v>
      </c>
      <c r="I133" s="666"/>
      <c r="J133" s="666"/>
      <c r="K133" s="687">
        <v>0</v>
      </c>
      <c r="L133" s="666">
        <v>8</v>
      </c>
      <c r="M133" s="667">
        <v>1265.31</v>
      </c>
    </row>
    <row r="134" spans="1:13" ht="14.4" customHeight="1" x14ac:dyDescent="0.3">
      <c r="A134" s="662" t="s">
        <v>553</v>
      </c>
      <c r="B134" s="663" t="s">
        <v>3271</v>
      </c>
      <c r="C134" s="663" t="s">
        <v>2875</v>
      </c>
      <c r="D134" s="663" t="s">
        <v>2876</v>
      </c>
      <c r="E134" s="663" t="s">
        <v>2848</v>
      </c>
      <c r="F134" s="666"/>
      <c r="G134" s="666"/>
      <c r="H134" s="687">
        <v>0</v>
      </c>
      <c r="I134" s="666">
        <v>20</v>
      </c>
      <c r="J134" s="666">
        <v>2971.3446733167157</v>
      </c>
      <c r="K134" s="687">
        <v>1</v>
      </c>
      <c r="L134" s="666">
        <v>20</v>
      </c>
      <c r="M134" s="667">
        <v>2971.3446733167157</v>
      </c>
    </row>
    <row r="135" spans="1:13" ht="14.4" customHeight="1" x14ac:dyDescent="0.3">
      <c r="A135" s="662" t="s">
        <v>553</v>
      </c>
      <c r="B135" s="663" t="s">
        <v>3272</v>
      </c>
      <c r="C135" s="663" t="s">
        <v>2988</v>
      </c>
      <c r="D135" s="663" t="s">
        <v>2989</v>
      </c>
      <c r="E135" s="663" t="s">
        <v>2990</v>
      </c>
      <c r="F135" s="666"/>
      <c r="G135" s="666"/>
      <c r="H135" s="687">
        <v>0</v>
      </c>
      <c r="I135" s="666">
        <v>3</v>
      </c>
      <c r="J135" s="666">
        <v>158.96824940423409</v>
      </c>
      <c r="K135" s="687">
        <v>1</v>
      </c>
      <c r="L135" s="666">
        <v>3</v>
      </c>
      <c r="M135" s="667">
        <v>158.96824940423409</v>
      </c>
    </row>
    <row r="136" spans="1:13" ht="14.4" customHeight="1" x14ac:dyDescent="0.3">
      <c r="A136" s="662" t="s">
        <v>553</v>
      </c>
      <c r="B136" s="663" t="s">
        <v>3273</v>
      </c>
      <c r="C136" s="663" t="s">
        <v>3024</v>
      </c>
      <c r="D136" s="663" t="s">
        <v>3274</v>
      </c>
      <c r="E136" s="663" t="s">
        <v>3275</v>
      </c>
      <c r="F136" s="666"/>
      <c r="G136" s="666"/>
      <c r="H136" s="687">
        <v>0</v>
      </c>
      <c r="I136" s="666">
        <v>7</v>
      </c>
      <c r="J136" s="666">
        <v>1085.7</v>
      </c>
      <c r="K136" s="687">
        <v>1</v>
      </c>
      <c r="L136" s="666">
        <v>7</v>
      </c>
      <c r="M136" s="667">
        <v>1085.7</v>
      </c>
    </row>
    <row r="137" spans="1:13" ht="14.4" customHeight="1" x14ac:dyDescent="0.3">
      <c r="A137" s="662" t="s">
        <v>553</v>
      </c>
      <c r="B137" s="663" t="s">
        <v>3273</v>
      </c>
      <c r="C137" s="663" t="s">
        <v>3020</v>
      </c>
      <c r="D137" s="663" t="s">
        <v>3274</v>
      </c>
      <c r="E137" s="663" t="s">
        <v>3276</v>
      </c>
      <c r="F137" s="666"/>
      <c r="G137" s="666"/>
      <c r="H137" s="687">
        <v>0</v>
      </c>
      <c r="I137" s="666">
        <v>6.5</v>
      </c>
      <c r="J137" s="666">
        <v>1716</v>
      </c>
      <c r="K137" s="687">
        <v>1</v>
      </c>
      <c r="L137" s="666">
        <v>6.5</v>
      </c>
      <c r="M137" s="667">
        <v>1716</v>
      </c>
    </row>
    <row r="138" spans="1:13" ht="14.4" customHeight="1" x14ac:dyDescent="0.3">
      <c r="A138" s="662" t="s">
        <v>553</v>
      </c>
      <c r="B138" s="663" t="s">
        <v>3277</v>
      </c>
      <c r="C138" s="663" t="s">
        <v>2843</v>
      </c>
      <c r="D138" s="663" t="s">
        <v>3278</v>
      </c>
      <c r="E138" s="663" t="s">
        <v>2845</v>
      </c>
      <c r="F138" s="666">
        <v>1.7999999999999976</v>
      </c>
      <c r="G138" s="666">
        <v>1164.9343999999987</v>
      </c>
      <c r="H138" s="687">
        <v>1</v>
      </c>
      <c r="I138" s="666"/>
      <c r="J138" s="666"/>
      <c r="K138" s="687">
        <v>0</v>
      </c>
      <c r="L138" s="666">
        <v>1.7999999999999976</v>
      </c>
      <c r="M138" s="667">
        <v>1164.9343999999987</v>
      </c>
    </row>
    <row r="139" spans="1:13" ht="14.4" customHeight="1" x14ac:dyDescent="0.3">
      <c r="A139" s="662" t="s">
        <v>553</v>
      </c>
      <c r="B139" s="663" t="s">
        <v>3277</v>
      </c>
      <c r="C139" s="663" t="s">
        <v>2959</v>
      </c>
      <c r="D139" s="663" t="s">
        <v>2960</v>
      </c>
      <c r="E139" s="663" t="s">
        <v>3279</v>
      </c>
      <c r="F139" s="666"/>
      <c r="G139" s="666"/>
      <c r="H139" s="687">
        <v>0</v>
      </c>
      <c r="I139" s="666">
        <v>2</v>
      </c>
      <c r="J139" s="666">
        <v>136.4</v>
      </c>
      <c r="K139" s="687">
        <v>1</v>
      </c>
      <c r="L139" s="666">
        <v>2</v>
      </c>
      <c r="M139" s="667">
        <v>136.4</v>
      </c>
    </row>
    <row r="140" spans="1:13" ht="14.4" customHeight="1" x14ac:dyDescent="0.3">
      <c r="A140" s="662" t="s">
        <v>553</v>
      </c>
      <c r="B140" s="663" t="s">
        <v>3280</v>
      </c>
      <c r="C140" s="663" t="s">
        <v>2992</v>
      </c>
      <c r="D140" s="663" t="s">
        <v>3281</v>
      </c>
      <c r="E140" s="663" t="s">
        <v>3282</v>
      </c>
      <c r="F140" s="666"/>
      <c r="G140" s="666"/>
      <c r="H140" s="687">
        <v>0</v>
      </c>
      <c r="I140" s="666">
        <v>44</v>
      </c>
      <c r="J140" s="666">
        <v>3399.4473983457619</v>
      </c>
      <c r="K140" s="687">
        <v>1</v>
      </c>
      <c r="L140" s="666">
        <v>44</v>
      </c>
      <c r="M140" s="667">
        <v>3399.4473983457619</v>
      </c>
    </row>
    <row r="141" spans="1:13" ht="14.4" customHeight="1" x14ac:dyDescent="0.3">
      <c r="A141" s="662" t="s">
        <v>553</v>
      </c>
      <c r="B141" s="663" t="s">
        <v>3283</v>
      </c>
      <c r="C141" s="663" t="s">
        <v>2985</v>
      </c>
      <c r="D141" s="663" t="s">
        <v>2986</v>
      </c>
      <c r="E141" s="663" t="s">
        <v>3284</v>
      </c>
      <c r="F141" s="666"/>
      <c r="G141" s="666"/>
      <c r="H141" s="687">
        <v>0</v>
      </c>
      <c r="I141" s="666">
        <v>86</v>
      </c>
      <c r="J141" s="666">
        <v>3549.2270974688145</v>
      </c>
      <c r="K141" s="687">
        <v>1</v>
      </c>
      <c r="L141" s="666">
        <v>86</v>
      </c>
      <c r="M141" s="667">
        <v>3549.2270974688145</v>
      </c>
    </row>
    <row r="142" spans="1:13" ht="14.4" customHeight="1" x14ac:dyDescent="0.3">
      <c r="A142" s="662" t="s">
        <v>553</v>
      </c>
      <c r="B142" s="663" t="s">
        <v>3285</v>
      </c>
      <c r="C142" s="663" t="s">
        <v>3011</v>
      </c>
      <c r="D142" s="663" t="s">
        <v>3012</v>
      </c>
      <c r="E142" s="663" t="s">
        <v>3013</v>
      </c>
      <c r="F142" s="666">
        <v>4</v>
      </c>
      <c r="G142" s="666">
        <v>1394.261</v>
      </c>
      <c r="H142" s="687">
        <v>0.71695391733742098</v>
      </c>
      <c r="I142" s="666">
        <v>3.6</v>
      </c>
      <c r="J142" s="666">
        <v>550.44000000000005</v>
      </c>
      <c r="K142" s="687">
        <v>0.28304608266257902</v>
      </c>
      <c r="L142" s="666">
        <v>7.6</v>
      </c>
      <c r="M142" s="667">
        <v>1944.701</v>
      </c>
    </row>
    <row r="143" spans="1:13" ht="14.4" customHeight="1" x14ac:dyDescent="0.3">
      <c r="A143" s="662" t="s">
        <v>553</v>
      </c>
      <c r="B143" s="663" t="s">
        <v>3285</v>
      </c>
      <c r="C143" s="663" t="s">
        <v>2872</v>
      </c>
      <c r="D143" s="663" t="s">
        <v>2873</v>
      </c>
      <c r="E143" s="663" t="s">
        <v>3263</v>
      </c>
      <c r="F143" s="666"/>
      <c r="G143" s="666"/>
      <c r="H143" s="687">
        <v>0</v>
      </c>
      <c r="I143" s="666">
        <v>2</v>
      </c>
      <c r="J143" s="666">
        <v>109.75999999999998</v>
      </c>
      <c r="K143" s="687">
        <v>1</v>
      </c>
      <c r="L143" s="666">
        <v>2</v>
      </c>
      <c r="M143" s="667">
        <v>109.75999999999998</v>
      </c>
    </row>
    <row r="144" spans="1:13" ht="14.4" customHeight="1" x14ac:dyDescent="0.3">
      <c r="A144" s="662" t="s">
        <v>553</v>
      </c>
      <c r="B144" s="663" t="s">
        <v>3285</v>
      </c>
      <c r="C144" s="663" t="s">
        <v>2839</v>
      </c>
      <c r="D144" s="663" t="s">
        <v>3286</v>
      </c>
      <c r="E144" s="663" t="s">
        <v>3287</v>
      </c>
      <c r="F144" s="666"/>
      <c r="G144" s="666"/>
      <c r="H144" s="687">
        <v>0</v>
      </c>
      <c r="I144" s="666">
        <v>30</v>
      </c>
      <c r="J144" s="666">
        <v>2143.6800000000003</v>
      </c>
      <c r="K144" s="687">
        <v>1</v>
      </c>
      <c r="L144" s="666">
        <v>30</v>
      </c>
      <c r="M144" s="667">
        <v>2143.6800000000003</v>
      </c>
    </row>
    <row r="145" spans="1:13" ht="14.4" customHeight="1" x14ac:dyDescent="0.3">
      <c r="A145" s="662" t="s">
        <v>553</v>
      </c>
      <c r="B145" s="663" t="s">
        <v>3288</v>
      </c>
      <c r="C145" s="663" t="s">
        <v>3014</v>
      </c>
      <c r="D145" s="663" t="s">
        <v>3015</v>
      </c>
      <c r="E145" s="663" t="s">
        <v>3007</v>
      </c>
      <c r="F145" s="666"/>
      <c r="G145" s="666"/>
      <c r="H145" s="687">
        <v>0</v>
      </c>
      <c r="I145" s="666">
        <v>7</v>
      </c>
      <c r="J145" s="666">
        <v>242.62000000000003</v>
      </c>
      <c r="K145" s="687">
        <v>1</v>
      </c>
      <c r="L145" s="666">
        <v>7</v>
      </c>
      <c r="M145" s="667">
        <v>242.62000000000003</v>
      </c>
    </row>
    <row r="146" spans="1:13" ht="14.4" customHeight="1" x14ac:dyDescent="0.3">
      <c r="A146" s="662" t="s">
        <v>553</v>
      </c>
      <c r="B146" s="663" t="s">
        <v>3288</v>
      </c>
      <c r="C146" s="663" t="s">
        <v>3016</v>
      </c>
      <c r="D146" s="663" t="s">
        <v>3017</v>
      </c>
      <c r="E146" s="663" t="s">
        <v>3018</v>
      </c>
      <c r="F146" s="666"/>
      <c r="G146" s="666"/>
      <c r="H146" s="687">
        <v>0</v>
      </c>
      <c r="I146" s="666">
        <v>80</v>
      </c>
      <c r="J146" s="666">
        <v>4415.1976632088299</v>
      </c>
      <c r="K146" s="687">
        <v>1</v>
      </c>
      <c r="L146" s="666">
        <v>80</v>
      </c>
      <c r="M146" s="667">
        <v>4415.1976632088299</v>
      </c>
    </row>
    <row r="147" spans="1:13" ht="14.4" customHeight="1" x14ac:dyDescent="0.3">
      <c r="A147" s="662" t="s">
        <v>553</v>
      </c>
      <c r="B147" s="663" t="s">
        <v>3289</v>
      </c>
      <c r="C147" s="663" t="s">
        <v>2970</v>
      </c>
      <c r="D147" s="663" t="s">
        <v>2971</v>
      </c>
      <c r="E147" s="663" t="s">
        <v>3290</v>
      </c>
      <c r="F147" s="666"/>
      <c r="G147" s="666"/>
      <c r="H147" s="687">
        <v>0</v>
      </c>
      <c r="I147" s="666">
        <v>7</v>
      </c>
      <c r="J147" s="666">
        <v>4191.88</v>
      </c>
      <c r="K147" s="687">
        <v>1</v>
      </c>
      <c r="L147" s="666">
        <v>7</v>
      </c>
      <c r="M147" s="667">
        <v>4191.88</v>
      </c>
    </row>
    <row r="148" spans="1:13" ht="14.4" customHeight="1" x14ac:dyDescent="0.3">
      <c r="A148" s="662" t="s">
        <v>553</v>
      </c>
      <c r="B148" s="663" t="s">
        <v>3291</v>
      </c>
      <c r="C148" s="663" t="s">
        <v>3056</v>
      </c>
      <c r="D148" s="663" t="s">
        <v>3057</v>
      </c>
      <c r="E148" s="663" t="s">
        <v>3058</v>
      </c>
      <c r="F148" s="666">
        <v>0.5</v>
      </c>
      <c r="G148" s="666">
        <v>79.75</v>
      </c>
      <c r="H148" s="687">
        <v>0.41666666666666674</v>
      </c>
      <c r="I148" s="666">
        <v>0.7</v>
      </c>
      <c r="J148" s="666">
        <v>111.64999999999999</v>
      </c>
      <c r="K148" s="687">
        <v>0.58333333333333337</v>
      </c>
      <c r="L148" s="666">
        <v>1.2</v>
      </c>
      <c r="M148" s="667">
        <v>191.39999999999998</v>
      </c>
    </row>
    <row r="149" spans="1:13" ht="14.4" customHeight="1" x14ac:dyDescent="0.3">
      <c r="A149" s="662" t="s">
        <v>553</v>
      </c>
      <c r="B149" s="663" t="s">
        <v>3291</v>
      </c>
      <c r="C149" s="663" t="s">
        <v>3028</v>
      </c>
      <c r="D149" s="663" t="s">
        <v>3292</v>
      </c>
      <c r="E149" s="663" t="s">
        <v>3284</v>
      </c>
      <c r="F149" s="666">
        <v>44</v>
      </c>
      <c r="G149" s="666">
        <v>1328.8400000000001</v>
      </c>
      <c r="H149" s="687">
        <v>0.81471944280949582</v>
      </c>
      <c r="I149" s="666">
        <v>10</v>
      </c>
      <c r="J149" s="666">
        <v>302.2</v>
      </c>
      <c r="K149" s="687">
        <v>0.18528055719050418</v>
      </c>
      <c r="L149" s="666">
        <v>54</v>
      </c>
      <c r="M149" s="667">
        <v>1631.0400000000002</v>
      </c>
    </row>
    <row r="150" spans="1:13" ht="14.4" customHeight="1" x14ac:dyDescent="0.3">
      <c r="A150" s="662" t="s">
        <v>553</v>
      </c>
      <c r="B150" s="663" t="s">
        <v>3291</v>
      </c>
      <c r="C150" s="663" t="s">
        <v>3035</v>
      </c>
      <c r="D150" s="663" t="s">
        <v>3036</v>
      </c>
      <c r="E150" s="663" t="s">
        <v>3293</v>
      </c>
      <c r="F150" s="666"/>
      <c r="G150" s="666"/>
      <c r="H150" s="687">
        <v>0</v>
      </c>
      <c r="I150" s="666">
        <v>3</v>
      </c>
      <c r="J150" s="666">
        <v>5265.3900000000012</v>
      </c>
      <c r="K150" s="687">
        <v>1</v>
      </c>
      <c r="L150" s="666">
        <v>3</v>
      </c>
      <c r="M150" s="667">
        <v>5265.3900000000012</v>
      </c>
    </row>
    <row r="151" spans="1:13" ht="14.4" customHeight="1" x14ac:dyDescent="0.3">
      <c r="A151" s="662" t="s">
        <v>553</v>
      </c>
      <c r="B151" s="663" t="s">
        <v>3294</v>
      </c>
      <c r="C151" s="663" t="s">
        <v>2325</v>
      </c>
      <c r="D151" s="663" t="s">
        <v>799</v>
      </c>
      <c r="E151" s="663" t="s">
        <v>3295</v>
      </c>
      <c r="F151" s="666"/>
      <c r="G151" s="666"/>
      <c r="H151" s="687">
        <v>0</v>
      </c>
      <c r="I151" s="666">
        <v>15</v>
      </c>
      <c r="J151" s="666">
        <v>1575.8988704355845</v>
      </c>
      <c r="K151" s="687">
        <v>1</v>
      </c>
      <c r="L151" s="666">
        <v>15</v>
      </c>
      <c r="M151" s="667">
        <v>1575.8988704355845</v>
      </c>
    </row>
    <row r="152" spans="1:13" ht="14.4" customHeight="1" x14ac:dyDescent="0.3">
      <c r="A152" s="662" t="s">
        <v>553</v>
      </c>
      <c r="B152" s="663" t="s">
        <v>3296</v>
      </c>
      <c r="C152" s="663" t="s">
        <v>2695</v>
      </c>
      <c r="D152" s="663" t="s">
        <v>2696</v>
      </c>
      <c r="E152" s="663" t="s">
        <v>2697</v>
      </c>
      <c r="F152" s="666"/>
      <c r="G152" s="666"/>
      <c r="H152" s="687">
        <v>0</v>
      </c>
      <c r="I152" s="666">
        <v>1</v>
      </c>
      <c r="J152" s="666">
        <v>154.80999999999997</v>
      </c>
      <c r="K152" s="687">
        <v>1</v>
      </c>
      <c r="L152" s="666">
        <v>1</v>
      </c>
      <c r="M152" s="667">
        <v>154.80999999999997</v>
      </c>
    </row>
    <row r="153" spans="1:13" ht="14.4" customHeight="1" x14ac:dyDescent="0.3">
      <c r="A153" s="662" t="s">
        <v>553</v>
      </c>
      <c r="B153" s="663" t="s">
        <v>3297</v>
      </c>
      <c r="C153" s="663" t="s">
        <v>2370</v>
      </c>
      <c r="D153" s="663" t="s">
        <v>2371</v>
      </c>
      <c r="E153" s="663" t="s">
        <v>2372</v>
      </c>
      <c r="F153" s="666"/>
      <c r="G153" s="666"/>
      <c r="H153" s="687">
        <v>0</v>
      </c>
      <c r="I153" s="666">
        <v>20</v>
      </c>
      <c r="J153" s="666">
        <v>771.11763187709585</v>
      </c>
      <c r="K153" s="687">
        <v>1</v>
      </c>
      <c r="L153" s="666">
        <v>20</v>
      </c>
      <c r="M153" s="667">
        <v>771.11763187709585</v>
      </c>
    </row>
    <row r="154" spans="1:13" ht="14.4" customHeight="1" x14ac:dyDescent="0.3">
      <c r="A154" s="662" t="s">
        <v>553</v>
      </c>
      <c r="B154" s="663" t="s">
        <v>3297</v>
      </c>
      <c r="C154" s="663" t="s">
        <v>2374</v>
      </c>
      <c r="D154" s="663" t="s">
        <v>2375</v>
      </c>
      <c r="E154" s="663" t="s">
        <v>2376</v>
      </c>
      <c r="F154" s="666"/>
      <c r="G154" s="666"/>
      <c r="H154" s="687">
        <v>0</v>
      </c>
      <c r="I154" s="666">
        <v>14</v>
      </c>
      <c r="J154" s="666">
        <v>821.37711654675991</v>
      </c>
      <c r="K154" s="687">
        <v>1</v>
      </c>
      <c r="L154" s="666">
        <v>14</v>
      </c>
      <c r="M154" s="667">
        <v>821.37711654675991</v>
      </c>
    </row>
    <row r="155" spans="1:13" ht="14.4" customHeight="1" x14ac:dyDescent="0.3">
      <c r="A155" s="662" t="s">
        <v>553</v>
      </c>
      <c r="B155" s="663" t="s">
        <v>3297</v>
      </c>
      <c r="C155" s="663" t="s">
        <v>2378</v>
      </c>
      <c r="D155" s="663" t="s">
        <v>2379</v>
      </c>
      <c r="E155" s="663" t="s">
        <v>2380</v>
      </c>
      <c r="F155" s="666"/>
      <c r="G155" s="666"/>
      <c r="H155" s="687">
        <v>0</v>
      </c>
      <c r="I155" s="666">
        <v>18</v>
      </c>
      <c r="J155" s="666">
        <v>1012.7679009902074</v>
      </c>
      <c r="K155" s="687">
        <v>1</v>
      </c>
      <c r="L155" s="666">
        <v>18</v>
      </c>
      <c r="M155" s="667">
        <v>1012.7679009902074</v>
      </c>
    </row>
    <row r="156" spans="1:13" ht="14.4" customHeight="1" x14ac:dyDescent="0.3">
      <c r="A156" s="662" t="s">
        <v>553</v>
      </c>
      <c r="B156" s="663" t="s">
        <v>3297</v>
      </c>
      <c r="C156" s="663" t="s">
        <v>2444</v>
      </c>
      <c r="D156" s="663" t="s">
        <v>2445</v>
      </c>
      <c r="E156" s="663" t="s">
        <v>3298</v>
      </c>
      <c r="F156" s="666"/>
      <c r="G156" s="666"/>
      <c r="H156" s="687">
        <v>0</v>
      </c>
      <c r="I156" s="666">
        <v>9</v>
      </c>
      <c r="J156" s="666">
        <v>296.36964458488148</v>
      </c>
      <c r="K156" s="687">
        <v>1</v>
      </c>
      <c r="L156" s="666">
        <v>9</v>
      </c>
      <c r="M156" s="667">
        <v>296.36964458488148</v>
      </c>
    </row>
    <row r="157" spans="1:13" ht="14.4" customHeight="1" x14ac:dyDescent="0.3">
      <c r="A157" s="662" t="s">
        <v>553</v>
      </c>
      <c r="B157" s="663" t="s">
        <v>3297</v>
      </c>
      <c r="C157" s="663" t="s">
        <v>2448</v>
      </c>
      <c r="D157" s="663" t="s">
        <v>2445</v>
      </c>
      <c r="E157" s="663" t="s">
        <v>3299</v>
      </c>
      <c r="F157" s="666"/>
      <c r="G157" s="666"/>
      <c r="H157" s="687">
        <v>0</v>
      </c>
      <c r="I157" s="666">
        <v>13</v>
      </c>
      <c r="J157" s="666">
        <v>1197.18</v>
      </c>
      <c r="K157" s="687">
        <v>1</v>
      </c>
      <c r="L157" s="666">
        <v>13</v>
      </c>
      <c r="M157" s="667">
        <v>1197.18</v>
      </c>
    </row>
    <row r="158" spans="1:13" ht="14.4" customHeight="1" x14ac:dyDescent="0.3">
      <c r="A158" s="662" t="s">
        <v>553</v>
      </c>
      <c r="B158" s="663" t="s">
        <v>3297</v>
      </c>
      <c r="C158" s="663" t="s">
        <v>2451</v>
      </c>
      <c r="D158" s="663" t="s">
        <v>2445</v>
      </c>
      <c r="E158" s="663" t="s">
        <v>3300</v>
      </c>
      <c r="F158" s="666"/>
      <c r="G158" s="666"/>
      <c r="H158" s="687">
        <v>0</v>
      </c>
      <c r="I158" s="666">
        <v>6</v>
      </c>
      <c r="J158" s="666">
        <v>711.06893944821036</v>
      </c>
      <c r="K158" s="687">
        <v>1</v>
      </c>
      <c r="L158" s="666">
        <v>6</v>
      </c>
      <c r="M158" s="667">
        <v>711.06893944821036</v>
      </c>
    </row>
    <row r="159" spans="1:13" ht="14.4" customHeight="1" x14ac:dyDescent="0.3">
      <c r="A159" s="662" t="s">
        <v>553</v>
      </c>
      <c r="B159" s="663" t="s">
        <v>3301</v>
      </c>
      <c r="C159" s="663" t="s">
        <v>2699</v>
      </c>
      <c r="D159" s="663" t="s">
        <v>3302</v>
      </c>
      <c r="E159" s="663" t="s">
        <v>3303</v>
      </c>
      <c r="F159" s="666"/>
      <c r="G159" s="666"/>
      <c r="H159" s="687">
        <v>0</v>
      </c>
      <c r="I159" s="666">
        <v>1</v>
      </c>
      <c r="J159" s="666">
        <v>358.01253522376032</v>
      </c>
      <c r="K159" s="687">
        <v>1</v>
      </c>
      <c r="L159" s="666">
        <v>1</v>
      </c>
      <c r="M159" s="667">
        <v>358.01253522376032</v>
      </c>
    </row>
    <row r="160" spans="1:13" ht="14.4" customHeight="1" x14ac:dyDescent="0.3">
      <c r="A160" s="662" t="s">
        <v>553</v>
      </c>
      <c r="B160" s="663" t="s">
        <v>3301</v>
      </c>
      <c r="C160" s="663" t="s">
        <v>2599</v>
      </c>
      <c r="D160" s="663" t="s">
        <v>3302</v>
      </c>
      <c r="E160" s="663" t="s">
        <v>3304</v>
      </c>
      <c r="F160" s="666"/>
      <c r="G160" s="666"/>
      <c r="H160" s="687">
        <v>0</v>
      </c>
      <c r="I160" s="666">
        <v>5</v>
      </c>
      <c r="J160" s="666">
        <v>500.65987127698384</v>
      </c>
      <c r="K160" s="687">
        <v>1</v>
      </c>
      <c r="L160" s="666">
        <v>5</v>
      </c>
      <c r="M160" s="667">
        <v>500.65987127698384</v>
      </c>
    </row>
    <row r="161" spans="1:13" ht="14.4" customHeight="1" x14ac:dyDescent="0.3">
      <c r="A161" s="662" t="s">
        <v>553</v>
      </c>
      <c r="B161" s="663" t="s">
        <v>3305</v>
      </c>
      <c r="C161" s="663" t="s">
        <v>2657</v>
      </c>
      <c r="D161" s="663" t="s">
        <v>2658</v>
      </c>
      <c r="E161" s="663" t="s">
        <v>3306</v>
      </c>
      <c r="F161" s="666"/>
      <c r="G161" s="666"/>
      <c r="H161" s="687">
        <v>0</v>
      </c>
      <c r="I161" s="666">
        <v>1</v>
      </c>
      <c r="J161" s="666">
        <v>504.81999999999988</v>
      </c>
      <c r="K161" s="687">
        <v>1</v>
      </c>
      <c r="L161" s="666">
        <v>1</v>
      </c>
      <c r="M161" s="667">
        <v>504.81999999999988</v>
      </c>
    </row>
    <row r="162" spans="1:13" ht="14.4" customHeight="1" x14ac:dyDescent="0.3">
      <c r="A162" s="662" t="s">
        <v>553</v>
      </c>
      <c r="B162" s="663" t="s">
        <v>3305</v>
      </c>
      <c r="C162" s="663" t="s">
        <v>2688</v>
      </c>
      <c r="D162" s="663" t="s">
        <v>3307</v>
      </c>
      <c r="E162" s="663" t="s">
        <v>3308</v>
      </c>
      <c r="F162" s="666"/>
      <c r="G162" s="666"/>
      <c r="H162" s="687">
        <v>0</v>
      </c>
      <c r="I162" s="666">
        <v>1</v>
      </c>
      <c r="J162" s="666">
        <v>80.52000000000001</v>
      </c>
      <c r="K162" s="687">
        <v>1</v>
      </c>
      <c r="L162" s="666">
        <v>1</v>
      </c>
      <c r="M162" s="667">
        <v>80.52000000000001</v>
      </c>
    </row>
    <row r="163" spans="1:13" ht="14.4" customHeight="1" x14ac:dyDescent="0.3">
      <c r="A163" s="662" t="s">
        <v>553</v>
      </c>
      <c r="B163" s="663" t="s">
        <v>3305</v>
      </c>
      <c r="C163" s="663" t="s">
        <v>2468</v>
      </c>
      <c r="D163" s="663" t="s">
        <v>3307</v>
      </c>
      <c r="E163" s="663" t="s">
        <v>3309</v>
      </c>
      <c r="F163" s="666"/>
      <c r="G163" s="666"/>
      <c r="H163" s="687">
        <v>0</v>
      </c>
      <c r="I163" s="666">
        <v>2</v>
      </c>
      <c r="J163" s="666">
        <v>664.32964711026784</v>
      </c>
      <c r="K163" s="687">
        <v>1</v>
      </c>
      <c r="L163" s="666">
        <v>2</v>
      </c>
      <c r="M163" s="667">
        <v>664.32964711026784</v>
      </c>
    </row>
    <row r="164" spans="1:13" ht="14.4" customHeight="1" x14ac:dyDescent="0.3">
      <c r="A164" s="662" t="s">
        <v>553</v>
      </c>
      <c r="B164" s="663" t="s">
        <v>3305</v>
      </c>
      <c r="C164" s="663" t="s">
        <v>2472</v>
      </c>
      <c r="D164" s="663" t="s">
        <v>2477</v>
      </c>
      <c r="E164" s="663" t="s">
        <v>3310</v>
      </c>
      <c r="F164" s="666"/>
      <c r="G164" s="666"/>
      <c r="H164" s="687">
        <v>0</v>
      </c>
      <c r="I164" s="666">
        <v>9</v>
      </c>
      <c r="J164" s="666">
        <v>2906.1186464748521</v>
      </c>
      <c r="K164" s="687">
        <v>1</v>
      </c>
      <c r="L164" s="666">
        <v>9</v>
      </c>
      <c r="M164" s="667">
        <v>2906.1186464748521</v>
      </c>
    </row>
    <row r="165" spans="1:13" ht="14.4" customHeight="1" x14ac:dyDescent="0.3">
      <c r="A165" s="662" t="s">
        <v>553</v>
      </c>
      <c r="B165" s="663" t="s">
        <v>3305</v>
      </c>
      <c r="C165" s="663" t="s">
        <v>2476</v>
      </c>
      <c r="D165" s="663" t="s">
        <v>2477</v>
      </c>
      <c r="E165" s="663" t="s">
        <v>2478</v>
      </c>
      <c r="F165" s="666"/>
      <c r="G165" s="666"/>
      <c r="H165" s="687">
        <v>0</v>
      </c>
      <c r="I165" s="666">
        <v>1</v>
      </c>
      <c r="J165" s="666">
        <v>676.2600000000001</v>
      </c>
      <c r="K165" s="687">
        <v>1</v>
      </c>
      <c r="L165" s="666">
        <v>1</v>
      </c>
      <c r="M165" s="667">
        <v>676.2600000000001</v>
      </c>
    </row>
    <row r="166" spans="1:13" ht="14.4" customHeight="1" x14ac:dyDescent="0.3">
      <c r="A166" s="662" t="s">
        <v>553</v>
      </c>
      <c r="B166" s="663" t="s">
        <v>3305</v>
      </c>
      <c r="C166" s="663" t="s">
        <v>2745</v>
      </c>
      <c r="D166" s="663" t="s">
        <v>3311</v>
      </c>
      <c r="E166" s="663" t="s">
        <v>3312</v>
      </c>
      <c r="F166" s="666"/>
      <c r="G166" s="666"/>
      <c r="H166" s="687">
        <v>0</v>
      </c>
      <c r="I166" s="666">
        <v>1</v>
      </c>
      <c r="J166" s="666">
        <v>365.86999999999989</v>
      </c>
      <c r="K166" s="687">
        <v>1</v>
      </c>
      <c r="L166" s="666">
        <v>1</v>
      </c>
      <c r="M166" s="667">
        <v>365.86999999999989</v>
      </c>
    </row>
    <row r="167" spans="1:13" ht="14.4" customHeight="1" x14ac:dyDescent="0.3">
      <c r="A167" s="662" t="s">
        <v>553</v>
      </c>
      <c r="B167" s="663" t="s">
        <v>3313</v>
      </c>
      <c r="C167" s="663" t="s">
        <v>2738</v>
      </c>
      <c r="D167" s="663" t="s">
        <v>2739</v>
      </c>
      <c r="E167" s="663" t="s">
        <v>2740</v>
      </c>
      <c r="F167" s="666"/>
      <c r="G167" s="666"/>
      <c r="H167" s="687">
        <v>0</v>
      </c>
      <c r="I167" s="666">
        <v>1</v>
      </c>
      <c r="J167" s="666">
        <v>221.37999999999997</v>
      </c>
      <c r="K167" s="687">
        <v>1</v>
      </c>
      <c r="L167" s="666">
        <v>1</v>
      </c>
      <c r="M167" s="667">
        <v>221.37999999999997</v>
      </c>
    </row>
    <row r="168" spans="1:13" ht="14.4" customHeight="1" x14ac:dyDescent="0.3">
      <c r="A168" s="662" t="s">
        <v>553</v>
      </c>
      <c r="B168" s="663" t="s">
        <v>3313</v>
      </c>
      <c r="C168" s="663" t="s">
        <v>2763</v>
      </c>
      <c r="D168" s="663" t="s">
        <v>2764</v>
      </c>
      <c r="E168" s="663" t="s">
        <v>2765</v>
      </c>
      <c r="F168" s="666"/>
      <c r="G168" s="666"/>
      <c r="H168" s="687">
        <v>0</v>
      </c>
      <c r="I168" s="666">
        <v>1</v>
      </c>
      <c r="J168" s="666">
        <v>952.23</v>
      </c>
      <c r="K168" s="687">
        <v>1</v>
      </c>
      <c r="L168" s="666">
        <v>1</v>
      </c>
      <c r="M168" s="667">
        <v>952.23</v>
      </c>
    </row>
    <row r="169" spans="1:13" ht="14.4" customHeight="1" x14ac:dyDescent="0.3">
      <c r="A169" s="662" t="s">
        <v>553</v>
      </c>
      <c r="B169" s="663" t="s">
        <v>3314</v>
      </c>
      <c r="C169" s="663" t="s">
        <v>2648</v>
      </c>
      <c r="D169" s="663" t="s">
        <v>2649</v>
      </c>
      <c r="E169" s="663" t="s">
        <v>3315</v>
      </c>
      <c r="F169" s="666"/>
      <c r="G169" s="666"/>
      <c r="H169" s="687">
        <v>0</v>
      </c>
      <c r="I169" s="666">
        <v>2</v>
      </c>
      <c r="J169" s="666">
        <v>1873.6</v>
      </c>
      <c r="K169" s="687">
        <v>1</v>
      </c>
      <c r="L169" s="666">
        <v>2</v>
      </c>
      <c r="M169" s="667">
        <v>1873.6</v>
      </c>
    </row>
    <row r="170" spans="1:13" ht="14.4" customHeight="1" x14ac:dyDescent="0.3">
      <c r="A170" s="662" t="s">
        <v>553</v>
      </c>
      <c r="B170" s="663" t="s">
        <v>3314</v>
      </c>
      <c r="C170" s="663" t="s">
        <v>2361</v>
      </c>
      <c r="D170" s="663" t="s">
        <v>2362</v>
      </c>
      <c r="E170" s="663" t="s">
        <v>3316</v>
      </c>
      <c r="F170" s="666"/>
      <c r="G170" s="666"/>
      <c r="H170" s="687">
        <v>0</v>
      </c>
      <c r="I170" s="666">
        <v>2</v>
      </c>
      <c r="J170" s="666">
        <v>726</v>
      </c>
      <c r="K170" s="687">
        <v>1</v>
      </c>
      <c r="L170" s="666">
        <v>2</v>
      </c>
      <c r="M170" s="667">
        <v>726</v>
      </c>
    </row>
    <row r="171" spans="1:13" ht="14.4" customHeight="1" x14ac:dyDescent="0.3">
      <c r="A171" s="662" t="s">
        <v>553</v>
      </c>
      <c r="B171" s="663" t="s">
        <v>3317</v>
      </c>
      <c r="C171" s="663" t="s">
        <v>2759</v>
      </c>
      <c r="D171" s="663" t="s">
        <v>2756</v>
      </c>
      <c r="E171" s="663" t="s">
        <v>2760</v>
      </c>
      <c r="F171" s="666"/>
      <c r="G171" s="666"/>
      <c r="H171" s="687">
        <v>0</v>
      </c>
      <c r="I171" s="666">
        <v>2</v>
      </c>
      <c r="J171" s="666">
        <v>1246.7798140905261</v>
      </c>
      <c r="K171" s="687">
        <v>1</v>
      </c>
      <c r="L171" s="666">
        <v>2</v>
      </c>
      <c r="M171" s="667">
        <v>1246.7798140905261</v>
      </c>
    </row>
    <row r="172" spans="1:13" ht="14.4" customHeight="1" x14ac:dyDescent="0.3">
      <c r="A172" s="662" t="s">
        <v>553</v>
      </c>
      <c r="B172" s="663" t="s">
        <v>3317</v>
      </c>
      <c r="C172" s="663" t="s">
        <v>2755</v>
      </c>
      <c r="D172" s="663" t="s">
        <v>2756</v>
      </c>
      <c r="E172" s="663" t="s">
        <v>2757</v>
      </c>
      <c r="F172" s="666"/>
      <c r="G172" s="666"/>
      <c r="H172" s="687">
        <v>0</v>
      </c>
      <c r="I172" s="666">
        <v>1</v>
      </c>
      <c r="J172" s="666">
        <v>1280.3299999999997</v>
      </c>
      <c r="K172" s="687">
        <v>1</v>
      </c>
      <c r="L172" s="666">
        <v>1</v>
      </c>
      <c r="M172" s="667">
        <v>1280.3299999999997</v>
      </c>
    </row>
    <row r="173" spans="1:13" ht="14.4" customHeight="1" x14ac:dyDescent="0.3">
      <c r="A173" s="662" t="s">
        <v>553</v>
      </c>
      <c r="B173" s="663" t="s">
        <v>3318</v>
      </c>
      <c r="C173" s="663" t="s">
        <v>592</v>
      </c>
      <c r="D173" s="663" t="s">
        <v>593</v>
      </c>
      <c r="E173" s="663" t="s">
        <v>594</v>
      </c>
      <c r="F173" s="666">
        <v>1</v>
      </c>
      <c r="G173" s="666">
        <v>66.53</v>
      </c>
      <c r="H173" s="687">
        <v>1</v>
      </c>
      <c r="I173" s="666"/>
      <c r="J173" s="666"/>
      <c r="K173" s="687">
        <v>0</v>
      </c>
      <c r="L173" s="666">
        <v>1</v>
      </c>
      <c r="M173" s="667">
        <v>66.53</v>
      </c>
    </row>
    <row r="174" spans="1:13" ht="14.4" customHeight="1" x14ac:dyDescent="0.3">
      <c r="A174" s="662" t="s">
        <v>553</v>
      </c>
      <c r="B174" s="663" t="s">
        <v>3318</v>
      </c>
      <c r="C174" s="663" t="s">
        <v>595</v>
      </c>
      <c r="D174" s="663" t="s">
        <v>596</v>
      </c>
      <c r="E174" s="663" t="s">
        <v>594</v>
      </c>
      <c r="F174" s="666">
        <v>6</v>
      </c>
      <c r="G174" s="666">
        <v>288.03550932293103</v>
      </c>
      <c r="H174" s="687">
        <v>1</v>
      </c>
      <c r="I174" s="666"/>
      <c r="J174" s="666"/>
      <c r="K174" s="687">
        <v>0</v>
      </c>
      <c r="L174" s="666">
        <v>6</v>
      </c>
      <c r="M174" s="667">
        <v>288.03550932293103</v>
      </c>
    </row>
    <row r="175" spans="1:13" ht="14.4" customHeight="1" x14ac:dyDescent="0.3">
      <c r="A175" s="662" t="s">
        <v>553</v>
      </c>
      <c r="B175" s="663" t="s">
        <v>3318</v>
      </c>
      <c r="C175" s="663" t="s">
        <v>597</v>
      </c>
      <c r="D175" s="663" t="s">
        <v>598</v>
      </c>
      <c r="E175" s="663" t="s">
        <v>599</v>
      </c>
      <c r="F175" s="666">
        <v>1</v>
      </c>
      <c r="G175" s="666">
        <v>108.81999999999996</v>
      </c>
      <c r="H175" s="687">
        <v>1</v>
      </c>
      <c r="I175" s="666"/>
      <c r="J175" s="666"/>
      <c r="K175" s="687">
        <v>0</v>
      </c>
      <c r="L175" s="666">
        <v>1</v>
      </c>
      <c r="M175" s="667">
        <v>108.81999999999996</v>
      </c>
    </row>
    <row r="176" spans="1:13" ht="14.4" customHeight="1" x14ac:dyDescent="0.3">
      <c r="A176" s="662" t="s">
        <v>553</v>
      </c>
      <c r="B176" s="663" t="s">
        <v>3319</v>
      </c>
      <c r="C176" s="663" t="s">
        <v>601</v>
      </c>
      <c r="D176" s="663" t="s">
        <v>602</v>
      </c>
      <c r="E176" s="663" t="s">
        <v>603</v>
      </c>
      <c r="F176" s="666">
        <v>1</v>
      </c>
      <c r="G176" s="666">
        <v>618.01058793142568</v>
      </c>
      <c r="H176" s="687">
        <v>1</v>
      </c>
      <c r="I176" s="666"/>
      <c r="J176" s="666"/>
      <c r="K176" s="687">
        <v>0</v>
      </c>
      <c r="L176" s="666">
        <v>1</v>
      </c>
      <c r="M176" s="667">
        <v>618.01058793142568</v>
      </c>
    </row>
    <row r="177" spans="1:13" ht="14.4" customHeight="1" x14ac:dyDescent="0.3">
      <c r="A177" s="662" t="s">
        <v>553</v>
      </c>
      <c r="B177" s="663" t="s">
        <v>3320</v>
      </c>
      <c r="C177" s="663" t="s">
        <v>622</v>
      </c>
      <c r="D177" s="663" t="s">
        <v>3321</v>
      </c>
      <c r="E177" s="663" t="s">
        <v>3322</v>
      </c>
      <c r="F177" s="666">
        <v>3</v>
      </c>
      <c r="G177" s="666">
        <v>109.88999999999999</v>
      </c>
      <c r="H177" s="687">
        <v>1</v>
      </c>
      <c r="I177" s="666"/>
      <c r="J177" s="666"/>
      <c r="K177" s="687">
        <v>0</v>
      </c>
      <c r="L177" s="666">
        <v>3</v>
      </c>
      <c r="M177" s="667">
        <v>109.88999999999999</v>
      </c>
    </row>
    <row r="178" spans="1:13" ht="14.4" customHeight="1" x14ac:dyDescent="0.3">
      <c r="A178" s="662" t="s">
        <v>553</v>
      </c>
      <c r="B178" s="663" t="s">
        <v>3320</v>
      </c>
      <c r="C178" s="663" t="s">
        <v>2480</v>
      </c>
      <c r="D178" s="663" t="s">
        <v>3323</v>
      </c>
      <c r="E178" s="663" t="s">
        <v>3322</v>
      </c>
      <c r="F178" s="666"/>
      <c r="G178" s="666"/>
      <c r="H178" s="687">
        <v>0</v>
      </c>
      <c r="I178" s="666">
        <v>49</v>
      </c>
      <c r="J178" s="666">
        <v>2294.4046420961799</v>
      </c>
      <c r="K178" s="687">
        <v>1</v>
      </c>
      <c r="L178" s="666">
        <v>49</v>
      </c>
      <c r="M178" s="667">
        <v>2294.4046420961799</v>
      </c>
    </row>
    <row r="179" spans="1:13" ht="14.4" customHeight="1" x14ac:dyDescent="0.3">
      <c r="A179" s="662" t="s">
        <v>553</v>
      </c>
      <c r="B179" s="663" t="s">
        <v>3320</v>
      </c>
      <c r="C179" s="663" t="s">
        <v>2678</v>
      </c>
      <c r="D179" s="663" t="s">
        <v>3324</v>
      </c>
      <c r="E179" s="663" t="s">
        <v>3325</v>
      </c>
      <c r="F179" s="666"/>
      <c r="G179" s="666"/>
      <c r="H179" s="687">
        <v>0</v>
      </c>
      <c r="I179" s="666">
        <v>3</v>
      </c>
      <c r="J179" s="666">
        <v>183.20999999999992</v>
      </c>
      <c r="K179" s="687">
        <v>1</v>
      </c>
      <c r="L179" s="666">
        <v>3</v>
      </c>
      <c r="M179" s="667">
        <v>183.20999999999992</v>
      </c>
    </row>
    <row r="180" spans="1:13" ht="14.4" customHeight="1" x14ac:dyDescent="0.3">
      <c r="A180" s="662" t="s">
        <v>553</v>
      </c>
      <c r="B180" s="663" t="s">
        <v>3320</v>
      </c>
      <c r="C180" s="663" t="s">
        <v>605</v>
      </c>
      <c r="D180" s="663" t="s">
        <v>3326</v>
      </c>
      <c r="E180" s="663" t="s">
        <v>3322</v>
      </c>
      <c r="F180" s="666">
        <v>6</v>
      </c>
      <c r="G180" s="666">
        <v>160.25999999999993</v>
      </c>
      <c r="H180" s="687">
        <v>1</v>
      </c>
      <c r="I180" s="666"/>
      <c r="J180" s="666"/>
      <c r="K180" s="687">
        <v>0</v>
      </c>
      <c r="L180" s="666">
        <v>6</v>
      </c>
      <c r="M180" s="667">
        <v>160.25999999999993</v>
      </c>
    </row>
    <row r="181" spans="1:13" ht="14.4" customHeight="1" x14ac:dyDescent="0.3">
      <c r="A181" s="662" t="s">
        <v>553</v>
      </c>
      <c r="B181" s="663" t="s">
        <v>3320</v>
      </c>
      <c r="C181" s="663" t="s">
        <v>2496</v>
      </c>
      <c r="D181" s="663" t="s">
        <v>3327</v>
      </c>
      <c r="E181" s="663" t="s">
        <v>2136</v>
      </c>
      <c r="F181" s="666"/>
      <c r="G181" s="666"/>
      <c r="H181" s="687">
        <v>0</v>
      </c>
      <c r="I181" s="666">
        <v>8</v>
      </c>
      <c r="J181" s="666">
        <v>827.51999999999987</v>
      </c>
      <c r="K181" s="687">
        <v>1</v>
      </c>
      <c r="L181" s="666">
        <v>8</v>
      </c>
      <c r="M181" s="667">
        <v>827.51999999999987</v>
      </c>
    </row>
    <row r="182" spans="1:13" ht="14.4" customHeight="1" x14ac:dyDescent="0.3">
      <c r="A182" s="662" t="s">
        <v>553</v>
      </c>
      <c r="B182" s="663" t="s">
        <v>3328</v>
      </c>
      <c r="C182" s="663" t="s">
        <v>2563</v>
      </c>
      <c r="D182" s="663" t="s">
        <v>2564</v>
      </c>
      <c r="E182" s="663" t="s">
        <v>3220</v>
      </c>
      <c r="F182" s="666"/>
      <c r="G182" s="666"/>
      <c r="H182" s="687">
        <v>0</v>
      </c>
      <c r="I182" s="666">
        <v>10</v>
      </c>
      <c r="J182" s="666">
        <v>501.51915692233172</v>
      </c>
      <c r="K182" s="687">
        <v>1</v>
      </c>
      <c r="L182" s="666">
        <v>10</v>
      </c>
      <c r="M182" s="667">
        <v>501.51915692233172</v>
      </c>
    </row>
    <row r="183" spans="1:13" ht="14.4" customHeight="1" x14ac:dyDescent="0.3">
      <c r="A183" s="662" t="s">
        <v>553</v>
      </c>
      <c r="B183" s="663" t="s">
        <v>3328</v>
      </c>
      <c r="C183" s="663" t="s">
        <v>2681</v>
      </c>
      <c r="D183" s="663" t="s">
        <v>2354</v>
      </c>
      <c r="E183" s="663" t="s">
        <v>3329</v>
      </c>
      <c r="F183" s="666"/>
      <c r="G183" s="666"/>
      <c r="H183" s="687">
        <v>0</v>
      </c>
      <c r="I183" s="666">
        <v>6</v>
      </c>
      <c r="J183" s="666">
        <v>593.88999737292306</v>
      </c>
      <c r="K183" s="687">
        <v>1</v>
      </c>
      <c r="L183" s="666">
        <v>6</v>
      </c>
      <c r="M183" s="667">
        <v>593.88999737292306</v>
      </c>
    </row>
    <row r="184" spans="1:13" ht="14.4" customHeight="1" x14ac:dyDescent="0.3">
      <c r="A184" s="662" t="s">
        <v>553</v>
      </c>
      <c r="B184" s="663" t="s">
        <v>3328</v>
      </c>
      <c r="C184" s="663" t="s">
        <v>2353</v>
      </c>
      <c r="D184" s="663" t="s">
        <v>2354</v>
      </c>
      <c r="E184" s="663" t="s">
        <v>3330</v>
      </c>
      <c r="F184" s="666"/>
      <c r="G184" s="666"/>
      <c r="H184" s="687">
        <v>0</v>
      </c>
      <c r="I184" s="666">
        <v>9</v>
      </c>
      <c r="J184" s="666">
        <v>1808.3221339605514</v>
      </c>
      <c r="K184" s="687">
        <v>1</v>
      </c>
      <c r="L184" s="666">
        <v>9</v>
      </c>
      <c r="M184" s="667">
        <v>1808.3221339605514</v>
      </c>
    </row>
    <row r="185" spans="1:13" ht="14.4" customHeight="1" x14ac:dyDescent="0.3">
      <c r="A185" s="662" t="s">
        <v>553</v>
      </c>
      <c r="B185" s="663" t="s">
        <v>3331</v>
      </c>
      <c r="C185" s="663" t="s">
        <v>2526</v>
      </c>
      <c r="D185" s="663" t="s">
        <v>2527</v>
      </c>
      <c r="E185" s="663" t="s">
        <v>2528</v>
      </c>
      <c r="F185" s="666"/>
      <c r="G185" s="666"/>
      <c r="H185" s="687">
        <v>0</v>
      </c>
      <c r="I185" s="666">
        <v>12</v>
      </c>
      <c r="J185" s="666">
        <v>1187.4805293195559</v>
      </c>
      <c r="K185" s="687">
        <v>1</v>
      </c>
      <c r="L185" s="666">
        <v>12</v>
      </c>
      <c r="M185" s="667">
        <v>1187.4805293195559</v>
      </c>
    </row>
    <row r="186" spans="1:13" ht="14.4" customHeight="1" x14ac:dyDescent="0.3">
      <c r="A186" s="662" t="s">
        <v>553</v>
      </c>
      <c r="B186" s="663" t="s">
        <v>3331</v>
      </c>
      <c r="C186" s="663" t="s">
        <v>2708</v>
      </c>
      <c r="D186" s="663" t="s">
        <v>2709</v>
      </c>
      <c r="E186" s="663" t="s">
        <v>2710</v>
      </c>
      <c r="F186" s="666"/>
      <c r="G186" s="666"/>
      <c r="H186" s="687">
        <v>0</v>
      </c>
      <c r="I186" s="666">
        <v>2</v>
      </c>
      <c r="J186" s="666">
        <v>415.57999999999964</v>
      </c>
      <c r="K186" s="687">
        <v>1</v>
      </c>
      <c r="L186" s="666">
        <v>2</v>
      </c>
      <c r="M186" s="667">
        <v>415.57999999999964</v>
      </c>
    </row>
    <row r="187" spans="1:13" ht="14.4" customHeight="1" x14ac:dyDescent="0.3">
      <c r="A187" s="662" t="s">
        <v>553</v>
      </c>
      <c r="B187" s="663" t="s">
        <v>3331</v>
      </c>
      <c r="C187" s="663" t="s">
        <v>618</v>
      </c>
      <c r="D187" s="663" t="s">
        <v>619</v>
      </c>
      <c r="E187" s="663" t="s">
        <v>620</v>
      </c>
      <c r="F187" s="666">
        <v>1</v>
      </c>
      <c r="G187" s="666">
        <v>335.29999999999995</v>
      </c>
      <c r="H187" s="687">
        <v>1</v>
      </c>
      <c r="I187" s="666"/>
      <c r="J187" s="666"/>
      <c r="K187" s="687">
        <v>0</v>
      </c>
      <c r="L187" s="666">
        <v>1</v>
      </c>
      <c r="M187" s="667">
        <v>335.29999999999995</v>
      </c>
    </row>
    <row r="188" spans="1:13" ht="14.4" customHeight="1" x14ac:dyDescent="0.3">
      <c r="A188" s="662" t="s">
        <v>553</v>
      </c>
      <c r="B188" s="663" t="s">
        <v>3331</v>
      </c>
      <c r="C188" s="663" t="s">
        <v>2684</v>
      </c>
      <c r="D188" s="663" t="s">
        <v>619</v>
      </c>
      <c r="E188" s="663" t="s">
        <v>3332</v>
      </c>
      <c r="F188" s="666"/>
      <c r="G188" s="666"/>
      <c r="H188" s="687">
        <v>0</v>
      </c>
      <c r="I188" s="666">
        <v>6</v>
      </c>
      <c r="J188" s="666">
        <v>563.08843086685852</v>
      </c>
      <c r="K188" s="687">
        <v>1</v>
      </c>
      <c r="L188" s="666">
        <v>6</v>
      </c>
      <c r="M188" s="667">
        <v>563.08843086685852</v>
      </c>
    </row>
    <row r="189" spans="1:13" ht="14.4" customHeight="1" x14ac:dyDescent="0.3">
      <c r="A189" s="662" t="s">
        <v>553</v>
      </c>
      <c r="B189" s="663" t="s">
        <v>3333</v>
      </c>
      <c r="C189" s="663" t="s">
        <v>2628</v>
      </c>
      <c r="D189" s="663" t="s">
        <v>2629</v>
      </c>
      <c r="E189" s="663" t="s">
        <v>2407</v>
      </c>
      <c r="F189" s="666"/>
      <c r="G189" s="666"/>
      <c r="H189" s="687">
        <v>0</v>
      </c>
      <c r="I189" s="666">
        <v>10</v>
      </c>
      <c r="J189" s="666">
        <v>989.5</v>
      </c>
      <c r="K189" s="687">
        <v>1</v>
      </c>
      <c r="L189" s="666">
        <v>10</v>
      </c>
      <c r="M189" s="667">
        <v>989.5</v>
      </c>
    </row>
    <row r="190" spans="1:13" ht="14.4" customHeight="1" x14ac:dyDescent="0.3">
      <c r="A190" s="662" t="s">
        <v>553</v>
      </c>
      <c r="B190" s="663" t="s">
        <v>3333</v>
      </c>
      <c r="C190" s="663" t="s">
        <v>569</v>
      </c>
      <c r="D190" s="663" t="s">
        <v>570</v>
      </c>
      <c r="E190" s="663" t="s">
        <v>3334</v>
      </c>
      <c r="F190" s="666">
        <v>2</v>
      </c>
      <c r="G190" s="666">
        <v>302.78973796456074</v>
      </c>
      <c r="H190" s="687">
        <v>1</v>
      </c>
      <c r="I190" s="666"/>
      <c r="J190" s="666"/>
      <c r="K190" s="687">
        <v>0</v>
      </c>
      <c r="L190" s="666">
        <v>2</v>
      </c>
      <c r="M190" s="667">
        <v>302.78973796456074</v>
      </c>
    </row>
    <row r="191" spans="1:13" ht="14.4" customHeight="1" x14ac:dyDescent="0.3">
      <c r="A191" s="662" t="s">
        <v>553</v>
      </c>
      <c r="B191" s="663" t="s">
        <v>3335</v>
      </c>
      <c r="C191" s="663" t="s">
        <v>2691</v>
      </c>
      <c r="D191" s="663" t="s">
        <v>2692</v>
      </c>
      <c r="E191" s="663" t="s">
        <v>2693</v>
      </c>
      <c r="F191" s="666"/>
      <c r="G191" s="666"/>
      <c r="H191" s="687">
        <v>0</v>
      </c>
      <c r="I191" s="666">
        <v>1</v>
      </c>
      <c r="J191" s="666">
        <v>304.48</v>
      </c>
      <c r="K191" s="687">
        <v>1</v>
      </c>
      <c r="L191" s="666">
        <v>1</v>
      </c>
      <c r="M191" s="667">
        <v>304.48</v>
      </c>
    </row>
    <row r="192" spans="1:13" ht="14.4" customHeight="1" x14ac:dyDescent="0.3">
      <c r="A192" s="662" t="s">
        <v>553</v>
      </c>
      <c r="B192" s="663" t="s">
        <v>3335</v>
      </c>
      <c r="C192" s="663" t="s">
        <v>2718</v>
      </c>
      <c r="D192" s="663" t="s">
        <v>3336</v>
      </c>
      <c r="E192" s="663" t="s">
        <v>2720</v>
      </c>
      <c r="F192" s="666"/>
      <c r="G192" s="666"/>
      <c r="H192" s="687">
        <v>0</v>
      </c>
      <c r="I192" s="666">
        <v>4</v>
      </c>
      <c r="J192" s="666">
        <v>533.45000000000005</v>
      </c>
      <c r="K192" s="687">
        <v>1</v>
      </c>
      <c r="L192" s="666">
        <v>4</v>
      </c>
      <c r="M192" s="667">
        <v>533.45000000000005</v>
      </c>
    </row>
    <row r="193" spans="1:13" ht="14.4" customHeight="1" x14ac:dyDescent="0.3">
      <c r="A193" s="662" t="s">
        <v>553</v>
      </c>
      <c r="B193" s="663" t="s">
        <v>3337</v>
      </c>
      <c r="C193" s="663" t="s">
        <v>2322</v>
      </c>
      <c r="D193" s="663" t="s">
        <v>2323</v>
      </c>
      <c r="E193" s="663" t="s">
        <v>1269</v>
      </c>
      <c r="F193" s="666"/>
      <c r="G193" s="666"/>
      <c r="H193" s="687">
        <v>0</v>
      </c>
      <c r="I193" s="666">
        <v>4</v>
      </c>
      <c r="J193" s="666">
        <v>361.51954762880615</v>
      </c>
      <c r="K193" s="687">
        <v>1</v>
      </c>
      <c r="L193" s="666">
        <v>4</v>
      </c>
      <c r="M193" s="667">
        <v>361.51954762880615</v>
      </c>
    </row>
    <row r="194" spans="1:13" ht="14.4" customHeight="1" x14ac:dyDescent="0.3">
      <c r="A194" s="662" t="s">
        <v>553</v>
      </c>
      <c r="B194" s="663" t="s">
        <v>3337</v>
      </c>
      <c r="C194" s="663" t="s">
        <v>2737</v>
      </c>
      <c r="D194" s="663" t="s">
        <v>2316</v>
      </c>
      <c r="E194" s="663" t="s">
        <v>3338</v>
      </c>
      <c r="F194" s="666"/>
      <c r="G194" s="666"/>
      <c r="H194" s="687">
        <v>0</v>
      </c>
      <c r="I194" s="666">
        <v>3</v>
      </c>
      <c r="J194" s="666">
        <v>430.95000000000005</v>
      </c>
      <c r="K194" s="687">
        <v>1</v>
      </c>
      <c r="L194" s="666">
        <v>3</v>
      </c>
      <c r="M194" s="667">
        <v>430.95000000000005</v>
      </c>
    </row>
    <row r="195" spans="1:13" ht="14.4" customHeight="1" x14ac:dyDescent="0.3">
      <c r="A195" s="662" t="s">
        <v>553</v>
      </c>
      <c r="B195" s="663" t="s">
        <v>3337</v>
      </c>
      <c r="C195" s="663" t="s">
        <v>2315</v>
      </c>
      <c r="D195" s="663" t="s">
        <v>2316</v>
      </c>
      <c r="E195" s="663" t="s">
        <v>3339</v>
      </c>
      <c r="F195" s="666"/>
      <c r="G195" s="666"/>
      <c r="H195" s="687">
        <v>0</v>
      </c>
      <c r="I195" s="666">
        <v>6</v>
      </c>
      <c r="J195" s="666">
        <v>610.77000000000021</v>
      </c>
      <c r="K195" s="687">
        <v>1</v>
      </c>
      <c r="L195" s="666">
        <v>6</v>
      </c>
      <c r="M195" s="667">
        <v>610.77000000000021</v>
      </c>
    </row>
    <row r="196" spans="1:13" ht="14.4" customHeight="1" x14ac:dyDescent="0.3">
      <c r="A196" s="662" t="s">
        <v>553</v>
      </c>
      <c r="B196" s="663" t="s">
        <v>3340</v>
      </c>
      <c r="C196" s="663" t="s">
        <v>2661</v>
      </c>
      <c r="D196" s="663" t="s">
        <v>2662</v>
      </c>
      <c r="E196" s="663" t="s">
        <v>3341</v>
      </c>
      <c r="F196" s="666"/>
      <c r="G196" s="666"/>
      <c r="H196" s="687">
        <v>0</v>
      </c>
      <c r="I196" s="666">
        <v>2</v>
      </c>
      <c r="J196" s="666">
        <v>129.69803584981679</v>
      </c>
      <c r="K196" s="687">
        <v>1</v>
      </c>
      <c r="L196" s="666">
        <v>2</v>
      </c>
      <c r="M196" s="667">
        <v>129.69803584981679</v>
      </c>
    </row>
    <row r="197" spans="1:13" ht="14.4" customHeight="1" x14ac:dyDescent="0.3">
      <c r="A197" s="662" t="s">
        <v>553</v>
      </c>
      <c r="B197" s="663" t="s">
        <v>3340</v>
      </c>
      <c r="C197" s="663" t="s">
        <v>1482</v>
      </c>
      <c r="D197" s="663" t="s">
        <v>2614</v>
      </c>
      <c r="E197" s="663" t="s">
        <v>2615</v>
      </c>
      <c r="F197" s="666"/>
      <c r="G197" s="666"/>
      <c r="H197" s="687">
        <v>0</v>
      </c>
      <c r="I197" s="666">
        <v>13</v>
      </c>
      <c r="J197" s="666">
        <v>1012.0147938132312</v>
      </c>
      <c r="K197" s="687">
        <v>1</v>
      </c>
      <c r="L197" s="666">
        <v>13</v>
      </c>
      <c r="M197" s="667">
        <v>1012.0147938132312</v>
      </c>
    </row>
    <row r="198" spans="1:13" ht="14.4" customHeight="1" x14ac:dyDescent="0.3">
      <c r="A198" s="662" t="s">
        <v>553</v>
      </c>
      <c r="B198" s="663" t="s">
        <v>3340</v>
      </c>
      <c r="C198" s="663" t="s">
        <v>625</v>
      </c>
      <c r="D198" s="663" t="s">
        <v>626</v>
      </c>
      <c r="E198" s="663" t="s">
        <v>627</v>
      </c>
      <c r="F198" s="666">
        <v>2</v>
      </c>
      <c r="G198" s="666">
        <v>233.67000000000007</v>
      </c>
      <c r="H198" s="687">
        <v>1</v>
      </c>
      <c r="I198" s="666"/>
      <c r="J198" s="666"/>
      <c r="K198" s="687">
        <v>0</v>
      </c>
      <c r="L198" s="666">
        <v>2</v>
      </c>
      <c r="M198" s="667">
        <v>233.67000000000007</v>
      </c>
    </row>
    <row r="199" spans="1:13" ht="14.4" customHeight="1" x14ac:dyDescent="0.3">
      <c r="A199" s="662" t="s">
        <v>553</v>
      </c>
      <c r="B199" s="663" t="s">
        <v>3340</v>
      </c>
      <c r="C199" s="663" t="s">
        <v>2465</v>
      </c>
      <c r="D199" s="663" t="s">
        <v>2466</v>
      </c>
      <c r="E199" s="663" t="s">
        <v>627</v>
      </c>
      <c r="F199" s="666"/>
      <c r="G199" s="666"/>
      <c r="H199" s="687">
        <v>0</v>
      </c>
      <c r="I199" s="666">
        <v>1</v>
      </c>
      <c r="J199" s="666">
        <v>116.71981830399294</v>
      </c>
      <c r="K199" s="687">
        <v>1</v>
      </c>
      <c r="L199" s="666">
        <v>1</v>
      </c>
      <c r="M199" s="667">
        <v>116.71981830399294</v>
      </c>
    </row>
    <row r="200" spans="1:13" ht="14.4" customHeight="1" x14ac:dyDescent="0.3">
      <c r="A200" s="662" t="s">
        <v>553</v>
      </c>
      <c r="B200" s="663" t="s">
        <v>3342</v>
      </c>
      <c r="C200" s="663" t="s">
        <v>2571</v>
      </c>
      <c r="D200" s="663" t="s">
        <v>2572</v>
      </c>
      <c r="E200" s="663" t="s">
        <v>3343</v>
      </c>
      <c r="F200" s="666"/>
      <c r="G200" s="666"/>
      <c r="H200" s="687">
        <v>0</v>
      </c>
      <c r="I200" s="666">
        <v>5</v>
      </c>
      <c r="J200" s="666">
        <v>247.28969727014371</v>
      </c>
      <c r="K200" s="687">
        <v>1</v>
      </c>
      <c r="L200" s="666">
        <v>5</v>
      </c>
      <c r="M200" s="667">
        <v>247.28969727014371</v>
      </c>
    </row>
    <row r="201" spans="1:13" ht="14.4" customHeight="1" x14ac:dyDescent="0.3">
      <c r="A201" s="662" t="s">
        <v>553</v>
      </c>
      <c r="B201" s="663" t="s">
        <v>3344</v>
      </c>
      <c r="C201" s="663" t="s">
        <v>2595</v>
      </c>
      <c r="D201" s="663" t="s">
        <v>2596</v>
      </c>
      <c r="E201" s="663" t="s">
        <v>2597</v>
      </c>
      <c r="F201" s="666"/>
      <c r="G201" s="666"/>
      <c r="H201" s="687">
        <v>0</v>
      </c>
      <c r="I201" s="666">
        <v>1</v>
      </c>
      <c r="J201" s="666">
        <v>666.63</v>
      </c>
      <c r="K201" s="687">
        <v>1</v>
      </c>
      <c r="L201" s="666">
        <v>1</v>
      </c>
      <c r="M201" s="667">
        <v>666.63</v>
      </c>
    </row>
    <row r="202" spans="1:13" ht="14.4" customHeight="1" x14ac:dyDescent="0.3">
      <c r="A202" s="662" t="s">
        <v>553</v>
      </c>
      <c r="B202" s="663" t="s">
        <v>3345</v>
      </c>
      <c r="C202" s="663" t="s">
        <v>2752</v>
      </c>
      <c r="D202" s="663" t="s">
        <v>2753</v>
      </c>
      <c r="E202" s="663" t="s">
        <v>3346</v>
      </c>
      <c r="F202" s="666"/>
      <c r="G202" s="666"/>
      <c r="H202" s="687">
        <v>0</v>
      </c>
      <c r="I202" s="666">
        <v>1</v>
      </c>
      <c r="J202" s="666">
        <v>574.63</v>
      </c>
      <c r="K202" s="687">
        <v>1</v>
      </c>
      <c r="L202" s="666">
        <v>1</v>
      </c>
      <c r="M202" s="667">
        <v>574.63</v>
      </c>
    </row>
    <row r="203" spans="1:13" ht="14.4" customHeight="1" x14ac:dyDescent="0.3">
      <c r="A203" s="662" t="s">
        <v>553</v>
      </c>
      <c r="B203" s="663" t="s">
        <v>3347</v>
      </c>
      <c r="C203" s="663" t="s">
        <v>2318</v>
      </c>
      <c r="D203" s="663" t="s">
        <v>2319</v>
      </c>
      <c r="E203" s="663" t="s">
        <v>3348</v>
      </c>
      <c r="F203" s="666"/>
      <c r="G203" s="666"/>
      <c r="H203" s="687">
        <v>0</v>
      </c>
      <c r="I203" s="666">
        <v>1</v>
      </c>
      <c r="J203" s="666">
        <v>145.11999999999998</v>
      </c>
      <c r="K203" s="687">
        <v>1</v>
      </c>
      <c r="L203" s="666">
        <v>1</v>
      </c>
      <c r="M203" s="667">
        <v>145.11999999999998</v>
      </c>
    </row>
    <row r="204" spans="1:13" ht="14.4" customHeight="1" x14ac:dyDescent="0.3">
      <c r="A204" s="662" t="s">
        <v>553</v>
      </c>
      <c r="B204" s="663" t="s">
        <v>3347</v>
      </c>
      <c r="C204" s="663" t="s">
        <v>2458</v>
      </c>
      <c r="D204" s="663" t="s">
        <v>2319</v>
      </c>
      <c r="E204" s="663" t="s">
        <v>3349</v>
      </c>
      <c r="F204" s="666"/>
      <c r="G204" s="666"/>
      <c r="H204" s="687">
        <v>0</v>
      </c>
      <c r="I204" s="666">
        <v>2</v>
      </c>
      <c r="J204" s="666">
        <v>115.62</v>
      </c>
      <c r="K204" s="687">
        <v>1</v>
      </c>
      <c r="L204" s="666">
        <v>2</v>
      </c>
      <c r="M204" s="667">
        <v>115.62</v>
      </c>
    </row>
    <row r="205" spans="1:13" ht="14.4" customHeight="1" x14ac:dyDescent="0.3">
      <c r="A205" s="662" t="s">
        <v>553</v>
      </c>
      <c r="B205" s="663" t="s">
        <v>3347</v>
      </c>
      <c r="C205" s="663" t="s">
        <v>2461</v>
      </c>
      <c r="D205" s="663" t="s">
        <v>2319</v>
      </c>
      <c r="E205" s="663" t="s">
        <v>2407</v>
      </c>
      <c r="F205" s="666"/>
      <c r="G205" s="666"/>
      <c r="H205" s="687">
        <v>0</v>
      </c>
      <c r="I205" s="666">
        <v>22</v>
      </c>
      <c r="J205" s="666">
        <v>1737.87</v>
      </c>
      <c r="K205" s="687">
        <v>1</v>
      </c>
      <c r="L205" s="666">
        <v>22</v>
      </c>
      <c r="M205" s="667">
        <v>1737.87</v>
      </c>
    </row>
    <row r="206" spans="1:13" ht="14.4" customHeight="1" x14ac:dyDescent="0.3">
      <c r="A206" s="662" t="s">
        <v>553</v>
      </c>
      <c r="B206" s="663" t="s">
        <v>3347</v>
      </c>
      <c r="C206" s="663" t="s">
        <v>2639</v>
      </c>
      <c r="D206" s="663" t="s">
        <v>2319</v>
      </c>
      <c r="E206" s="663" t="s">
        <v>2640</v>
      </c>
      <c r="F206" s="666"/>
      <c r="G206" s="666"/>
      <c r="H206" s="687">
        <v>0</v>
      </c>
      <c r="I206" s="666">
        <v>6</v>
      </c>
      <c r="J206" s="666">
        <v>1123.0793191069781</v>
      </c>
      <c r="K206" s="687">
        <v>1</v>
      </c>
      <c r="L206" s="666">
        <v>6</v>
      </c>
      <c r="M206" s="667">
        <v>1123.0793191069781</v>
      </c>
    </row>
    <row r="207" spans="1:13" ht="14.4" customHeight="1" x14ac:dyDescent="0.3">
      <c r="A207" s="662" t="s">
        <v>553</v>
      </c>
      <c r="B207" s="663" t="s">
        <v>3350</v>
      </c>
      <c r="C207" s="663" t="s">
        <v>2517</v>
      </c>
      <c r="D207" s="663" t="s">
        <v>2518</v>
      </c>
      <c r="E207" s="663" t="s">
        <v>1610</v>
      </c>
      <c r="F207" s="666"/>
      <c r="G207" s="666"/>
      <c r="H207" s="687">
        <v>0</v>
      </c>
      <c r="I207" s="666">
        <v>10</v>
      </c>
      <c r="J207" s="666">
        <v>851.35880301787574</v>
      </c>
      <c r="K207" s="687">
        <v>1</v>
      </c>
      <c r="L207" s="666">
        <v>10</v>
      </c>
      <c r="M207" s="667">
        <v>851.35880301787574</v>
      </c>
    </row>
    <row r="208" spans="1:13" ht="14.4" customHeight="1" x14ac:dyDescent="0.3">
      <c r="A208" s="662" t="s">
        <v>553</v>
      </c>
      <c r="B208" s="663" t="s">
        <v>3351</v>
      </c>
      <c r="C208" s="663" t="s">
        <v>2824</v>
      </c>
      <c r="D208" s="663" t="s">
        <v>2825</v>
      </c>
      <c r="E208" s="663" t="s">
        <v>2826</v>
      </c>
      <c r="F208" s="666"/>
      <c r="G208" s="666"/>
      <c r="H208" s="687">
        <v>0</v>
      </c>
      <c r="I208" s="666">
        <v>4</v>
      </c>
      <c r="J208" s="666">
        <v>793.66865377184888</v>
      </c>
      <c r="K208" s="687">
        <v>1</v>
      </c>
      <c r="L208" s="666">
        <v>4</v>
      </c>
      <c r="M208" s="667">
        <v>793.66865377184888</v>
      </c>
    </row>
    <row r="209" spans="1:13" ht="14.4" customHeight="1" x14ac:dyDescent="0.3">
      <c r="A209" s="662" t="s">
        <v>553</v>
      </c>
      <c r="B209" s="663" t="s">
        <v>3351</v>
      </c>
      <c r="C209" s="663" t="s">
        <v>2815</v>
      </c>
      <c r="D209" s="663" t="s">
        <v>3352</v>
      </c>
      <c r="E209" s="663" t="s">
        <v>2384</v>
      </c>
      <c r="F209" s="666"/>
      <c r="G209" s="666"/>
      <c r="H209" s="687">
        <v>0</v>
      </c>
      <c r="I209" s="666">
        <v>14</v>
      </c>
      <c r="J209" s="666">
        <v>669.33989076363423</v>
      </c>
      <c r="K209" s="687">
        <v>1</v>
      </c>
      <c r="L209" s="666">
        <v>14</v>
      </c>
      <c r="M209" s="667">
        <v>669.33989076363423</v>
      </c>
    </row>
    <row r="210" spans="1:13" ht="14.4" customHeight="1" x14ac:dyDescent="0.3">
      <c r="A210" s="662" t="s">
        <v>553</v>
      </c>
      <c r="B210" s="663" t="s">
        <v>3351</v>
      </c>
      <c r="C210" s="663" t="s">
        <v>2818</v>
      </c>
      <c r="D210" s="663" t="s">
        <v>3353</v>
      </c>
      <c r="E210" s="663" t="s">
        <v>2384</v>
      </c>
      <c r="F210" s="666"/>
      <c r="G210" s="666"/>
      <c r="H210" s="687">
        <v>0</v>
      </c>
      <c r="I210" s="666">
        <v>49</v>
      </c>
      <c r="J210" s="666">
        <v>2342.690000331293</v>
      </c>
      <c r="K210" s="687">
        <v>1</v>
      </c>
      <c r="L210" s="666">
        <v>49</v>
      </c>
      <c r="M210" s="667">
        <v>2342.690000331293</v>
      </c>
    </row>
    <row r="211" spans="1:13" ht="14.4" customHeight="1" x14ac:dyDescent="0.3">
      <c r="A211" s="662" t="s">
        <v>553</v>
      </c>
      <c r="B211" s="663" t="s">
        <v>3351</v>
      </c>
      <c r="C211" s="663" t="s">
        <v>2821</v>
      </c>
      <c r="D211" s="663" t="s">
        <v>3354</v>
      </c>
      <c r="E211" s="663" t="s">
        <v>2384</v>
      </c>
      <c r="F211" s="666"/>
      <c r="G211" s="666"/>
      <c r="H211" s="687">
        <v>0</v>
      </c>
      <c r="I211" s="666">
        <v>3</v>
      </c>
      <c r="J211" s="666">
        <v>144.30000000000001</v>
      </c>
      <c r="K211" s="687">
        <v>1</v>
      </c>
      <c r="L211" s="666">
        <v>3</v>
      </c>
      <c r="M211" s="667">
        <v>144.30000000000001</v>
      </c>
    </row>
    <row r="212" spans="1:13" ht="14.4" customHeight="1" x14ac:dyDescent="0.3">
      <c r="A212" s="662" t="s">
        <v>553</v>
      </c>
      <c r="B212" s="663" t="s">
        <v>3351</v>
      </c>
      <c r="C212" s="663" t="s">
        <v>2382</v>
      </c>
      <c r="D212" s="663" t="s">
        <v>3355</v>
      </c>
      <c r="E212" s="663" t="s">
        <v>2384</v>
      </c>
      <c r="F212" s="666"/>
      <c r="G212" s="666"/>
      <c r="H212" s="687">
        <v>0</v>
      </c>
      <c r="I212" s="666">
        <v>3</v>
      </c>
      <c r="J212" s="666">
        <v>144.30000000000001</v>
      </c>
      <c r="K212" s="687">
        <v>1</v>
      </c>
      <c r="L212" s="666">
        <v>3</v>
      </c>
      <c r="M212" s="667">
        <v>144.30000000000001</v>
      </c>
    </row>
    <row r="213" spans="1:13" ht="14.4" customHeight="1" x14ac:dyDescent="0.3">
      <c r="A213" s="662" t="s">
        <v>553</v>
      </c>
      <c r="B213" s="663" t="s">
        <v>3351</v>
      </c>
      <c r="C213" s="663" t="s">
        <v>2827</v>
      </c>
      <c r="D213" s="663" t="s">
        <v>2828</v>
      </c>
      <c r="E213" s="663" t="s">
        <v>2829</v>
      </c>
      <c r="F213" s="666"/>
      <c r="G213" s="666"/>
      <c r="H213" s="687">
        <v>0</v>
      </c>
      <c r="I213" s="666">
        <v>58</v>
      </c>
      <c r="J213" s="666">
        <v>10657.252084318356</v>
      </c>
      <c r="K213" s="687">
        <v>1</v>
      </c>
      <c r="L213" s="666">
        <v>58</v>
      </c>
      <c r="M213" s="667">
        <v>10657.252084318356</v>
      </c>
    </row>
    <row r="214" spans="1:13" ht="14.4" customHeight="1" x14ac:dyDescent="0.3">
      <c r="A214" s="662" t="s">
        <v>553</v>
      </c>
      <c r="B214" s="663" t="s">
        <v>3351</v>
      </c>
      <c r="C214" s="663" t="s">
        <v>2799</v>
      </c>
      <c r="D214" s="663" t="s">
        <v>2800</v>
      </c>
      <c r="E214" s="663" t="s">
        <v>2801</v>
      </c>
      <c r="F214" s="666">
        <v>1</v>
      </c>
      <c r="G214" s="666">
        <v>195.24999999999994</v>
      </c>
      <c r="H214" s="687">
        <v>1</v>
      </c>
      <c r="I214" s="666"/>
      <c r="J214" s="666"/>
      <c r="K214" s="687">
        <v>0</v>
      </c>
      <c r="L214" s="666">
        <v>1</v>
      </c>
      <c r="M214" s="667">
        <v>195.24999999999994</v>
      </c>
    </row>
    <row r="215" spans="1:13" ht="14.4" customHeight="1" thickBot="1" x14ac:dyDescent="0.35">
      <c r="A215" s="668" t="s">
        <v>553</v>
      </c>
      <c r="B215" s="669" t="s">
        <v>3351</v>
      </c>
      <c r="C215" s="669" t="s">
        <v>2830</v>
      </c>
      <c r="D215" s="669" t="s">
        <v>2831</v>
      </c>
      <c r="E215" s="669" t="s">
        <v>2832</v>
      </c>
      <c r="F215" s="672"/>
      <c r="G215" s="672"/>
      <c r="H215" s="680">
        <v>0</v>
      </c>
      <c r="I215" s="672">
        <v>1</v>
      </c>
      <c r="J215" s="672">
        <v>191.22000000000003</v>
      </c>
      <c r="K215" s="680">
        <v>1</v>
      </c>
      <c r="L215" s="672">
        <v>1</v>
      </c>
      <c r="M215" s="673">
        <v>191.22000000000003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298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1283</v>
      </c>
      <c r="C3" s="460">
        <f>SUM(C6:C1048576)</f>
        <v>1226</v>
      </c>
      <c r="D3" s="460">
        <f>SUM(D6:D1048576)</f>
        <v>99</v>
      </c>
      <c r="E3" s="461">
        <f>SUM(E6:E1048576)</f>
        <v>0</v>
      </c>
      <c r="F3" s="458">
        <f>IF(SUM($B3:$E3)=0,"",B3/SUM($B3:$E3))</f>
        <v>0.49194785276073622</v>
      </c>
      <c r="G3" s="456">
        <f t="shared" ref="G3:I3" si="0">IF(SUM($B3:$E3)=0,"",C3/SUM($B3:$E3))</f>
        <v>0.47009202453987731</v>
      </c>
      <c r="H3" s="456">
        <f t="shared" si="0"/>
        <v>3.7960122699386506E-2</v>
      </c>
      <c r="I3" s="457">
        <f t="shared" si="0"/>
        <v>0</v>
      </c>
      <c r="J3" s="460">
        <f>SUM(J6:J1048576)</f>
        <v>155</v>
      </c>
      <c r="K3" s="460">
        <f>SUM(K6:K1048576)</f>
        <v>360</v>
      </c>
      <c r="L3" s="460">
        <f>SUM(L6:L1048576)</f>
        <v>99</v>
      </c>
      <c r="M3" s="461">
        <f>SUM(M6:M1048576)</f>
        <v>0</v>
      </c>
      <c r="N3" s="458">
        <f>IF(SUM($J3:$M3)=0,"",J3/SUM($J3:$M3))</f>
        <v>0.25244299674267101</v>
      </c>
      <c r="O3" s="456">
        <f t="shared" ref="O3:Q3" si="1">IF(SUM($J3:$M3)=0,"",K3/SUM($J3:$M3))</f>
        <v>0.58631921824104238</v>
      </c>
      <c r="P3" s="456">
        <f t="shared" si="1"/>
        <v>0.16123778501628663</v>
      </c>
      <c r="Q3" s="457">
        <f t="shared" si="1"/>
        <v>0</v>
      </c>
    </row>
    <row r="4" spans="1:17" ht="14.4" customHeight="1" thickBot="1" x14ac:dyDescent="0.35">
      <c r="A4" s="454"/>
      <c r="B4" s="529" t="s">
        <v>300</v>
      </c>
      <c r="C4" s="530"/>
      <c r="D4" s="530"/>
      <c r="E4" s="531"/>
      <c r="F4" s="526" t="s">
        <v>305</v>
      </c>
      <c r="G4" s="527"/>
      <c r="H4" s="527"/>
      <c r="I4" s="528"/>
      <c r="J4" s="529" t="s">
        <v>306</v>
      </c>
      <c r="K4" s="530"/>
      <c r="L4" s="530"/>
      <c r="M4" s="531"/>
      <c r="N4" s="526" t="s">
        <v>307</v>
      </c>
      <c r="O4" s="527"/>
      <c r="P4" s="527"/>
      <c r="Q4" s="528"/>
    </row>
    <row r="5" spans="1:17" ht="14.4" customHeight="1" thickBot="1" x14ac:dyDescent="0.35">
      <c r="A5" s="697" t="s">
        <v>299</v>
      </c>
      <c r="B5" s="698" t="s">
        <v>301</v>
      </c>
      <c r="C5" s="698" t="s">
        <v>302</v>
      </c>
      <c r="D5" s="698" t="s">
        <v>303</v>
      </c>
      <c r="E5" s="699" t="s">
        <v>304</v>
      </c>
      <c r="F5" s="700" t="s">
        <v>301</v>
      </c>
      <c r="G5" s="701" t="s">
        <v>302</v>
      </c>
      <c r="H5" s="701" t="s">
        <v>303</v>
      </c>
      <c r="I5" s="702" t="s">
        <v>304</v>
      </c>
      <c r="J5" s="698" t="s">
        <v>301</v>
      </c>
      <c r="K5" s="698" t="s">
        <v>302</v>
      </c>
      <c r="L5" s="698" t="s">
        <v>303</v>
      </c>
      <c r="M5" s="699" t="s">
        <v>304</v>
      </c>
      <c r="N5" s="700" t="s">
        <v>301</v>
      </c>
      <c r="O5" s="701" t="s">
        <v>302</v>
      </c>
      <c r="P5" s="701" t="s">
        <v>303</v>
      </c>
      <c r="Q5" s="702" t="s">
        <v>304</v>
      </c>
    </row>
    <row r="6" spans="1:17" ht="14.4" customHeight="1" x14ac:dyDescent="0.3">
      <c r="A6" s="706" t="s">
        <v>3357</v>
      </c>
      <c r="B6" s="712"/>
      <c r="C6" s="660"/>
      <c r="D6" s="660"/>
      <c r="E6" s="661"/>
      <c r="F6" s="709"/>
      <c r="G6" s="679"/>
      <c r="H6" s="679"/>
      <c r="I6" s="715"/>
      <c r="J6" s="712"/>
      <c r="K6" s="660"/>
      <c r="L6" s="660"/>
      <c r="M6" s="661"/>
      <c r="N6" s="709"/>
      <c r="O6" s="679"/>
      <c r="P6" s="679"/>
      <c r="Q6" s="703"/>
    </row>
    <row r="7" spans="1:17" ht="14.4" customHeight="1" x14ac:dyDescent="0.3">
      <c r="A7" s="707" t="s">
        <v>3358</v>
      </c>
      <c r="B7" s="713"/>
      <c r="C7" s="666">
        <v>1</v>
      </c>
      <c r="D7" s="666"/>
      <c r="E7" s="667"/>
      <c r="F7" s="710">
        <v>0</v>
      </c>
      <c r="G7" s="687">
        <v>1</v>
      </c>
      <c r="H7" s="687">
        <v>0</v>
      </c>
      <c r="I7" s="716">
        <v>0</v>
      </c>
      <c r="J7" s="713"/>
      <c r="K7" s="666">
        <v>1</v>
      </c>
      <c r="L7" s="666"/>
      <c r="M7" s="667"/>
      <c r="N7" s="710">
        <v>0</v>
      </c>
      <c r="O7" s="687">
        <v>1</v>
      </c>
      <c r="P7" s="687">
        <v>0</v>
      </c>
      <c r="Q7" s="704">
        <v>0</v>
      </c>
    </row>
    <row r="8" spans="1:17" ht="14.4" customHeight="1" x14ac:dyDescent="0.3">
      <c r="A8" s="707" t="s">
        <v>3359</v>
      </c>
      <c r="B8" s="713">
        <v>1266</v>
      </c>
      <c r="C8" s="666">
        <v>1223</v>
      </c>
      <c r="D8" s="666">
        <v>99</v>
      </c>
      <c r="E8" s="667"/>
      <c r="F8" s="710">
        <v>0.48918083462132922</v>
      </c>
      <c r="G8" s="687">
        <v>0.47256568778979907</v>
      </c>
      <c r="H8" s="687">
        <v>3.8253477588871716E-2</v>
      </c>
      <c r="I8" s="716">
        <v>0</v>
      </c>
      <c r="J8" s="713">
        <v>145</v>
      </c>
      <c r="K8" s="666">
        <v>357</v>
      </c>
      <c r="L8" s="666">
        <v>99</v>
      </c>
      <c r="M8" s="667"/>
      <c r="N8" s="710">
        <v>0.24126455906821964</v>
      </c>
      <c r="O8" s="687">
        <v>0.59400998336106492</v>
      </c>
      <c r="P8" s="687">
        <v>0.16472545757071547</v>
      </c>
      <c r="Q8" s="704">
        <v>0</v>
      </c>
    </row>
    <row r="9" spans="1:17" ht="14.4" customHeight="1" thickBot="1" x14ac:dyDescent="0.35">
      <c r="A9" s="708" t="s">
        <v>3360</v>
      </c>
      <c r="B9" s="714">
        <v>17</v>
      </c>
      <c r="C9" s="672">
        <v>2</v>
      </c>
      <c r="D9" s="672"/>
      <c r="E9" s="673"/>
      <c r="F9" s="711">
        <v>0.89473684210526316</v>
      </c>
      <c r="G9" s="680">
        <v>0.10526315789473684</v>
      </c>
      <c r="H9" s="680">
        <v>0</v>
      </c>
      <c r="I9" s="717">
        <v>0</v>
      </c>
      <c r="J9" s="714">
        <v>10</v>
      </c>
      <c r="K9" s="672">
        <v>2</v>
      </c>
      <c r="L9" s="672"/>
      <c r="M9" s="673"/>
      <c r="N9" s="711">
        <v>0.83333333333333337</v>
      </c>
      <c r="O9" s="680">
        <v>0.16666666666666666</v>
      </c>
      <c r="P9" s="680">
        <v>0</v>
      </c>
      <c r="Q9" s="7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30</v>
      </c>
      <c r="B5" s="645" t="s">
        <v>544</v>
      </c>
      <c r="C5" s="648">
        <v>377189.40999999992</v>
      </c>
      <c r="D5" s="648">
        <v>1158</v>
      </c>
      <c r="E5" s="648">
        <v>132979.90999999992</v>
      </c>
      <c r="F5" s="718">
        <v>0.3525547284055508</v>
      </c>
      <c r="G5" s="648">
        <v>363</v>
      </c>
      <c r="H5" s="718">
        <v>0.31347150259067358</v>
      </c>
      <c r="I5" s="648">
        <v>244209.50000000003</v>
      </c>
      <c r="J5" s="718">
        <v>0.64744527159444931</v>
      </c>
      <c r="K5" s="648">
        <v>795</v>
      </c>
      <c r="L5" s="718">
        <v>0.68652849740932642</v>
      </c>
      <c r="M5" s="648" t="s">
        <v>74</v>
      </c>
      <c r="N5" s="277"/>
    </row>
    <row r="6" spans="1:14" ht="14.4" customHeight="1" x14ac:dyDescent="0.3">
      <c r="A6" s="644">
        <v>30</v>
      </c>
      <c r="B6" s="645" t="s">
        <v>3361</v>
      </c>
      <c r="C6" s="648">
        <v>307785.16999999993</v>
      </c>
      <c r="D6" s="648">
        <v>1101.5</v>
      </c>
      <c r="E6" s="648">
        <v>104393.90999999992</v>
      </c>
      <c r="F6" s="718">
        <v>0.33917784277910445</v>
      </c>
      <c r="G6" s="648">
        <v>329</v>
      </c>
      <c r="H6" s="718">
        <v>0.29868361325465276</v>
      </c>
      <c r="I6" s="648">
        <v>203391.26000000004</v>
      </c>
      <c r="J6" s="718">
        <v>0.66082215722089566</v>
      </c>
      <c r="K6" s="648">
        <v>772.5</v>
      </c>
      <c r="L6" s="718">
        <v>0.70131638674534724</v>
      </c>
      <c r="M6" s="648" t="s">
        <v>1</v>
      </c>
      <c r="N6" s="277"/>
    </row>
    <row r="7" spans="1:14" ht="14.4" customHeight="1" x14ac:dyDescent="0.3">
      <c r="A7" s="644">
        <v>30</v>
      </c>
      <c r="B7" s="645" t="s">
        <v>3362</v>
      </c>
      <c r="C7" s="648">
        <v>0</v>
      </c>
      <c r="D7" s="648">
        <v>30.5</v>
      </c>
      <c r="E7" s="648">
        <v>0</v>
      </c>
      <c r="F7" s="718" t="s">
        <v>545</v>
      </c>
      <c r="G7" s="648">
        <v>23</v>
      </c>
      <c r="H7" s="718">
        <v>0.75409836065573765</v>
      </c>
      <c r="I7" s="648">
        <v>0</v>
      </c>
      <c r="J7" s="718" t="s">
        <v>545</v>
      </c>
      <c r="K7" s="648">
        <v>7.5</v>
      </c>
      <c r="L7" s="718">
        <v>0.24590163934426229</v>
      </c>
      <c r="M7" s="648" t="s">
        <v>1</v>
      </c>
      <c r="N7" s="277"/>
    </row>
    <row r="8" spans="1:14" ht="14.4" customHeight="1" x14ac:dyDescent="0.3">
      <c r="A8" s="644">
        <v>30</v>
      </c>
      <c r="B8" s="645" t="s">
        <v>3363</v>
      </c>
      <c r="C8" s="648">
        <v>69404.239999999991</v>
      </c>
      <c r="D8" s="648">
        <v>26</v>
      </c>
      <c r="E8" s="648">
        <v>28586</v>
      </c>
      <c r="F8" s="718">
        <v>0.41187685363314985</v>
      </c>
      <c r="G8" s="648">
        <v>11</v>
      </c>
      <c r="H8" s="718">
        <v>0.42307692307692307</v>
      </c>
      <c r="I8" s="648">
        <v>40818.239999999998</v>
      </c>
      <c r="J8" s="718">
        <v>0.58812314636685026</v>
      </c>
      <c r="K8" s="648">
        <v>15</v>
      </c>
      <c r="L8" s="718">
        <v>0.57692307692307687</v>
      </c>
      <c r="M8" s="648" t="s">
        <v>1</v>
      </c>
      <c r="N8" s="277"/>
    </row>
    <row r="9" spans="1:14" ht="14.4" customHeight="1" x14ac:dyDescent="0.3">
      <c r="A9" s="644" t="s">
        <v>543</v>
      </c>
      <c r="B9" s="645" t="s">
        <v>3</v>
      </c>
      <c r="C9" s="648">
        <v>377189.40999999992</v>
      </c>
      <c r="D9" s="648">
        <v>1158</v>
      </c>
      <c r="E9" s="648">
        <v>132979.90999999992</v>
      </c>
      <c r="F9" s="718">
        <v>0.3525547284055508</v>
      </c>
      <c r="G9" s="648">
        <v>363</v>
      </c>
      <c r="H9" s="718">
        <v>0.31347150259067358</v>
      </c>
      <c r="I9" s="648">
        <v>244209.50000000003</v>
      </c>
      <c r="J9" s="718">
        <v>0.64744527159444931</v>
      </c>
      <c r="K9" s="648">
        <v>795</v>
      </c>
      <c r="L9" s="718">
        <v>0.68652849740932642</v>
      </c>
      <c r="M9" s="648" t="s">
        <v>547</v>
      </c>
      <c r="N9" s="277"/>
    </row>
    <row r="11" spans="1:14" ht="14.4" customHeight="1" x14ac:dyDescent="0.3">
      <c r="A11" s="644">
        <v>30</v>
      </c>
      <c r="B11" s="645" t="s">
        <v>544</v>
      </c>
      <c r="C11" s="648" t="s">
        <v>545</v>
      </c>
      <c r="D11" s="648" t="s">
        <v>545</v>
      </c>
      <c r="E11" s="648" t="s">
        <v>545</v>
      </c>
      <c r="F11" s="718" t="s">
        <v>545</v>
      </c>
      <c r="G11" s="648" t="s">
        <v>545</v>
      </c>
      <c r="H11" s="718" t="s">
        <v>545</v>
      </c>
      <c r="I11" s="648" t="s">
        <v>545</v>
      </c>
      <c r="J11" s="718" t="s">
        <v>545</v>
      </c>
      <c r="K11" s="648" t="s">
        <v>545</v>
      </c>
      <c r="L11" s="718" t="s">
        <v>545</v>
      </c>
      <c r="M11" s="648" t="s">
        <v>74</v>
      </c>
      <c r="N11" s="277"/>
    </row>
    <row r="12" spans="1:14" ht="14.4" customHeight="1" x14ac:dyDescent="0.3">
      <c r="A12" s="644" t="s">
        <v>3364</v>
      </c>
      <c r="B12" s="645" t="s">
        <v>3361</v>
      </c>
      <c r="C12" s="648">
        <v>172565.88000000006</v>
      </c>
      <c r="D12" s="648">
        <v>711</v>
      </c>
      <c r="E12" s="648">
        <v>55058.92000000002</v>
      </c>
      <c r="F12" s="718">
        <v>0.31906029164050276</v>
      </c>
      <c r="G12" s="648">
        <v>161</v>
      </c>
      <c r="H12" s="718">
        <v>0.22644163150492264</v>
      </c>
      <c r="I12" s="648">
        <v>117506.96000000004</v>
      </c>
      <c r="J12" s="718">
        <v>0.68093970835949724</v>
      </c>
      <c r="K12" s="648">
        <v>550</v>
      </c>
      <c r="L12" s="718">
        <v>0.77355836849507731</v>
      </c>
      <c r="M12" s="648" t="s">
        <v>1</v>
      </c>
      <c r="N12" s="277"/>
    </row>
    <row r="13" spans="1:14" ht="14.4" customHeight="1" x14ac:dyDescent="0.3">
      <c r="A13" s="644" t="s">
        <v>3364</v>
      </c>
      <c r="B13" s="645" t="s">
        <v>3362</v>
      </c>
      <c r="C13" s="648">
        <v>0</v>
      </c>
      <c r="D13" s="648">
        <v>3</v>
      </c>
      <c r="E13" s="648">
        <v>0</v>
      </c>
      <c r="F13" s="718" t="s">
        <v>545</v>
      </c>
      <c r="G13" s="648">
        <v>1</v>
      </c>
      <c r="H13" s="718">
        <v>0.33333333333333331</v>
      </c>
      <c r="I13" s="648">
        <v>0</v>
      </c>
      <c r="J13" s="718" t="s">
        <v>545</v>
      </c>
      <c r="K13" s="648">
        <v>2</v>
      </c>
      <c r="L13" s="718">
        <v>0.66666666666666663</v>
      </c>
      <c r="M13" s="648" t="s">
        <v>1</v>
      </c>
      <c r="N13" s="277"/>
    </row>
    <row r="14" spans="1:14" ht="14.4" customHeight="1" x14ac:dyDescent="0.3">
      <c r="A14" s="644" t="s">
        <v>3364</v>
      </c>
      <c r="B14" s="645" t="s">
        <v>3363</v>
      </c>
      <c r="C14" s="648">
        <v>48166.020000000004</v>
      </c>
      <c r="D14" s="648">
        <v>16</v>
      </c>
      <c r="E14" s="648">
        <v>18066</v>
      </c>
      <c r="F14" s="718">
        <v>0.37507770000510732</v>
      </c>
      <c r="G14" s="648">
        <v>7</v>
      </c>
      <c r="H14" s="718">
        <v>0.4375</v>
      </c>
      <c r="I14" s="648">
        <v>30100.02</v>
      </c>
      <c r="J14" s="718">
        <v>0.62492229999489257</v>
      </c>
      <c r="K14" s="648">
        <v>9</v>
      </c>
      <c r="L14" s="718">
        <v>0.5625</v>
      </c>
      <c r="M14" s="648" t="s">
        <v>1</v>
      </c>
      <c r="N14" s="277"/>
    </row>
    <row r="15" spans="1:14" ht="14.4" customHeight="1" x14ac:dyDescent="0.3">
      <c r="A15" s="644" t="s">
        <v>3364</v>
      </c>
      <c r="B15" s="645" t="s">
        <v>3365</v>
      </c>
      <c r="C15" s="648">
        <v>220731.90000000008</v>
      </c>
      <c r="D15" s="648">
        <v>730</v>
      </c>
      <c r="E15" s="648">
        <v>73124.920000000013</v>
      </c>
      <c r="F15" s="718">
        <v>0.33128387876876875</v>
      </c>
      <c r="G15" s="648">
        <v>169</v>
      </c>
      <c r="H15" s="718">
        <v>0.23150684931506849</v>
      </c>
      <c r="I15" s="648">
        <v>147606.98000000004</v>
      </c>
      <c r="J15" s="718">
        <v>0.66871612123123114</v>
      </c>
      <c r="K15" s="648">
        <v>561</v>
      </c>
      <c r="L15" s="718">
        <v>0.76849315068493151</v>
      </c>
      <c r="M15" s="648" t="s">
        <v>551</v>
      </c>
      <c r="N15" s="277"/>
    </row>
    <row r="16" spans="1:14" ht="14.4" customHeight="1" x14ac:dyDescent="0.3">
      <c r="A16" s="644" t="s">
        <v>545</v>
      </c>
      <c r="B16" s="645" t="s">
        <v>545</v>
      </c>
      <c r="C16" s="648" t="s">
        <v>545</v>
      </c>
      <c r="D16" s="648" t="s">
        <v>545</v>
      </c>
      <c r="E16" s="648" t="s">
        <v>545</v>
      </c>
      <c r="F16" s="718" t="s">
        <v>545</v>
      </c>
      <c r="G16" s="648" t="s">
        <v>545</v>
      </c>
      <c r="H16" s="718" t="s">
        <v>545</v>
      </c>
      <c r="I16" s="648" t="s">
        <v>545</v>
      </c>
      <c r="J16" s="718" t="s">
        <v>545</v>
      </c>
      <c r="K16" s="648" t="s">
        <v>545</v>
      </c>
      <c r="L16" s="718" t="s">
        <v>545</v>
      </c>
      <c r="M16" s="648" t="s">
        <v>552</v>
      </c>
      <c r="N16" s="277"/>
    </row>
    <row r="17" spans="1:14" ht="14.4" customHeight="1" x14ac:dyDescent="0.3">
      <c r="A17" s="644" t="s">
        <v>3366</v>
      </c>
      <c r="B17" s="645" t="s">
        <v>3361</v>
      </c>
      <c r="C17" s="648">
        <v>135219.29</v>
      </c>
      <c r="D17" s="648">
        <v>390.5</v>
      </c>
      <c r="E17" s="648">
        <v>49334.99000000002</v>
      </c>
      <c r="F17" s="718">
        <v>0.36485171605323485</v>
      </c>
      <c r="G17" s="648">
        <v>168</v>
      </c>
      <c r="H17" s="718">
        <v>0.43021766965428937</v>
      </c>
      <c r="I17" s="648">
        <v>85884.299999999988</v>
      </c>
      <c r="J17" s="718">
        <v>0.63514828394676515</v>
      </c>
      <c r="K17" s="648">
        <v>222.5</v>
      </c>
      <c r="L17" s="718">
        <v>0.56978233034571057</v>
      </c>
      <c r="M17" s="648" t="s">
        <v>1</v>
      </c>
      <c r="N17" s="277"/>
    </row>
    <row r="18" spans="1:14" ht="14.4" customHeight="1" x14ac:dyDescent="0.3">
      <c r="A18" s="644" t="s">
        <v>3366</v>
      </c>
      <c r="B18" s="645" t="s">
        <v>3362</v>
      </c>
      <c r="C18" s="648">
        <v>0</v>
      </c>
      <c r="D18" s="648">
        <v>27.5</v>
      </c>
      <c r="E18" s="648">
        <v>0</v>
      </c>
      <c r="F18" s="718" t="s">
        <v>545</v>
      </c>
      <c r="G18" s="648">
        <v>22</v>
      </c>
      <c r="H18" s="718">
        <v>0.8</v>
      </c>
      <c r="I18" s="648">
        <v>0</v>
      </c>
      <c r="J18" s="718" t="s">
        <v>545</v>
      </c>
      <c r="K18" s="648">
        <v>5.5</v>
      </c>
      <c r="L18" s="718">
        <v>0.2</v>
      </c>
      <c r="M18" s="648" t="s">
        <v>1</v>
      </c>
      <c r="N18" s="277"/>
    </row>
    <row r="19" spans="1:14" ht="14.4" customHeight="1" x14ac:dyDescent="0.3">
      <c r="A19" s="644" t="s">
        <v>3366</v>
      </c>
      <c r="B19" s="645" t="s">
        <v>3363</v>
      </c>
      <c r="C19" s="648">
        <v>21238.22</v>
      </c>
      <c r="D19" s="648">
        <v>10</v>
      </c>
      <c r="E19" s="648">
        <v>10520</v>
      </c>
      <c r="F19" s="718">
        <v>0.49533341306380663</v>
      </c>
      <c r="G19" s="648">
        <v>4</v>
      </c>
      <c r="H19" s="718">
        <v>0.4</v>
      </c>
      <c r="I19" s="648">
        <v>10718.220000000001</v>
      </c>
      <c r="J19" s="718">
        <v>0.50466658693619337</v>
      </c>
      <c r="K19" s="648">
        <v>6</v>
      </c>
      <c r="L19" s="718">
        <v>0.6</v>
      </c>
      <c r="M19" s="648" t="s">
        <v>1</v>
      </c>
      <c r="N19" s="277"/>
    </row>
    <row r="20" spans="1:14" ht="14.4" customHeight="1" x14ac:dyDescent="0.3">
      <c r="A20" s="644" t="s">
        <v>3366</v>
      </c>
      <c r="B20" s="645" t="s">
        <v>3367</v>
      </c>
      <c r="C20" s="648">
        <v>156457.51</v>
      </c>
      <c r="D20" s="648">
        <v>428</v>
      </c>
      <c r="E20" s="648">
        <v>59854.99000000002</v>
      </c>
      <c r="F20" s="718">
        <v>0.38256386670093379</v>
      </c>
      <c r="G20" s="648">
        <v>194</v>
      </c>
      <c r="H20" s="718">
        <v>0.45327102803738317</v>
      </c>
      <c r="I20" s="648">
        <v>96602.51999999999</v>
      </c>
      <c r="J20" s="718">
        <v>0.61743613329906621</v>
      </c>
      <c r="K20" s="648">
        <v>234</v>
      </c>
      <c r="L20" s="718">
        <v>0.54672897196261683</v>
      </c>
      <c r="M20" s="648" t="s">
        <v>551</v>
      </c>
      <c r="N20" s="277"/>
    </row>
    <row r="21" spans="1:14" ht="14.4" customHeight="1" x14ac:dyDescent="0.3">
      <c r="A21" s="644" t="s">
        <v>545</v>
      </c>
      <c r="B21" s="645" t="s">
        <v>545</v>
      </c>
      <c r="C21" s="648" t="s">
        <v>545</v>
      </c>
      <c r="D21" s="648" t="s">
        <v>545</v>
      </c>
      <c r="E21" s="648" t="s">
        <v>545</v>
      </c>
      <c r="F21" s="718" t="s">
        <v>545</v>
      </c>
      <c r="G21" s="648" t="s">
        <v>545</v>
      </c>
      <c r="H21" s="718" t="s">
        <v>545</v>
      </c>
      <c r="I21" s="648" t="s">
        <v>545</v>
      </c>
      <c r="J21" s="718" t="s">
        <v>545</v>
      </c>
      <c r="K21" s="648" t="s">
        <v>545</v>
      </c>
      <c r="L21" s="718" t="s">
        <v>545</v>
      </c>
      <c r="M21" s="648" t="s">
        <v>552</v>
      </c>
      <c r="N21" s="277"/>
    </row>
    <row r="22" spans="1:14" ht="14.4" customHeight="1" x14ac:dyDescent="0.3">
      <c r="A22" s="644" t="s">
        <v>543</v>
      </c>
      <c r="B22" s="645" t="s">
        <v>546</v>
      </c>
      <c r="C22" s="648">
        <v>377189.41000000003</v>
      </c>
      <c r="D22" s="648">
        <v>1158</v>
      </c>
      <c r="E22" s="648">
        <v>132979.91000000003</v>
      </c>
      <c r="F22" s="718">
        <v>0.35255472840555102</v>
      </c>
      <c r="G22" s="648">
        <v>363</v>
      </c>
      <c r="H22" s="718">
        <v>0.31347150259067358</v>
      </c>
      <c r="I22" s="648">
        <v>244209.50000000003</v>
      </c>
      <c r="J22" s="718">
        <v>0.64744527159444909</v>
      </c>
      <c r="K22" s="648">
        <v>795</v>
      </c>
      <c r="L22" s="718">
        <v>0.68652849740932642</v>
      </c>
      <c r="M22" s="648" t="s">
        <v>547</v>
      </c>
      <c r="N22" s="277"/>
    </row>
    <row r="23" spans="1:14" ht="14.4" customHeight="1" x14ac:dyDescent="0.3">
      <c r="A23" s="719" t="s">
        <v>3368</v>
      </c>
    </row>
    <row r="24" spans="1:14" ht="14.4" customHeight="1" x14ac:dyDescent="0.3">
      <c r="A24" s="720" t="s">
        <v>3369</v>
      </c>
    </row>
    <row r="25" spans="1:14" ht="14.4" customHeight="1" x14ac:dyDescent="0.3">
      <c r="A25" s="719" t="s">
        <v>3370</v>
      </c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2">
    <cfRule type="expression" dxfId="46" priority="4">
      <formula>AND(LEFT(M11,6)&lt;&gt;"mezera",M11&lt;&gt;"")</formula>
    </cfRule>
  </conditionalFormatting>
  <conditionalFormatting sqref="A11:A22">
    <cfRule type="expression" dxfId="45" priority="2">
      <formula>AND(M11&lt;&gt;"",M11&lt;&gt;"mezeraKL")</formula>
    </cfRule>
  </conditionalFormatting>
  <conditionalFormatting sqref="F11:F22">
    <cfRule type="cellIs" dxfId="44" priority="1" operator="lessThan">
      <formula>0.6</formula>
    </cfRule>
  </conditionalFormatting>
  <conditionalFormatting sqref="B11:L22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2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7" t="s">
        <v>167</v>
      </c>
      <c r="B4" s="698" t="s">
        <v>19</v>
      </c>
      <c r="C4" s="724"/>
      <c r="D4" s="698" t="s">
        <v>20</v>
      </c>
      <c r="E4" s="724"/>
      <c r="F4" s="698" t="s">
        <v>19</v>
      </c>
      <c r="G4" s="701" t="s">
        <v>2</v>
      </c>
      <c r="H4" s="698" t="s">
        <v>20</v>
      </c>
      <c r="I4" s="701" t="s">
        <v>2</v>
      </c>
      <c r="J4" s="698" t="s">
        <v>19</v>
      </c>
      <c r="K4" s="701" t="s">
        <v>2</v>
      </c>
      <c r="L4" s="698" t="s">
        <v>20</v>
      </c>
      <c r="M4" s="702" t="s">
        <v>2</v>
      </c>
    </row>
    <row r="5" spans="1:13" ht="14.4" customHeight="1" x14ac:dyDescent="0.3">
      <c r="A5" s="721" t="s">
        <v>3371</v>
      </c>
      <c r="B5" s="712">
        <v>109047.43000000002</v>
      </c>
      <c r="C5" s="657">
        <v>1</v>
      </c>
      <c r="D5" s="725">
        <v>264</v>
      </c>
      <c r="E5" s="728" t="s">
        <v>3371</v>
      </c>
      <c r="F5" s="712">
        <v>34062.490000000013</v>
      </c>
      <c r="G5" s="679">
        <v>0.31236398693669354</v>
      </c>
      <c r="H5" s="660">
        <v>94</v>
      </c>
      <c r="I5" s="703">
        <v>0.35606060606060608</v>
      </c>
      <c r="J5" s="731">
        <v>74984.940000000017</v>
      </c>
      <c r="K5" s="679">
        <v>0.68763601306330646</v>
      </c>
      <c r="L5" s="660">
        <v>170</v>
      </c>
      <c r="M5" s="703">
        <v>0.64393939393939392</v>
      </c>
    </row>
    <row r="6" spans="1:13" ht="14.4" customHeight="1" x14ac:dyDescent="0.3">
      <c r="A6" s="722" t="s">
        <v>3372</v>
      </c>
      <c r="B6" s="713">
        <v>66116.590000000011</v>
      </c>
      <c r="C6" s="663">
        <v>1</v>
      </c>
      <c r="D6" s="726">
        <v>170</v>
      </c>
      <c r="E6" s="729" t="s">
        <v>3372</v>
      </c>
      <c r="F6" s="713">
        <v>30200.690000000006</v>
      </c>
      <c r="G6" s="687">
        <v>0.45677930455881044</v>
      </c>
      <c r="H6" s="666">
        <v>65</v>
      </c>
      <c r="I6" s="704">
        <v>0.38235294117647056</v>
      </c>
      <c r="J6" s="732">
        <v>35915.9</v>
      </c>
      <c r="K6" s="687">
        <v>0.54322069544118945</v>
      </c>
      <c r="L6" s="666">
        <v>105</v>
      </c>
      <c r="M6" s="704">
        <v>0.61764705882352944</v>
      </c>
    </row>
    <row r="7" spans="1:13" ht="14.4" customHeight="1" x14ac:dyDescent="0.3">
      <c r="A7" s="722" t="s">
        <v>3373</v>
      </c>
      <c r="B7" s="713">
        <v>41623.770000000004</v>
      </c>
      <c r="C7" s="663">
        <v>1</v>
      </c>
      <c r="D7" s="726">
        <v>125</v>
      </c>
      <c r="E7" s="729" t="s">
        <v>3373</v>
      </c>
      <c r="F7" s="713">
        <v>9839.5300000000025</v>
      </c>
      <c r="G7" s="687">
        <v>0.23639209038489309</v>
      </c>
      <c r="H7" s="666">
        <v>22</v>
      </c>
      <c r="I7" s="704">
        <v>0.17599999999999999</v>
      </c>
      <c r="J7" s="732">
        <v>31784.239999999998</v>
      </c>
      <c r="K7" s="687">
        <v>0.76360790961510683</v>
      </c>
      <c r="L7" s="666">
        <v>103</v>
      </c>
      <c r="M7" s="704">
        <v>0.82399999999999995</v>
      </c>
    </row>
    <row r="8" spans="1:13" ht="14.4" customHeight="1" x14ac:dyDescent="0.3">
      <c r="A8" s="722" t="s">
        <v>3374</v>
      </c>
      <c r="B8" s="713">
        <v>28747.919999999998</v>
      </c>
      <c r="C8" s="663">
        <v>1</v>
      </c>
      <c r="D8" s="726">
        <v>125</v>
      </c>
      <c r="E8" s="729" t="s">
        <v>3374</v>
      </c>
      <c r="F8" s="713">
        <v>3638.1099999999992</v>
      </c>
      <c r="G8" s="687">
        <v>0.12655211229195015</v>
      </c>
      <c r="H8" s="666">
        <v>15</v>
      </c>
      <c r="I8" s="704">
        <v>0.12</v>
      </c>
      <c r="J8" s="732">
        <v>25109.809999999998</v>
      </c>
      <c r="K8" s="687">
        <v>0.87344788770804982</v>
      </c>
      <c r="L8" s="666">
        <v>110</v>
      </c>
      <c r="M8" s="704">
        <v>0.88</v>
      </c>
    </row>
    <row r="9" spans="1:13" ht="14.4" customHeight="1" x14ac:dyDescent="0.3">
      <c r="A9" s="722" t="s">
        <v>3375</v>
      </c>
      <c r="B9" s="713">
        <v>71660.62</v>
      </c>
      <c r="C9" s="663">
        <v>1</v>
      </c>
      <c r="D9" s="726">
        <v>235</v>
      </c>
      <c r="E9" s="729" t="s">
        <v>3375</v>
      </c>
      <c r="F9" s="713">
        <v>24713.450000000012</v>
      </c>
      <c r="G9" s="687">
        <v>0.34486793443874769</v>
      </c>
      <c r="H9" s="666">
        <v>71</v>
      </c>
      <c r="I9" s="704">
        <v>0.30212765957446808</v>
      </c>
      <c r="J9" s="732">
        <v>46947.169999999991</v>
      </c>
      <c r="K9" s="687">
        <v>0.65513206556125236</v>
      </c>
      <c r="L9" s="666">
        <v>164</v>
      </c>
      <c r="M9" s="704">
        <v>0.69787234042553192</v>
      </c>
    </row>
    <row r="10" spans="1:13" ht="14.4" customHeight="1" x14ac:dyDescent="0.3">
      <c r="A10" s="722" t="s">
        <v>3376</v>
      </c>
      <c r="B10" s="713">
        <v>48806.729999999996</v>
      </c>
      <c r="C10" s="663">
        <v>1</v>
      </c>
      <c r="D10" s="726">
        <v>188</v>
      </c>
      <c r="E10" s="729" t="s">
        <v>3376</v>
      </c>
      <c r="F10" s="713">
        <v>23425.52</v>
      </c>
      <c r="G10" s="687">
        <v>0.47996495565263236</v>
      </c>
      <c r="H10" s="666">
        <v>60</v>
      </c>
      <c r="I10" s="704">
        <v>0.31914893617021278</v>
      </c>
      <c r="J10" s="732">
        <v>25381.21</v>
      </c>
      <c r="K10" s="687">
        <v>0.52003504434736769</v>
      </c>
      <c r="L10" s="666">
        <v>128</v>
      </c>
      <c r="M10" s="704">
        <v>0.68085106382978722</v>
      </c>
    </row>
    <row r="11" spans="1:13" ht="14.4" customHeight="1" thickBot="1" x14ac:dyDescent="0.35">
      <c r="A11" s="723" t="s">
        <v>3377</v>
      </c>
      <c r="B11" s="714">
        <v>11186.349999999999</v>
      </c>
      <c r="C11" s="669">
        <v>1</v>
      </c>
      <c r="D11" s="727">
        <v>51</v>
      </c>
      <c r="E11" s="730" t="s">
        <v>3377</v>
      </c>
      <c r="F11" s="714">
        <v>7100.119999999999</v>
      </c>
      <c r="G11" s="680">
        <v>0.63471284199046163</v>
      </c>
      <c r="H11" s="672">
        <v>36</v>
      </c>
      <c r="I11" s="705">
        <v>0.70588235294117652</v>
      </c>
      <c r="J11" s="733">
        <v>4086.2300000000005</v>
      </c>
      <c r="K11" s="680">
        <v>0.36528715800953848</v>
      </c>
      <c r="L11" s="672">
        <v>15</v>
      </c>
      <c r="M11" s="705">
        <v>0.29411764705882354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5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4284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377189.41</v>
      </c>
      <c r="N3" s="70">
        <f>SUBTOTAL(9,N7:N1048576)</f>
        <v>2497</v>
      </c>
      <c r="O3" s="70">
        <f>SUBTOTAL(9,O7:O1048576)</f>
        <v>1158</v>
      </c>
      <c r="P3" s="70">
        <f>SUBTOTAL(9,P7:P1048576)</f>
        <v>132979.90999999986</v>
      </c>
      <c r="Q3" s="71">
        <f>IF(M3=0,0,P3/M3)</f>
        <v>0.35255472840555058</v>
      </c>
      <c r="R3" s="70">
        <f>SUBTOTAL(9,R7:R1048576)</f>
        <v>822</v>
      </c>
      <c r="S3" s="71">
        <f>IF(N3=0,0,R3/N3)</f>
        <v>0.32919503404084904</v>
      </c>
      <c r="T3" s="70">
        <f>SUBTOTAL(9,T7:T1048576)</f>
        <v>363</v>
      </c>
      <c r="U3" s="72">
        <f>IF(O3=0,0,T3/O3)</f>
        <v>0.31347150259067358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4" t="s">
        <v>23</v>
      </c>
      <c r="B6" s="735" t="s">
        <v>5</v>
      </c>
      <c r="C6" s="734" t="s">
        <v>24</v>
      </c>
      <c r="D6" s="735" t="s">
        <v>6</v>
      </c>
      <c r="E6" s="735" t="s">
        <v>193</v>
      </c>
      <c r="F6" s="735" t="s">
        <v>25</v>
      </c>
      <c r="G6" s="735" t="s">
        <v>26</v>
      </c>
      <c r="H6" s="735" t="s">
        <v>8</v>
      </c>
      <c r="I6" s="735" t="s">
        <v>10</v>
      </c>
      <c r="J6" s="735" t="s">
        <v>11</v>
      </c>
      <c r="K6" s="735" t="s">
        <v>12</v>
      </c>
      <c r="L6" s="735" t="s">
        <v>27</v>
      </c>
      <c r="M6" s="736" t="s">
        <v>14</v>
      </c>
      <c r="N6" s="737" t="s">
        <v>28</v>
      </c>
      <c r="O6" s="737" t="s">
        <v>28</v>
      </c>
      <c r="P6" s="737" t="s">
        <v>14</v>
      </c>
      <c r="Q6" s="737" t="s">
        <v>2</v>
      </c>
      <c r="R6" s="737" t="s">
        <v>28</v>
      </c>
      <c r="S6" s="737" t="s">
        <v>2</v>
      </c>
      <c r="T6" s="737" t="s">
        <v>28</v>
      </c>
      <c r="U6" s="738" t="s">
        <v>2</v>
      </c>
    </row>
    <row r="7" spans="1:21" ht="14.4" customHeight="1" x14ac:dyDescent="0.3">
      <c r="A7" s="739">
        <v>30</v>
      </c>
      <c r="B7" s="740" t="s">
        <v>544</v>
      </c>
      <c r="C7" s="740" t="s">
        <v>3364</v>
      </c>
      <c r="D7" s="741" t="s">
        <v>4282</v>
      </c>
      <c r="E7" s="742" t="s">
        <v>3372</v>
      </c>
      <c r="F7" s="740" t="s">
        <v>3361</v>
      </c>
      <c r="G7" s="740" t="s">
        <v>3378</v>
      </c>
      <c r="H7" s="740" t="s">
        <v>545</v>
      </c>
      <c r="I7" s="740" t="s">
        <v>1813</v>
      </c>
      <c r="J7" s="740" t="s">
        <v>3379</v>
      </c>
      <c r="K7" s="740" t="s">
        <v>3380</v>
      </c>
      <c r="L7" s="743">
        <v>143.34</v>
      </c>
      <c r="M7" s="743">
        <v>143.34</v>
      </c>
      <c r="N7" s="740">
        <v>1</v>
      </c>
      <c r="O7" s="744">
        <v>0.5</v>
      </c>
      <c r="P7" s="743"/>
      <c r="Q7" s="745">
        <v>0</v>
      </c>
      <c r="R7" s="740"/>
      <c r="S7" s="745">
        <v>0</v>
      </c>
      <c r="T7" s="744"/>
      <c r="U7" s="235">
        <v>0</v>
      </c>
    </row>
    <row r="8" spans="1:21" ht="14.4" customHeight="1" x14ac:dyDescent="0.3">
      <c r="A8" s="746">
        <v>30</v>
      </c>
      <c r="B8" s="748" t="s">
        <v>544</v>
      </c>
      <c r="C8" s="748" t="s">
        <v>3364</v>
      </c>
      <c r="D8" s="749" t="s">
        <v>4282</v>
      </c>
      <c r="E8" s="750" t="s">
        <v>3372</v>
      </c>
      <c r="F8" s="748" t="s">
        <v>3361</v>
      </c>
      <c r="G8" s="748" t="s">
        <v>3381</v>
      </c>
      <c r="H8" s="748" t="s">
        <v>545</v>
      </c>
      <c r="I8" s="748" t="s">
        <v>3382</v>
      </c>
      <c r="J8" s="748" t="s">
        <v>1226</v>
      </c>
      <c r="K8" s="748" t="s">
        <v>3383</v>
      </c>
      <c r="L8" s="751">
        <v>0</v>
      </c>
      <c r="M8" s="751">
        <v>0</v>
      </c>
      <c r="N8" s="748">
        <v>4</v>
      </c>
      <c r="O8" s="752">
        <v>2.5</v>
      </c>
      <c r="P8" s="751"/>
      <c r="Q8" s="753"/>
      <c r="R8" s="748"/>
      <c r="S8" s="753">
        <v>0</v>
      </c>
      <c r="T8" s="752"/>
      <c r="U8" s="747">
        <v>0</v>
      </c>
    </row>
    <row r="9" spans="1:21" ht="14.4" customHeight="1" x14ac:dyDescent="0.3">
      <c r="A9" s="746">
        <v>30</v>
      </c>
      <c r="B9" s="748" t="s">
        <v>544</v>
      </c>
      <c r="C9" s="748" t="s">
        <v>3364</v>
      </c>
      <c r="D9" s="749" t="s">
        <v>4282</v>
      </c>
      <c r="E9" s="750" t="s">
        <v>3372</v>
      </c>
      <c r="F9" s="748" t="s">
        <v>3361</v>
      </c>
      <c r="G9" s="748" t="s">
        <v>3381</v>
      </c>
      <c r="H9" s="748" t="s">
        <v>545</v>
      </c>
      <c r="I9" s="748" t="s">
        <v>1225</v>
      </c>
      <c r="J9" s="748" t="s">
        <v>1226</v>
      </c>
      <c r="K9" s="748" t="s">
        <v>1227</v>
      </c>
      <c r="L9" s="751">
        <v>85.71</v>
      </c>
      <c r="M9" s="751">
        <v>85.71</v>
      </c>
      <c r="N9" s="748">
        <v>1</v>
      </c>
      <c r="O9" s="752">
        <v>0.5</v>
      </c>
      <c r="P9" s="751"/>
      <c r="Q9" s="753">
        <v>0</v>
      </c>
      <c r="R9" s="748"/>
      <c r="S9" s="753">
        <v>0</v>
      </c>
      <c r="T9" s="752"/>
      <c r="U9" s="747">
        <v>0</v>
      </c>
    </row>
    <row r="10" spans="1:21" ht="14.4" customHeight="1" x14ac:dyDescent="0.3">
      <c r="A10" s="746">
        <v>30</v>
      </c>
      <c r="B10" s="748" t="s">
        <v>544</v>
      </c>
      <c r="C10" s="748" t="s">
        <v>3364</v>
      </c>
      <c r="D10" s="749" t="s">
        <v>4282</v>
      </c>
      <c r="E10" s="750" t="s">
        <v>3372</v>
      </c>
      <c r="F10" s="748" t="s">
        <v>3361</v>
      </c>
      <c r="G10" s="748" t="s">
        <v>3381</v>
      </c>
      <c r="H10" s="748" t="s">
        <v>545</v>
      </c>
      <c r="I10" s="748" t="s">
        <v>708</v>
      </c>
      <c r="J10" s="748" t="s">
        <v>709</v>
      </c>
      <c r="K10" s="748" t="s">
        <v>3384</v>
      </c>
      <c r="L10" s="751">
        <v>40.58</v>
      </c>
      <c r="M10" s="751">
        <v>40.58</v>
      </c>
      <c r="N10" s="748">
        <v>1</v>
      </c>
      <c r="O10" s="752">
        <v>0.5</v>
      </c>
      <c r="P10" s="751">
        <v>40.58</v>
      </c>
      <c r="Q10" s="753">
        <v>1</v>
      </c>
      <c r="R10" s="748">
        <v>1</v>
      </c>
      <c r="S10" s="753">
        <v>1</v>
      </c>
      <c r="T10" s="752">
        <v>0.5</v>
      </c>
      <c r="U10" s="747">
        <v>1</v>
      </c>
    </row>
    <row r="11" spans="1:21" ht="14.4" customHeight="1" x14ac:dyDescent="0.3">
      <c r="A11" s="746">
        <v>30</v>
      </c>
      <c r="B11" s="748" t="s">
        <v>544</v>
      </c>
      <c r="C11" s="748" t="s">
        <v>3364</v>
      </c>
      <c r="D11" s="749" t="s">
        <v>4282</v>
      </c>
      <c r="E11" s="750" t="s">
        <v>3372</v>
      </c>
      <c r="F11" s="748" t="s">
        <v>3361</v>
      </c>
      <c r="G11" s="748" t="s">
        <v>3385</v>
      </c>
      <c r="H11" s="748" t="s">
        <v>2305</v>
      </c>
      <c r="I11" s="748" t="s">
        <v>2480</v>
      </c>
      <c r="J11" s="748" t="s">
        <v>3323</v>
      </c>
      <c r="K11" s="748" t="s">
        <v>3322</v>
      </c>
      <c r="L11" s="751">
        <v>6.68</v>
      </c>
      <c r="M11" s="751">
        <v>20.04</v>
      </c>
      <c r="N11" s="748">
        <v>3</v>
      </c>
      <c r="O11" s="752">
        <v>1.5</v>
      </c>
      <c r="P11" s="751">
        <v>6.68</v>
      </c>
      <c r="Q11" s="753">
        <v>0.33333333333333331</v>
      </c>
      <c r="R11" s="748">
        <v>1</v>
      </c>
      <c r="S11" s="753">
        <v>0.33333333333333331</v>
      </c>
      <c r="T11" s="752">
        <v>0.5</v>
      </c>
      <c r="U11" s="747">
        <v>0.33333333333333331</v>
      </c>
    </row>
    <row r="12" spans="1:21" ht="14.4" customHeight="1" x14ac:dyDescent="0.3">
      <c r="A12" s="746">
        <v>30</v>
      </c>
      <c r="B12" s="748" t="s">
        <v>544</v>
      </c>
      <c r="C12" s="748" t="s">
        <v>3364</v>
      </c>
      <c r="D12" s="749" t="s">
        <v>4282</v>
      </c>
      <c r="E12" s="750" t="s">
        <v>3372</v>
      </c>
      <c r="F12" s="748" t="s">
        <v>3361</v>
      </c>
      <c r="G12" s="748" t="s">
        <v>3385</v>
      </c>
      <c r="H12" s="748" t="s">
        <v>545</v>
      </c>
      <c r="I12" s="748" t="s">
        <v>605</v>
      </c>
      <c r="J12" s="748" t="s">
        <v>3326</v>
      </c>
      <c r="K12" s="748" t="s">
        <v>3322</v>
      </c>
      <c r="L12" s="751">
        <v>5.14</v>
      </c>
      <c r="M12" s="751">
        <v>5.14</v>
      </c>
      <c r="N12" s="748">
        <v>1</v>
      </c>
      <c r="O12" s="752">
        <v>0.5</v>
      </c>
      <c r="P12" s="751"/>
      <c r="Q12" s="753">
        <v>0</v>
      </c>
      <c r="R12" s="748"/>
      <c r="S12" s="753">
        <v>0</v>
      </c>
      <c r="T12" s="752"/>
      <c r="U12" s="747">
        <v>0</v>
      </c>
    </row>
    <row r="13" spans="1:21" ht="14.4" customHeight="1" x14ac:dyDescent="0.3">
      <c r="A13" s="746">
        <v>30</v>
      </c>
      <c r="B13" s="748" t="s">
        <v>544</v>
      </c>
      <c r="C13" s="748" t="s">
        <v>3364</v>
      </c>
      <c r="D13" s="749" t="s">
        <v>4282</v>
      </c>
      <c r="E13" s="750" t="s">
        <v>3372</v>
      </c>
      <c r="F13" s="748" t="s">
        <v>3361</v>
      </c>
      <c r="G13" s="748" t="s">
        <v>3386</v>
      </c>
      <c r="H13" s="748" t="s">
        <v>2305</v>
      </c>
      <c r="I13" s="748" t="s">
        <v>2328</v>
      </c>
      <c r="J13" s="748" t="s">
        <v>2329</v>
      </c>
      <c r="K13" s="748" t="s">
        <v>3198</v>
      </c>
      <c r="L13" s="751">
        <v>72</v>
      </c>
      <c r="M13" s="751">
        <v>72</v>
      </c>
      <c r="N13" s="748">
        <v>1</v>
      </c>
      <c r="O13" s="752">
        <v>0.5</v>
      </c>
      <c r="P13" s="751">
        <v>72</v>
      </c>
      <c r="Q13" s="753">
        <v>1</v>
      </c>
      <c r="R13" s="748">
        <v>1</v>
      </c>
      <c r="S13" s="753">
        <v>1</v>
      </c>
      <c r="T13" s="752">
        <v>0.5</v>
      </c>
      <c r="U13" s="747">
        <v>1</v>
      </c>
    </row>
    <row r="14" spans="1:21" ht="14.4" customHeight="1" x14ac:dyDescent="0.3">
      <c r="A14" s="746">
        <v>30</v>
      </c>
      <c r="B14" s="748" t="s">
        <v>544</v>
      </c>
      <c r="C14" s="748" t="s">
        <v>3364</v>
      </c>
      <c r="D14" s="749" t="s">
        <v>4282</v>
      </c>
      <c r="E14" s="750" t="s">
        <v>3372</v>
      </c>
      <c r="F14" s="748" t="s">
        <v>3361</v>
      </c>
      <c r="G14" s="748" t="s">
        <v>3387</v>
      </c>
      <c r="H14" s="748" t="s">
        <v>545</v>
      </c>
      <c r="I14" s="748" t="s">
        <v>3388</v>
      </c>
      <c r="J14" s="748" t="s">
        <v>3389</v>
      </c>
      <c r="K14" s="748" t="s">
        <v>3390</v>
      </c>
      <c r="L14" s="751">
        <v>0</v>
      </c>
      <c r="M14" s="751">
        <v>0</v>
      </c>
      <c r="N14" s="748">
        <v>1</v>
      </c>
      <c r="O14" s="752">
        <v>0.5</v>
      </c>
      <c r="P14" s="751">
        <v>0</v>
      </c>
      <c r="Q14" s="753"/>
      <c r="R14" s="748">
        <v>1</v>
      </c>
      <c r="S14" s="753">
        <v>1</v>
      </c>
      <c r="T14" s="752">
        <v>0.5</v>
      </c>
      <c r="U14" s="747">
        <v>1</v>
      </c>
    </row>
    <row r="15" spans="1:21" ht="14.4" customHeight="1" x14ac:dyDescent="0.3">
      <c r="A15" s="746">
        <v>30</v>
      </c>
      <c r="B15" s="748" t="s">
        <v>544</v>
      </c>
      <c r="C15" s="748" t="s">
        <v>3364</v>
      </c>
      <c r="D15" s="749" t="s">
        <v>4282</v>
      </c>
      <c r="E15" s="750" t="s">
        <v>3372</v>
      </c>
      <c r="F15" s="748" t="s">
        <v>3361</v>
      </c>
      <c r="G15" s="748" t="s">
        <v>3391</v>
      </c>
      <c r="H15" s="748" t="s">
        <v>545</v>
      </c>
      <c r="I15" s="748" t="s">
        <v>1268</v>
      </c>
      <c r="J15" s="748" t="s">
        <v>1265</v>
      </c>
      <c r="K15" s="748" t="s">
        <v>1269</v>
      </c>
      <c r="L15" s="751">
        <v>73.73</v>
      </c>
      <c r="M15" s="751">
        <v>73.73</v>
      </c>
      <c r="N15" s="748">
        <v>1</v>
      </c>
      <c r="O15" s="752">
        <v>0.5</v>
      </c>
      <c r="P15" s="751"/>
      <c r="Q15" s="753">
        <v>0</v>
      </c>
      <c r="R15" s="748"/>
      <c r="S15" s="753">
        <v>0</v>
      </c>
      <c r="T15" s="752"/>
      <c r="U15" s="747">
        <v>0</v>
      </c>
    </row>
    <row r="16" spans="1:21" ht="14.4" customHeight="1" x14ac:dyDescent="0.3">
      <c r="A16" s="746">
        <v>30</v>
      </c>
      <c r="B16" s="748" t="s">
        <v>544</v>
      </c>
      <c r="C16" s="748" t="s">
        <v>3364</v>
      </c>
      <c r="D16" s="749" t="s">
        <v>4282</v>
      </c>
      <c r="E16" s="750" t="s">
        <v>3372</v>
      </c>
      <c r="F16" s="748" t="s">
        <v>3361</v>
      </c>
      <c r="G16" s="748" t="s">
        <v>3391</v>
      </c>
      <c r="H16" s="748" t="s">
        <v>545</v>
      </c>
      <c r="I16" s="748" t="s">
        <v>3392</v>
      </c>
      <c r="J16" s="748" t="s">
        <v>1258</v>
      </c>
      <c r="K16" s="748" t="s">
        <v>1262</v>
      </c>
      <c r="L16" s="751">
        <v>0</v>
      </c>
      <c r="M16" s="751">
        <v>0</v>
      </c>
      <c r="N16" s="748">
        <v>2</v>
      </c>
      <c r="O16" s="752">
        <v>1</v>
      </c>
      <c r="P16" s="751"/>
      <c r="Q16" s="753"/>
      <c r="R16" s="748"/>
      <c r="S16" s="753">
        <v>0</v>
      </c>
      <c r="T16" s="752"/>
      <c r="U16" s="747">
        <v>0</v>
      </c>
    </row>
    <row r="17" spans="1:21" ht="14.4" customHeight="1" x14ac:dyDescent="0.3">
      <c r="A17" s="746">
        <v>30</v>
      </c>
      <c r="B17" s="748" t="s">
        <v>544</v>
      </c>
      <c r="C17" s="748" t="s">
        <v>3364</v>
      </c>
      <c r="D17" s="749" t="s">
        <v>4282</v>
      </c>
      <c r="E17" s="750" t="s">
        <v>3372</v>
      </c>
      <c r="F17" s="748" t="s">
        <v>3361</v>
      </c>
      <c r="G17" s="748" t="s">
        <v>3393</v>
      </c>
      <c r="H17" s="748" t="s">
        <v>545</v>
      </c>
      <c r="I17" s="748" t="s">
        <v>3394</v>
      </c>
      <c r="J17" s="748" t="s">
        <v>2792</v>
      </c>
      <c r="K17" s="748" t="s">
        <v>2020</v>
      </c>
      <c r="L17" s="751">
        <v>0</v>
      </c>
      <c r="M17" s="751">
        <v>0</v>
      </c>
      <c r="N17" s="748">
        <v>1</v>
      </c>
      <c r="O17" s="752">
        <v>1</v>
      </c>
      <c r="P17" s="751"/>
      <c r="Q17" s="753"/>
      <c r="R17" s="748"/>
      <c r="S17" s="753">
        <v>0</v>
      </c>
      <c r="T17" s="752"/>
      <c r="U17" s="747">
        <v>0</v>
      </c>
    </row>
    <row r="18" spans="1:21" ht="14.4" customHeight="1" x14ac:dyDescent="0.3">
      <c r="A18" s="746">
        <v>30</v>
      </c>
      <c r="B18" s="748" t="s">
        <v>544</v>
      </c>
      <c r="C18" s="748" t="s">
        <v>3364</v>
      </c>
      <c r="D18" s="749" t="s">
        <v>4282</v>
      </c>
      <c r="E18" s="750" t="s">
        <v>3372</v>
      </c>
      <c r="F18" s="748" t="s">
        <v>3361</v>
      </c>
      <c r="G18" s="748" t="s">
        <v>3393</v>
      </c>
      <c r="H18" s="748" t="s">
        <v>2305</v>
      </c>
      <c r="I18" s="748" t="s">
        <v>2963</v>
      </c>
      <c r="J18" s="748" t="s">
        <v>2792</v>
      </c>
      <c r="K18" s="748" t="s">
        <v>3257</v>
      </c>
      <c r="L18" s="751">
        <v>154.36000000000001</v>
      </c>
      <c r="M18" s="751">
        <v>154.36000000000001</v>
      </c>
      <c r="N18" s="748">
        <v>1</v>
      </c>
      <c r="O18" s="752">
        <v>1</v>
      </c>
      <c r="P18" s="751">
        <v>154.36000000000001</v>
      </c>
      <c r="Q18" s="753">
        <v>1</v>
      </c>
      <c r="R18" s="748">
        <v>1</v>
      </c>
      <c r="S18" s="753">
        <v>1</v>
      </c>
      <c r="T18" s="752">
        <v>1</v>
      </c>
      <c r="U18" s="747">
        <v>1</v>
      </c>
    </row>
    <row r="19" spans="1:21" ht="14.4" customHeight="1" x14ac:dyDescent="0.3">
      <c r="A19" s="746">
        <v>30</v>
      </c>
      <c r="B19" s="748" t="s">
        <v>544</v>
      </c>
      <c r="C19" s="748" t="s">
        <v>3364</v>
      </c>
      <c r="D19" s="749" t="s">
        <v>4282</v>
      </c>
      <c r="E19" s="750" t="s">
        <v>3372</v>
      </c>
      <c r="F19" s="748" t="s">
        <v>3361</v>
      </c>
      <c r="G19" s="748" t="s">
        <v>3395</v>
      </c>
      <c r="H19" s="748" t="s">
        <v>545</v>
      </c>
      <c r="I19" s="748" t="s">
        <v>3396</v>
      </c>
      <c r="J19" s="748" t="s">
        <v>3397</v>
      </c>
      <c r="K19" s="748" t="s">
        <v>2017</v>
      </c>
      <c r="L19" s="751">
        <v>150.1</v>
      </c>
      <c r="M19" s="751">
        <v>150.1</v>
      </c>
      <c r="N19" s="748">
        <v>1</v>
      </c>
      <c r="O19" s="752">
        <v>0.5</v>
      </c>
      <c r="P19" s="751"/>
      <c r="Q19" s="753">
        <v>0</v>
      </c>
      <c r="R19" s="748"/>
      <c r="S19" s="753">
        <v>0</v>
      </c>
      <c r="T19" s="752"/>
      <c r="U19" s="747">
        <v>0</v>
      </c>
    </row>
    <row r="20" spans="1:21" ht="14.4" customHeight="1" x14ac:dyDescent="0.3">
      <c r="A20" s="746">
        <v>30</v>
      </c>
      <c r="B20" s="748" t="s">
        <v>544</v>
      </c>
      <c r="C20" s="748" t="s">
        <v>3364</v>
      </c>
      <c r="D20" s="749" t="s">
        <v>4282</v>
      </c>
      <c r="E20" s="750" t="s">
        <v>3372</v>
      </c>
      <c r="F20" s="748" t="s">
        <v>3361</v>
      </c>
      <c r="G20" s="748" t="s">
        <v>3398</v>
      </c>
      <c r="H20" s="748" t="s">
        <v>2305</v>
      </c>
      <c r="I20" s="748" t="s">
        <v>2789</v>
      </c>
      <c r="J20" s="748" t="s">
        <v>2790</v>
      </c>
      <c r="K20" s="748" t="s">
        <v>1036</v>
      </c>
      <c r="L20" s="751">
        <v>124.91</v>
      </c>
      <c r="M20" s="751">
        <v>124.91</v>
      </c>
      <c r="N20" s="748">
        <v>1</v>
      </c>
      <c r="O20" s="752">
        <v>0.5</v>
      </c>
      <c r="P20" s="751"/>
      <c r="Q20" s="753">
        <v>0</v>
      </c>
      <c r="R20" s="748"/>
      <c r="S20" s="753">
        <v>0</v>
      </c>
      <c r="T20" s="752"/>
      <c r="U20" s="747">
        <v>0</v>
      </c>
    </row>
    <row r="21" spans="1:21" ht="14.4" customHeight="1" x14ac:dyDescent="0.3">
      <c r="A21" s="746">
        <v>30</v>
      </c>
      <c r="B21" s="748" t="s">
        <v>544</v>
      </c>
      <c r="C21" s="748" t="s">
        <v>3364</v>
      </c>
      <c r="D21" s="749" t="s">
        <v>4282</v>
      </c>
      <c r="E21" s="750" t="s">
        <v>3372</v>
      </c>
      <c r="F21" s="748" t="s">
        <v>3361</v>
      </c>
      <c r="G21" s="748" t="s">
        <v>3398</v>
      </c>
      <c r="H21" s="748" t="s">
        <v>2305</v>
      </c>
      <c r="I21" s="748" t="s">
        <v>2485</v>
      </c>
      <c r="J21" s="748" t="s">
        <v>2636</v>
      </c>
      <c r="K21" s="748" t="s">
        <v>2407</v>
      </c>
      <c r="L21" s="751">
        <v>62.46</v>
      </c>
      <c r="M21" s="751">
        <v>124.92</v>
      </c>
      <c r="N21" s="748">
        <v>2</v>
      </c>
      <c r="O21" s="752">
        <v>1</v>
      </c>
      <c r="P21" s="751"/>
      <c r="Q21" s="753">
        <v>0</v>
      </c>
      <c r="R21" s="748"/>
      <c r="S21" s="753">
        <v>0</v>
      </c>
      <c r="T21" s="752"/>
      <c r="U21" s="747">
        <v>0</v>
      </c>
    </row>
    <row r="22" spans="1:21" ht="14.4" customHeight="1" x14ac:dyDescent="0.3">
      <c r="A22" s="746">
        <v>30</v>
      </c>
      <c r="B22" s="748" t="s">
        <v>544</v>
      </c>
      <c r="C22" s="748" t="s">
        <v>3364</v>
      </c>
      <c r="D22" s="749" t="s">
        <v>4282</v>
      </c>
      <c r="E22" s="750" t="s">
        <v>3372</v>
      </c>
      <c r="F22" s="748" t="s">
        <v>3361</v>
      </c>
      <c r="G22" s="748" t="s">
        <v>3398</v>
      </c>
      <c r="H22" s="748" t="s">
        <v>2305</v>
      </c>
      <c r="I22" s="748" t="s">
        <v>2485</v>
      </c>
      <c r="J22" s="748" t="s">
        <v>2636</v>
      </c>
      <c r="K22" s="748" t="s">
        <v>2407</v>
      </c>
      <c r="L22" s="751">
        <v>58.86</v>
      </c>
      <c r="M22" s="751">
        <v>176.57999999999998</v>
      </c>
      <c r="N22" s="748">
        <v>3</v>
      </c>
      <c r="O22" s="752">
        <v>1.5</v>
      </c>
      <c r="P22" s="751">
        <v>117.72</v>
      </c>
      <c r="Q22" s="753">
        <v>0.66666666666666674</v>
      </c>
      <c r="R22" s="748">
        <v>2</v>
      </c>
      <c r="S22" s="753">
        <v>0.66666666666666663</v>
      </c>
      <c r="T22" s="752">
        <v>1</v>
      </c>
      <c r="U22" s="747">
        <v>0.66666666666666663</v>
      </c>
    </row>
    <row r="23" spans="1:21" ht="14.4" customHeight="1" x14ac:dyDescent="0.3">
      <c r="A23" s="746">
        <v>30</v>
      </c>
      <c r="B23" s="748" t="s">
        <v>544</v>
      </c>
      <c r="C23" s="748" t="s">
        <v>3364</v>
      </c>
      <c r="D23" s="749" t="s">
        <v>4282</v>
      </c>
      <c r="E23" s="750" t="s">
        <v>3372</v>
      </c>
      <c r="F23" s="748" t="s">
        <v>3361</v>
      </c>
      <c r="G23" s="748" t="s">
        <v>3398</v>
      </c>
      <c r="H23" s="748" t="s">
        <v>2305</v>
      </c>
      <c r="I23" s="748" t="s">
        <v>2488</v>
      </c>
      <c r="J23" s="748" t="s">
        <v>3235</v>
      </c>
      <c r="K23" s="748" t="s">
        <v>1036</v>
      </c>
      <c r="L23" s="751">
        <v>117.73</v>
      </c>
      <c r="M23" s="751">
        <v>117.73</v>
      </c>
      <c r="N23" s="748">
        <v>1</v>
      </c>
      <c r="O23" s="752">
        <v>0.5</v>
      </c>
      <c r="P23" s="751">
        <v>117.73</v>
      </c>
      <c r="Q23" s="753">
        <v>1</v>
      </c>
      <c r="R23" s="748">
        <v>1</v>
      </c>
      <c r="S23" s="753">
        <v>1</v>
      </c>
      <c r="T23" s="752">
        <v>0.5</v>
      </c>
      <c r="U23" s="747">
        <v>1</v>
      </c>
    </row>
    <row r="24" spans="1:21" ht="14.4" customHeight="1" x14ac:dyDescent="0.3">
      <c r="A24" s="746">
        <v>30</v>
      </c>
      <c r="B24" s="748" t="s">
        <v>544</v>
      </c>
      <c r="C24" s="748" t="s">
        <v>3364</v>
      </c>
      <c r="D24" s="749" t="s">
        <v>4282</v>
      </c>
      <c r="E24" s="750" t="s">
        <v>3372</v>
      </c>
      <c r="F24" s="748" t="s">
        <v>3361</v>
      </c>
      <c r="G24" s="748" t="s">
        <v>3398</v>
      </c>
      <c r="H24" s="748" t="s">
        <v>2305</v>
      </c>
      <c r="I24" s="748" t="s">
        <v>2603</v>
      </c>
      <c r="J24" s="748" t="s">
        <v>2608</v>
      </c>
      <c r="K24" s="748" t="s">
        <v>3236</v>
      </c>
      <c r="L24" s="751">
        <v>193.1</v>
      </c>
      <c r="M24" s="751">
        <v>193.1</v>
      </c>
      <c r="N24" s="748">
        <v>1</v>
      </c>
      <c r="O24" s="752">
        <v>0.5</v>
      </c>
      <c r="P24" s="751"/>
      <c r="Q24" s="753">
        <v>0</v>
      </c>
      <c r="R24" s="748"/>
      <c r="S24" s="753">
        <v>0</v>
      </c>
      <c r="T24" s="752"/>
      <c r="U24" s="747">
        <v>0</v>
      </c>
    </row>
    <row r="25" spans="1:21" ht="14.4" customHeight="1" x14ac:dyDescent="0.3">
      <c r="A25" s="746">
        <v>30</v>
      </c>
      <c r="B25" s="748" t="s">
        <v>544</v>
      </c>
      <c r="C25" s="748" t="s">
        <v>3364</v>
      </c>
      <c r="D25" s="749" t="s">
        <v>4282</v>
      </c>
      <c r="E25" s="750" t="s">
        <v>3372</v>
      </c>
      <c r="F25" s="748" t="s">
        <v>3361</v>
      </c>
      <c r="G25" s="748" t="s">
        <v>3399</v>
      </c>
      <c r="H25" s="748" t="s">
        <v>2305</v>
      </c>
      <c r="I25" s="748" t="s">
        <v>2661</v>
      </c>
      <c r="J25" s="748" t="s">
        <v>2662</v>
      </c>
      <c r="K25" s="748" t="s">
        <v>3341</v>
      </c>
      <c r="L25" s="751">
        <v>86.5</v>
      </c>
      <c r="M25" s="751">
        <v>86.5</v>
      </c>
      <c r="N25" s="748">
        <v>1</v>
      </c>
      <c r="O25" s="752">
        <v>0.5</v>
      </c>
      <c r="P25" s="751"/>
      <c r="Q25" s="753">
        <v>0</v>
      </c>
      <c r="R25" s="748"/>
      <c r="S25" s="753">
        <v>0</v>
      </c>
      <c r="T25" s="752"/>
      <c r="U25" s="747">
        <v>0</v>
      </c>
    </row>
    <row r="26" spans="1:21" ht="14.4" customHeight="1" x14ac:dyDescent="0.3">
      <c r="A26" s="746">
        <v>30</v>
      </c>
      <c r="B26" s="748" t="s">
        <v>544</v>
      </c>
      <c r="C26" s="748" t="s">
        <v>3364</v>
      </c>
      <c r="D26" s="749" t="s">
        <v>4282</v>
      </c>
      <c r="E26" s="750" t="s">
        <v>3372</v>
      </c>
      <c r="F26" s="748" t="s">
        <v>3361</v>
      </c>
      <c r="G26" s="748" t="s">
        <v>3399</v>
      </c>
      <c r="H26" s="748" t="s">
        <v>2305</v>
      </c>
      <c r="I26" s="748" t="s">
        <v>1482</v>
      </c>
      <c r="J26" s="748" t="s">
        <v>2614</v>
      </c>
      <c r="K26" s="748" t="s">
        <v>2615</v>
      </c>
      <c r="L26" s="751">
        <v>103.8</v>
      </c>
      <c r="M26" s="751">
        <v>103.8</v>
      </c>
      <c r="N26" s="748">
        <v>1</v>
      </c>
      <c r="O26" s="752">
        <v>0.5</v>
      </c>
      <c r="P26" s="751"/>
      <c r="Q26" s="753">
        <v>0</v>
      </c>
      <c r="R26" s="748"/>
      <c r="S26" s="753">
        <v>0</v>
      </c>
      <c r="T26" s="752"/>
      <c r="U26" s="747">
        <v>0</v>
      </c>
    </row>
    <row r="27" spans="1:21" ht="14.4" customHeight="1" x14ac:dyDescent="0.3">
      <c r="A27" s="746">
        <v>30</v>
      </c>
      <c r="B27" s="748" t="s">
        <v>544</v>
      </c>
      <c r="C27" s="748" t="s">
        <v>3364</v>
      </c>
      <c r="D27" s="749" t="s">
        <v>4282</v>
      </c>
      <c r="E27" s="750" t="s">
        <v>3372</v>
      </c>
      <c r="F27" s="748" t="s">
        <v>3361</v>
      </c>
      <c r="G27" s="748" t="s">
        <v>3399</v>
      </c>
      <c r="H27" s="748" t="s">
        <v>2305</v>
      </c>
      <c r="I27" s="748" t="s">
        <v>2465</v>
      </c>
      <c r="J27" s="748" t="s">
        <v>2466</v>
      </c>
      <c r="K27" s="748" t="s">
        <v>627</v>
      </c>
      <c r="L27" s="751">
        <v>155.69999999999999</v>
      </c>
      <c r="M27" s="751">
        <v>155.69999999999999</v>
      </c>
      <c r="N27" s="748">
        <v>1</v>
      </c>
      <c r="O27" s="752">
        <v>0.5</v>
      </c>
      <c r="P27" s="751"/>
      <c r="Q27" s="753">
        <v>0</v>
      </c>
      <c r="R27" s="748"/>
      <c r="S27" s="753">
        <v>0</v>
      </c>
      <c r="T27" s="752"/>
      <c r="U27" s="747">
        <v>0</v>
      </c>
    </row>
    <row r="28" spans="1:21" ht="14.4" customHeight="1" x14ac:dyDescent="0.3">
      <c r="A28" s="746">
        <v>30</v>
      </c>
      <c r="B28" s="748" t="s">
        <v>544</v>
      </c>
      <c r="C28" s="748" t="s">
        <v>3364</v>
      </c>
      <c r="D28" s="749" t="s">
        <v>4282</v>
      </c>
      <c r="E28" s="750" t="s">
        <v>3372</v>
      </c>
      <c r="F28" s="748" t="s">
        <v>3361</v>
      </c>
      <c r="G28" s="748" t="s">
        <v>3399</v>
      </c>
      <c r="H28" s="748" t="s">
        <v>545</v>
      </c>
      <c r="I28" s="748" t="s">
        <v>3400</v>
      </c>
      <c r="J28" s="748" t="s">
        <v>2662</v>
      </c>
      <c r="K28" s="748" t="s">
        <v>3401</v>
      </c>
      <c r="L28" s="751">
        <v>0</v>
      </c>
      <c r="M28" s="751">
        <v>0</v>
      </c>
      <c r="N28" s="748">
        <v>1</v>
      </c>
      <c r="O28" s="752">
        <v>0.5</v>
      </c>
      <c r="P28" s="751"/>
      <c r="Q28" s="753"/>
      <c r="R28" s="748"/>
      <c r="S28" s="753">
        <v>0</v>
      </c>
      <c r="T28" s="752"/>
      <c r="U28" s="747">
        <v>0</v>
      </c>
    </row>
    <row r="29" spans="1:21" ht="14.4" customHeight="1" x14ac:dyDescent="0.3">
      <c r="A29" s="746">
        <v>30</v>
      </c>
      <c r="B29" s="748" t="s">
        <v>544</v>
      </c>
      <c r="C29" s="748" t="s">
        <v>3364</v>
      </c>
      <c r="D29" s="749" t="s">
        <v>4282</v>
      </c>
      <c r="E29" s="750" t="s">
        <v>3372</v>
      </c>
      <c r="F29" s="748" t="s">
        <v>3361</v>
      </c>
      <c r="G29" s="748" t="s">
        <v>3402</v>
      </c>
      <c r="H29" s="748" t="s">
        <v>2305</v>
      </c>
      <c r="I29" s="748" t="s">
        <v>2416</v>
      </c>
      <c r="J29" s="748" t="s">
        <v>2417</v>
      </c>
      <c r="K29" s="748" t="s">
        <v>2038</v>
      </c>
      <c r="L29" s="751">
        <v>65.540000000000006</v>
      </c>
      <c r="M29" s="751">
        <v>131.08000000000001</v>
      </c>
      <c r="N29" s="748">
        <v>2</v>
      </c>
      <c r="O29" s="752">
        <v>1.5</v>
      </c>
      <c r="P29" s="751"/>
      <c r="Q29" s="753">
        <v>0</v>
      </c>
      <c r="R29" s="748"/>
      <c r="S29" s="753">
        <v>0</v>
      </c>
      <c r="T29" s="752"/>
      <c r="U29" s="747">
        <v>0</v>
      </c>
    </row>
    <row r="30" spans="1:21" ht="14.4" customHeight="1" x14ac:dyDescent="0.3">
      <c r="A30" s="746">
        <v>30</v>
      </c>
      <c r="B30" s="748" t="s">
        <v>544</v>
      </c>
      <c r="C30" s="748" t="s">
        <v>3364</v>
      </c>
      <c r="D30" s="749" t="s">
        <v>4282</v>
      </c>
      <c r="E30" s="750" t="s">
        <v>3372</v>
      </c>
      <c r="F30" s="748" t="s">
        <v>3361</v>
      </c>
      <c r="G30" s="748" t="s">
        <v>3403</v>
      </c>
      <c r="H30" s="748" t="s">
        <v>2305</v>
      </c>
      <c r="I30" s="748" t="s">
        <v>2402</v>
      </c>
      <c r="J30" s="748" t="s">
        <v>2403</v>
      </c>
      <c r="K30" s="748" t="s">
        <v>1610</v>
      </c>
      <c r="L30" s="751">
        <v>35.11</v>
      </c>
      <c r="M30" s="751">
        <v>140.44</v>
      </c>
      <c r="N30" s="748">
        <v>4</v>
      </c>
      <c r="O30" s="752">
        <v>2</v>
      </c>
      <c r="P30" s="751">
        <v>35.11</v>
      </c>
      <c r="Q30" s="753">
        <v>0.25</v>
      </c>
      <c r="R30" s="748">
        <v>1</v>
      </c>
      <c r="S30" s="753">
        <v>0.25</v>
      </c>
      <c r="T30" s="752">
        <v>0.5</v>
      </c>
      <c r="U30" s="747">
        <v>0.25</v>
      </c>
    </row>
    <row r="31" spans="1:21" ht="14.4" customHeight="1" x14ac:dyDescent="0.3">
      <c r="A31" s="746">
        <v>30</v>
      </c>
      <c r="B31" s="748" t="s">
        <v>544</v>
      </c>
      <c r="C31" s="748" t="s">
        <v>3364</v>
      </c>
      <c r="D31" s="749" t="s">
        <v>4282</v>
      </c>
      <c r="E31" s="750" t="s">
        <v>3372</v>
      </c>
      <c r="F31" s="748" t="s">
        <v>3361</v>
      </c>
      <c r="G31" s="748" t="s">
        <v>3404</v>
      </c>
      <c r="H31" s="748" t="s">
        <v>545</v>
      </c>
      <c r="I31" s="748" t="s">
        <v>2872</v>
      </c>
      <c r="J31" s="748" t="s">
        <v>2873</v>
      </c>
      <c r="K31" s="748" t="s">
        <v>3263</v>
      </c>
      <c r="L31" s="751">
        <v>78.33</v>
      </c>
      <c r="M31" s="751">
        <v>78.33</v>
      </c>
      <c r="N31" s="748">
        <v>1</v>
      </c>
      <c r="O31" s="752">
        <v>0.5</v>
      </c>
      <c r="P31" s="751"/>
      <c r="Q31" s="753">
        <v>0</v>
      </c>
      <c r="R31" s="748"/>
      <c r="S31" s="753">
        <v>0</v>
      </c>
      <c r="T31" s="752"/>
      <c r="U31" s="747">
        <v>0</v>
      </c>
    </row>
    <row r="32" spans="1:21" ht="14.4" customHeight="1" x14ac:dyDescent="0.3">
      <c r="A32" s="746">
        <v>30</v>
      </c>
      <c r="B32" s="748" t="s">
        <v>544</v>
      </c>
      <c r="C32" s="748" t="s">
        <v>3364</v>
      </c>
      <c r="D32" s="749" t="s">
        <v>4282</v>
      </c>
      <c r="E32" s="750" t="s">
        <v>3372</v>
      </c>
      <c r="F32" s="748" t="s">
        <v>3361</v>
      </c>
      <c r="G32" s="748" t="s">
        <v>3405</v>
      </c>
      <c r="H32" s="748" t="s">
        <v>2305</v>
      </c>
      <c r="I32" s="748" t="s">
        <v>2563</v>
      </c>
      <c r="J32" s="748" t="s">
        <v>2564</v>
      </c>
      <c r="K32" s="748" t="s">
        <v>3220</v>
      </c>
      <c r="L32" s="751">
        <v>65.989999999999995</v>
      </c>
      <c r="M32" s="751">
        <v>65.989999999999995</v>
      </c>
      <c r="N32" s="748">
        <v>1</v>
      </c>
      <c r="O32" s="752">
        <v>0.5</v>
      </c>
      <c r="P32" s="751"/>
      <c r="Q32" s="753">
        <v>0</v>
      </c>
      <c r="R32" s="748"/>
      <c r="S32" s="753">
        <v>0</v>
      </c>
      <c r="T32" s="752"/>
      <c r="U32" s="747">
        <v>0</v>
      </c>
    </row>
    <row r="33" spans="1:21" ht="14.4" customHeight="1" x14ac:dyDescent="0.3">
      <c r="A33" s="746">
        <v>30</v>
      </c>
      <c r="B33" s="748" t="s">
        <v>544</v>
      </c>
      <c r="C33" s="748" t="s">
        <v>3364</v>
      </c>
      <c r="D33" s="749" t="s">
        <v>4282</v>
      </c>
      <c r="E33" s="750" t="s">
        <v>3372</v>
      </c>
      <c r="F33" s="748" t="s">
        <v>3361</v>
      </c>
      <c r="G33" s="748" t="s">
        <v>3405</v>
      </c>
      <c r="H33" s="748" t="s">
        <v>2305</v>
      </c>
      <c r="I33" s="748" t="s">
        <v>2681</v>
      </c>
      <c r="J33" s="748" t="s">
        <v>2354</v>
      </c>
      <c r="K33" s="748" t="s">
        <v>3329</v>
      </c>
      <c r="L33" s="751">
        <v>132</v>
      </c>
      <c r="M33" s="751">
        <v>132</v>
      </c>
      <c r="N33" s="748">
        <v>1</v>
      </c>
      <c r="O33" s="752">
        <v>0.5</v>
      </c>
      <c r="P33" s="751"/>
      <c r="Q33" s="753">
        <v>0</v>
      </c>
      <c r="R33" s="748"/>
      <c r="S33" s="753">
        <v>0</v>
      </c>
      <c r="T33" s="752"/>
      <c r="U33" s="747">
        <v>0</v>
      </c>
    </row>
    <row r="34" spans="1:21" ht="14.4" customHeight="1" x14ac:dyDescent="0.3">
      <c r="A34" s="746">
        <v>30</v>
      </c>
      <c r="B34" s="748" t="s">
        <v>544</v>
      </c>
      <c r="C34" s="748" t="s">
        <v>3364</v>
      </c>
      <c r="D34" s="749" t="s">
        <v>4282</v>
      </c>
      <c r="E34" s="750" t="s">
        <v>3372</v>
      </c>
      <c r="F34" s="748" t="s">
        <v>3361</v>
      </c>
      <c r="G34" s="748" t="s">
        <v>3406</v>
      </c>
      <c r="H34" s="748" t="s">
        <v>545</v>
      </c>
      <c r="I34" s="748" t="s">
        <v>3407</v>
      </c>
      <c r="J34" s="748" t="s">
        <v>2556</v>
      </c>
      <c r="K34" s="748" t="s">
        <v>3408</v>
      </c>
      <c r="L34" s="751">
        <v>1188.46</v>
      </c>
      <c r="M34" s="751">
        <v>1188.46</v>
      </c>
      <c r="N34" s="748">
        <v>1</v>
      </c>
      <c r="O34" s="752">
        <v>1</v>
      </c>
      <c r="P34" s="751">
        <v>1188.46</v>
      </c>
      <c r="Q34" s="753">
        <v>1</v>
      </c>
      <c r="R34" s="748">
        <v>1</v>
      </c>
      <c r="S34" s="753">
        <v>1</v>
      </c>
      <c r="T34" s="752">
        <v>1</v>
      </c>
      <c r="U34" s="747">
        <v>1</v>
      </c>
    </row>
    <row r="35" spans="1:21" ht="14.4" customHeight="1" x14ac:dyDescent="0.3">
      <c r="A35" s="746">
        <v>30</v>
      </c>
      <c r="B35" s="748" t="s">
        <v>544</v>
      </c>
      <c r="C35" s="748" t="s">
        <v>3364</v>
      </c>
      <c r="D35" s="749" t="s">
        <v>4282</v>
      </c>
      <c r="E35" s="750" t="s">
        <v>3372</v>
      </c>
      <c r="F35" s="748" t="s">
        <v>3361</v>
      </c>
      <c r="G35" s="748" t="s">
        <v>3409</v>
      </c>
      <c r="H35" s="748" t="s">
        <v>545</v>
      </c>
      <c r="I35" s="748" t="s">
        <v>1066</v>
      </c>
      <c r="J35" s="748" t="s">
        <v>3410</v>
      </c>
      <c r="K35" s="748" t="s">
        <v>3411</v>
      </c>
      <c r="L35" s="751">
        <v>23.72</v>
      </c>
      <c r="M35" s="751">
        <v>47.44</v>
      </c>
      <c r="N35" s="748">
        <v>2</v>
      </c>
      <c r="O35" s="752">
        <v>1</v>
      </c>
      <c r="P35" s="751">
        <v>23.72</v>
      </c>
      <c r="Q35" s="753">
        <v>0.5</v>
      </c>
      <c r="R35" s="748">
        <v>1</v>
      </c>
      <c r="S35" s="753">
        <v>0.5</v>
      </c>
      <c r="T35" s="752">
        <v>0.5</v>
      </c>
      <c r="U35" s="747">
        <v>0.5</v>
      </c>
    </row>
    <row r="36" spans="1:21" ht="14.4" customHeight="1" x14ac:dyDescent="0.3">
      <c r="A36" s="746">
        <v>30</v>
      </c>
      <c r="B36" s="748" t="s">
        <v>544</v>
      </c>
      <c r="C36" s="748" t="s">
        <v>3364</v>
      </c>
      <c r="D36" s="749" t="s">
        <v>4282</v>
      </c>
      <c r="E36" s="750" t="s">
        <v>3372</v>
      </c>
      <c r="F36" s="748" t="s">
        <v>3361</v>
      </c>
      <c r="G36" s="748" t="s">
        <v>3409</v>
      </c>
      <c r="H36" s="748" t="s">
        <v>545</v>
      </c>
      <c r="I36" s="748" t="s">
        <v>1066</v>
      </c>
      <c r="J36" s="748" t="s">
        <v>3410</v>
      </c>
      <c r="K36" s="748" t="s">
        <v>3411</v>
      </c>
      <c r="L36" s="751">
        <v>35.29</v>
      </c>
      <c r="M36" s="751">
        <v>105.87</v>
      </c>
      <c r="N36" s="748">
        <v>3</v>
      </c>
      <c r="O36" s="752">
        <v>2</v>
      </c>
      <c r="P36" s="751">
        <v>35.29</v>
      </c>
      <c r="Q36" s="753">
        <v>0.33333333333333331</v>
      </c>
      <c r="R36" s="748">
        <v>1</v>
      </c>
      <c r="S36" s="753">
        <v>0.33333333333333331</v>
      </c>
      <c r="T36" s="752">
        <v>0.5</v>
      </c>
      <c r="U36" s="747">
        <v>0.25</v>
      </c>
    </row>
    <row r="37" spans="1:21" ht="14.4" customHeight="1" x14ac:dyDescent="0.3">
      <c r="A37" s="746">
        <v>30</v>
      </c>
      <c r="B37" s="748" t="s">
        <v>544</v>
      </c>
      <c r="C37" s="748" t="s">
        <v>3364</v>
      </c>
      <c r="D37" s="749" t="s">
        <v>4282</v>
      </c>
      <c r="E37" s="750" t="s">
        <v>3372</v>
      </c>
      <c r="F37" s="748" t="s">
        <v>3361</v>
      </c>
      <c r="G37" s="748" t="s">
        <v>3412</v>
      </c>
      <c r="H37" s="748" t="s">
        <v>545</v>
      </c>
      <c r="I37" s="748" t="s">
        <v>1166</v>
      </c>
      <c r="J37" s="748" t="s">
        <v>807</v>
      </c>
      <c r="K37" s="748" t="s">
        <v>3413</v>
      </c>
      <c r="L37" s="751">
        <v>55.14</v>
      </c>
      <c r="M37" s="751">
        <v>55.14</v>
      </c>
      <c r="N37" s="748">
        <v>1</v>
      </c>
      <c r="O37" s="752">
        <v>0.5</v>
      </c>
      <c r="P37" s="751"/>
      <c r="Q37" s="753">
        <v>0</v>
      </c>
      <c r="R37" s="748"/>
      <c r="S37" s="753">
        <v>0</v>
      </c>
      <c r="T37" s="752"/>
      <c r="U37" s="747">
        <v>0</v>
      </c>
    </row>
    <row r="38" spans="1:21" ht="14.4" customHeight="1" x14ac:dyDescent="0.3">
      <c r="A38" s="746">
        <v>30</v>
      </c>
      <c r="B38" s="748" t="s">
        <v>544</v>
      </c>
      <c r="C38" s="748" t="s">
        <v>3364</v>
      </c>
      <c r="D38" s="749" t="s">
        <v>4282</v>
      </c>
      <c r="E38" s="750" t="s">
        <v>3372</v>
      </c>
      <c r="F38" s="748" t="s">
        <v>3361</v>
      </c>
      <c r="G38" s="748" t="s">
        <v>3414</v>
      </c>
      <c r="H38" s="748" t="s">
        <v>545</v>
      </c>
      <c r="I38" s="748" t="s">
        <v>1959</v>
      </c>
      <c r="J38" s="748" t="s">
        <v>3415</v>
      </c>
      <c r="K38" s="748" t="s">
        <v>3339</v>
      </c>
      <c r="L38" s="751">
        <v>208.39</v>
      </c>
      <c r="M38" s="751">
        <v>208.39</v>
      </c>
      <c r="N38" s="748">
        <v>1</v>
      </c>
      <c r="O38" s="752">
        <v>0.5</v>
      </c>
      <c r="P38" s="751">
        <v>208.39</v>
      </c>
      <c r="Q38" s="753">
        <v>1</v>
      </c>
      <c r="R38" s="748">
        <v>1</v>
      </c>
      <c r="S38" s="753">
        <v>1</v>
      </c>
      <c r="T38" s="752">
        <v>0.5</v>
      </c>
      <c r="U38" s="747">
        <v>1</v>
      </c>
    </row>
    <row r="39" spans="1:21" ht="14.4" customHeight="1" x14ac:dyDescent="0.3">
      <c r="A39" s="746">
        <v>30</v>
      </c>
      <c r="B39" s="748" t="s">
        <v>544</v>
      </c>
      <c r="C39" s="748" t="s">
        <v>3364</v>
      </c>
      <c r="D39" s="749" t="s">
        <v>4282</v>
      </c>
      <c r="E39" s="750" t="s">
        <v>3372</v>
      </c>
      <c r="F39" s="748" t="s">
        <v>3361</v>
      </c>
      <c r="G39" s="748" t="s">
        <v>3416</v>
      </c>
      <c r="H39" s="748" t="s">
        <v>2305</v>
      </c>
      <c r="I39" s="748" t="s">
        <v>2628</v>
      </c>
      <c r="J39" s="748" t="s">
        <v>2629</v>
      </c>
      <c r="K39" s="748" t="s">
        <v>2407</v>
      </c>
      <c r="L39" s="751">
        <v>132</v>
      </c>
      <c r="M39" s="751">
        <v>132</v>
      </c>
      <c r="N39" s="748">
        <v>1</v>
      </c>
      <c r="O39" s="752">
        <v>0.5</v>
      </c>
      <c r="P39" s="751"/>
      <c r="Q39" s="753">
        <v>0</v>
      </c>
      <c r="R39" s="748"/>
      <c r="S39" s="753">
        <v>0</v>
      </c>
      <c r="T39" s="752"/>
      <c r="U39" s="747">
        <v>0</v>
      </c>
    </row>
    <row r="40" spans="1:21" ht="14.4" customHeight="1" x14ac:dyDescent="0.3">
      <c r="A40" s="746">
        <v>30</v>
      </c>
      <c r="B40" s="748" t="s">
        <v>544</v>
      </c>
      <c r="C40" s="748" t="s">
        <v>3364</v>
      </c>
      <c r="D40" s="749" t="s">
        <v>4282</v>
      </c>
      <c r="E40" s="750" t="s">
        <v>3372</v>
      </c>
      <c r="F40" s="748" t="s">
        <v>3361</v>
      </c>
      <c r="G40" s="748" t="s">
        <v>3417</v>
      </c>
      <c r="H40" s="748" t="s">
        <v>545</v>
      </c>
      <c r="I40" s="748" t="s">
        <v>1980</v>
      </c>
      <c r="J40" s="748" t="s">
        <v>1981</v>
      </c>
      <c r="K40" s="748" t="s">
        <v>1982</v>
      </c>
      <c r="L40" s="751">
        <v>232.68</v>
      </c>
      <c r="M40" s="751">
        <v>232.68</v>
      </c>
      <c r="N40" s="748">
        <v>1</v>
      </c>
      <c r="O40" s="752">
        <v>0.5</v>
      </c>
      <c r="P40" s="751">
        <v>232.68</v>
      </c>
      <c r="Q40" s="753">
        <v>1</v>
      </c>
      <c r="R40" s="748">
        <v>1</v>
      </c>
      <c r="S40" s="753">
        <v>1</v>
      </c>
      <c r="T40" s="752">
        <v>0.5</v>
      </c>
      <c r="U40" s="747">
        <v>1</v>
      </c>
    </row>
    <row r="41" spans="1:21" ht="14.4" customHeight="1" x14ac:dyDescent="0.3">
      <c r="A41" s="746">
        <v>30</v>
      </c>
      <c r="B41" s="748" t="s">
        <v>544</v>
      </c>
      <c r="C41" s="748" t="s">
        <v>3364</v>
      </c>
      <c r="D41" s="749" t="s">
        <v>4282</v>
      </c>
      <c r="E41" s="750" t="s">
        <v>3372</v>
      </c>
      <c r="F41" s="748" t="s">
        <v>3361</v>
      </c>
      <c r="G41" s="748" t="s">
        <v>3417</v>
      </c>
      <c r="H41" s="748" t="s">
        <v>545</v>
      </c>
      <c r="I41" s="748" t="s">
        <v>1399</v>
      </c>
      <c r="J41" s="748" t="s">
        <v>3418</v>
      </c>
      <c r="K41" s="748" t="s">
        <v>3419</v>
      </c>
      <c r="L41" s="751">
        <v>484.75</v>
      </c>
      <c r="M41" s="751">
        <v>484.75</v>
      </c>
      <c r="N41" s="748">
        <v>1</v>
      </c>
      <c r="O41" s="752">
        <v>0.5</v>
      </c>
      <c r="P41" s="751">
        <v>484.75</v>
      </c>
      <c r="Q41" s="753">
        <v>1</v>
      </c>
      <c r="R41" s="748">
        <v>1</v>
      </c>
      <c r="S41" s="753">
        <v>1</v>
      </c>
      <c r="T41" s="752">
        <v>0.5</v>
      </c>
      <c r="U41" s="747">
        <v>1</v>
      </c>
    </row>
    <row r="42" spans="1:21" ht="14.4" customHeight="1" x14ac:dyDescent="0.3">
      <c r="A42" s="746">
        <v>30</v>
      </c>
      <c r="B42" s="748" t="s">
        <v>544</v>
      </c>
      <c r="C42" s="748" t="s">
        <v>3364</v>
      </c>
      <c r="D42" s="749" t="s">
        <v>4282</v>
      </c>
      <c r="E42" s="750" t="s">
        <v>3372</v>
      </c>
      <c r="F42" s="748" t="s">
        <v>3361</v>
      </c>
      <c r="G42" s="748" t="s">
        <v>3420</v>
      </c>
      <c r="H42" s="748" t="s">
        <v>545</v>
      </c>
      <c r="I42" s="748" t="s">
        <v>963</v>
      </c>
      <c r="J42" s="748" t="s">
        <v>964</v>
      </c>
      <c r="K42" s="748" t="s">
        <v>3421</v>
      </c>
      <c r="L42" s="751">
        <v>58.97</v>
      </c>
      <c r="M42" s="751">
        <v>117.94</v>
      </c>
      <c r="N42" s="748">
        <v>2</v>
      </c>
      <c r="O42" s="752">
        <v>1</v>
      </c>
      <c r="P42" s="751"/>
      <c r="Q42" s="753">
        <v>0</v>
      </c>
      <c r="R42" s="748"/>
      <c r="S42" s="753">
        <v>0</v>
      </c>
      <c r="T42" s="752"/>
      <c r="U42" s="747">
        <v>0</v>
      </c>
    </row>
    <row r="43" spans="1:21" ht="14.4" customHeight="1" x14ac:dyDescent="0.3">
      <c r="A43" s="746">
        <v>30</v>
      </c>
      <c r="B43" s="748" t="s">
        <v>544</v>
      </c>
      <c r="C43" s="748" t="s">
        <v>3364</v>
      </c>
      <c r="D43" s="749" t="s">
        <v>4282</v>
      </c>
      <c r="E43" s="750" t="s">
        <v>3372</v>
      </c>
      <c r="F43" s="748" t="s">
        <v>3361</v>
      </c>
      <c r="G43" s="748" t="s">
        <v>3420</v>
      </c>
      <c r="H43" s="748" t="s">
        <v>545</v>
      </c>
      <c r="I43" s="748" t="s">
        <v>3422</v>
      </c>
      <c r="J43" s="748" t="s">
        <v>3423</v>
      </c>
      <c r="K43" s="748" t="s">
        <v>3424</v>
      </c>
      <c r="L43" s="751">
        <v>0</v>
      </c>
      <c r="M43" s="751">
        <v>0</v>
      </c>
      <c r="N43" s="748">
        <v>11</v>
      </c>
      <c r="O43" s="752">
        <v>5.5</v>
      </c>
      <c r="P43" s="751">
        <v>0</v>
      </c>
      <c r="Q43" s="753"/>
      <c r="R43" s="748">
        <v>3</v>
      </c>
      <c r="S43" s="753">
        <v>0.27272727272727271</v>
      </c>
      <c r="T43" s="752">
        <v>1.5</v>
      </c>
      <c r="U43" s="747">
        <v>0.27272727272727271</v>
      </c>
    </row>
    <row r="44" spans="1:21" ht="14.4" customHeight="1" x14ac:dyDescent="0.3">
      <c r="A44" s="746">
        <v>30</v>
      </c>
      <c r="B44" s="748" t="s">
        <v>544</v>
      </c>
      <c r="C44" s="748" t="s">
        <v>3364</v>
      </c>
      <c r="D44" s="749" t="s">
        <v>4282</v>
      </c>
      <c r="E44" s="750" t="s">
        <v>3372</v>
      </c>
      <c r="F44" s="748" t="s">
        <v>3361</v>
      </c>
      <c r="G44" s="748" t="s">
        <v>3420</v>
      </c>
      <c r="H44" s="748" t="s">
        <v>545</v>
      </c>
      <c r="I44" s="748" t="s">
        <v>1169</v>
      </c>
      <c r="J44" s="748" t="s">
        <v>3423</v>
      </c>
      <c r="K44" s="748" t="s">
        <v>3425</v>
      </c>
      <c r="L44" s="751">
        <v>63.7</v>
      </c>
      <c r="M44" s="751">
        <v>191.10000000000002</v>
      </c>
      <c r="N44" s="748">
        <v>3</v>
      </c>
      <c r="O44" s="752">
        <v>1.5</v>
      </c>
      <c r="P44" s="751">
        <v>191.10000000000002</v>
      </c>
      <c r="Q44" s="753">
        <v>1</v>
      </c>
      <c r="R44" s="748">
        <v>3</v>
      </c>
      <c r="S44" s="753">
        <v>1</v>
      </c>
      <c r="T44" s="752">
        <v>1.5</v>
      </c>
      <c r="U44" s="747">
        <v>1</v>
      </c>
    </row>
    <row r="45" spans="1:21" ht="14.4" customHeight="1" x14ac:dyDescent="0.3">
      <c r="A45" s="746">
        <v>30</v>
      </c>
      <c r="B45" s="748" t="s">
        <v>544</v>
      </c>
      <c r="C45" s="748" t="s">
        <v>3364</v>
      </c>
      <c r="D45" s="749" t="s">
        <v>4282</v>
      </c>
      <c r="E45" s="750" t="s">
        <v>3372</v>
      </c>
      <c r="F45" s="748" t="s">
        <v>3361</v>
      </c>
      <c r="G45" s="748" t="s">
        <v>3426</v>
      </c>
      <c r="H45" s="748" t="s">
        <v>545</v>
      </c>
      <c r="I45" s="748" t="s">
        <v>730</v>
      </c>
      <c r="J45" s="748" t="s">
        <v>3427</v>
      </c>
      <c r="K45" s="748" t="s">
        <v>3428</v>
      </c>
      <c r="L45" s="751">
        <v>48.74</v>
      </c>
      <c r="M45" s="751">
        <v>48.74</v>
      </c>
      <c r="N45" s="748">
        <v>1</v>
      </c>
      <c r="O45" s="752">
        <v>0.5</v>
      </c>
      <c r="P45" s="751"/>
      <c r="Q45" s="753">
        <v>0</v>
      </c>
      <c r="R45" s="748"/>
      <c r="S45" s="753">
        <v>0</v>
      </c>
      <c r="T45" s="752"/>
      <c r="U45" s="747">
        <v>0</v>
      </c>
    </row>
    <row r="46" spans="1:21" ht="14.4" customHeight="1" x14ac:dyDescent="0.3">
      <c r="A46" s="746">
        <v>30</v>
      </c>
      <c r="B46" s="748" t="s">
        <v>544</v>
      </c>
      <c r="C46" s="748" t="s">
        <v>3364</v>
      </c>
      <c r="D46" s="749" t="s">
        <v>4282</v>
      </c>
      <c r="E46" s="750" t="s">
        <v>3372</v>
      </c>
      <c r="F46" s="748" t="s">
        <v>3361</v>
      </c>
      <c r="G46" s="748" t="s">
        <v>3429</v>
      </c>
      <c r="H46" s="748" t="s">
        <v>545</v>
      </c>
      <c r="I46" s="748" t="s">
        <v>1761</v>
      </c>
      <c r="J46" s="748" t="s">
        <v>3430</v>
      </c>
      <c r="K46" s="748" t="s">
        <v>1756</v>
      </c>
      <c r="L46" s="751">
        <v>0</v>
      </c>
      <c r="M46" s="751">
        <v>0</v>
      </c>
      <c r="N46" s="748">
        <v>1</v>
      </c>
      <c r="O46" s="752">
        <v>0.5</v>
      </c>
      <c r="P46" s="751">
        <v>0</v>
      </c>
      <c r="Q46" s="753"/>
      <c r="R46" s="748">
        <v>1</v>
      </c>
      <c r="S46" s="753">
        <v>1</v>
      </c>
      <c r="T46" s="752">
        <v>0.5</v>
      </c>
      <c r="U46" s="747">
        <v>1</v>
      </c>
    </row>
    <row r="47" spans="1:21" ht="14.4" customHeight="1" x14ac:dyDescent="0.3">
      <c r="A47" s="746">
        <v>30</v>
      </c>
      <c r="B47" s="748" t="s">
        <v>544</v>
      </c>
      <c r="C47" s="748" t="s">
        <v>3364</v>
      </c>
      <c r="D47" s="749" t="s">
        <v>4282</v>
      </c>
      <c r="E47" s="750" t="s">
        <v>3372</v>
      </c>
      <c r="F47" s="748" t="s">
        <v>3361</v>
      </c>
      <c r="G47" s="748" t="s">
        <v>3431</v>
      </c>
      <c r="H47" s="748" t="s">
        <v>545</v>
      </c>
      <c r="I47" s="748" t="s">
        <v>3432</v>
      </c>
      <c r="J47" s="748" t="s">
        <v>3433</v>
      </c>
      <c r="K47" s="748" t="s">
        <v>930</v>
      </c>
      <c r="L47" s="751">
        <v>0</v>
      </c>
      <c r="M47" s="751">
        <v>0</v>
      </c>
      <c r="N47" s="748">
        <v>1</v>
      </c>
      <c r="O47" s="752">
        <v>0.5</v>
      </c>
      <c r="P47" s="751"/>
      <c r="Q47" s="753"/>
      <c r="R47" s="748"/>
      <c r="S47" s="753">
        <v>0</v>
      </c>
      <c r="T47" s="752"/>
      <c r="U47" s="747">
        <v>0</v>
      </c>
    </row>
    <row r="48" spans="1:21" ht="14.4" customHeight="1" x14ac:dyDescent="0.3">
      <c r="A48" s="746">
        <v>30</v>
      </c>
      <c r="B48" s="748" t="s">
        <v>544</v>
      </c>
      <c r="C48" s="748" t="s">
        <v>3364</v>
      </c>
      <c r="D48" s="749" t="s">
        <v>4282</v>
      </c>
      <c r="E48" s="750" t="s">
        <v>3372</v>
      </c>
      <c r="F48" s="748" t="s">
        <v>3361</v>
      </c>
      <c r="G48" s="748" t="s">
        <v>3434</v>
      </c>
      <c r="H48" s="748" t="s">
        <v>545</v>
      </c>
      <c r="I48" s="748" t="s">
        <v>3435</v>
      </c>
      <c r="J48" s="748" t="s">
        <v>3436</v>
      </c>
      <c r="K48" s="748" t="s">
        <v>3437</v>
      </c>
      <c r="L48" s="751">
        <v>0</v>
      </c>
      <c r="M48" s="751">
        <v>0</v>
      </c>
      <c r="N48" s="748">
        <v>1</v>
      </c>
      <c r="O48" s="752">
        <v>0.5</v>
      </c>
      <c r="P48" s="751"/>
      <c r="Q48" s="753"/>
      <c r="R48" s="748"/>
      <c r="S48" s="753">
        <v>0</v>
      </c>
      <c r="T48" s="752"/>
      <c r="U48" s="747">
        <v>0</v>
      </c>
    </row>
    <row r="49" spans="1:21" ht="14.4" customHeight="1" x14ac:dyDescent="0.3">
      <c r="A49" s="746">
        <v>30</v>
      </c>
      <c r="B49" s="748" t="s">
        <v>544</v>
      </c>
      <c r="C49" s="748" t="s">
        <v>3364</v>
      </c>
      <c r="D49" s="749" t="s">
        <v>4282</v>
      </c>
      <c r="E49" s="750" t="s">
        <v>3372</v>
      </c>
      <c r="F49" s="748" t="s">
        <v>3361</v>
      </c>
      <c r="G49" s="748" t="s">
        <v>3438</v>
      </c>
      <c r="H49" s="748" t="s">
        <v>545</v>
      </c>
      <c r="I49" s="748" t="s">
        <v>1213</v>
      </c>
      <c r="J49" s="748" t="s">
        <v>1214</v>
      </c>
      <c r="K49" s="748" t="s">
        <v>1215</v>
      </c>
      <c r="L49" s="751">
        <v>33</v>
      </c>
      <c r="M49" s="751">
        <v>132</v>
      </c>
      <c r="N49" s="748">
        <v>4</v>
      </c>
      <c r="O49" s="752">
        <v>2</v>
      </c>
      <c r="P49" s="751">
        <v>99</v>
      </c>
      <c r="Q49" s="753">
        <v>0.75</v>
      </c>
      <c r="R49" s="748">
        <v>3</v>
      </c>
      <c r="S49" s="753">
        <v>0.75</v>
      </c>
      <c r="T49" s="752">
        <v>1.5</v>
      </c>
      <c r="U49" s="747">
        <v>0.75</v>
      </c>
    </row>
    <row r="50" spans="1:21" ht="14.4" customHeight="1" x14ac:dyDescent="0.3">
      <c r="A50" s="746">
        <v>30</v>
      </c>
      <c r="B50" s="748" t="s">
        <v>544</v>
      </c>
      <c r="C50" s="748" t="s">
        <v>3364</v>
      </c>
      <c r="D50" s="749" t="s">
        <v>4282</v>
      </c>
      <c r="E50" s="750" t="s">
        <v>3372</v>
      </c>
      <c r="F50" s="748" t="s">
        <v>3361</v>
      </c>
      <c r="G50" s="748" t="s">
        <v>3438</v>
      </c>
      <c r="H50" s="748" t="s">
        <v>545</v>
      </c>
      <c r="I50" s="748" t="s">
        <v>3439</v>
      </c>
      <c r="J50" s="748" t="s">
        <v>835</v>
      </c>
      <c r="K50" s="748" t="s">
        <v>3440</v>
      </c>
      <c r="L50" s="751">
        <v>0</v>
      </c>
      <c r="M50" s="751">
        <v>0</v>
      </c>
      <c r="N50" s="748">
        <v>6</v>
      </c>
      <c r="O50" s="752">
        <v>3.5</v>
      </c>
      <c r="P50" s="751">
        <v>0</v>
      </c>
      <c r="Q50" s="753"/>
      <c r="R50" s="748">
        <v>1</v>
      </c>
      <c r="S50" s="753">
        <v>0.16666666666666666</v>
      </c>
      <c r="T50" s="752">
        <v>0.5</v>
      </c>
      <c r="U50" s="747">
        <v>0.14285714285714285</v>
      </c>
    </row>
    <row r="51" spans="1:21" ht="14.4" customHeight="1" x14ac:dyDescent="0.3">
      <c r="A51" s="746">
        <v>30</v>
      </c>
      <c r="B51" s="748" t="s">
        <v>544</v>
      </c>
      <c r="C51" s="748" t="s">
        <v>3364</v>
      </c>
      <c r="D51" s="749" t="s">
        <v>4282</v>
      </c>
      <c r="E51" s="750" t="s">
        <v>3372</v>
      </c>
      <c r="F51" s="748" t="s">
        <v>3361</v>
      </c>
      <c r="G51" s="748" t="s">
        <v>3441</v>
      </c>
      <c r="H51" s="748" t="s">
        <v>545</v>
      </c>
      <c r="I51" s="748" t="s">
        <v>1719</v>
      </c>
      <c r="J51" s="748" t="s">
        <v>1720</v>
      </c>
      <c r="K51" s="748" t="s">
        <v>1721</v>
      </c>
      <c r="L51" s="751">
        <v>34.6</v>
      </c>
      <c r="M51" s="751">
        <v>103.80000000000001</v>
      </c>
      <c r="N51" s="748">
        <v>3</v>
      </c>
      <c r="O51" s="752">
        <v>2</v>
      </c>
      <c r="P51" s="751">
        <v>34.6</v>
      </c>
      <c r="Q51" s="753">
        <v>0.33333333333333331</v>
      </c>
      <c r="R51" s="748">
        <v>1</v>
      </c>
      <c r="S51" s="753">
        <v>0.33333333333333331</v>
      </c>
      <c r="T51" s="752">
        <v>0.5</v>
      </c>
      <c r="U51" s="747">
        <v>0.25</v>
      </c>
    </row>
    <row r="52" spans="1:21" ht="14.4" customHeight="1" x14ac:dyDescent="0.3">
      <c r="A52" s="746">
        <v>30</v>
      </c>
      <c r="B52" s="748" t="s">
        <v>544</v>
      </c>
      <c r="C52" s="748" t="s">
        <v>3364</v>
      </c>
      <c r="D52" s="749" t="s">
        <v>4282</v>
      </c>
      <c r="E52" s="750" t="s">
        <v>3372</v>
      </c>
      <c r="F52" s="748" t="s">
        <v>3361</v>
      </c>
      <c r="G52" s="748" t="s">
        <v>3442</v>
      </c>
      <c r="H52" s="748" t="s">
        <v>545</v>
      </c>
      <c r="I52" s="748" t="s">
        <v>1142</v>
      </c>
      <c r="J52" s="748" t="s">
        <v>3443</v>
      </c>
      <c r="K52" s="748" t="s">
        <v>2633</v>
      </c>
      <c r="L52" s="751">
        <v>38.729999999999997</v>
      </c>
      <c r="M52" s="751">
        <v>77.459999999999994</v>
      </c>
      <c r="N52" s="748">
        <v>2</v>
      </c>
      <c r="O52" s="752">
        <v>1.5</v>
      </c>
      <c r="P52" s="751">
        <v>38.729999999999997</v>
      </c>
      <c r="Q52" s="753">
        <v>0.5</v>
      </c>
      <c r="R52" s="748">
        <v>1</v>
      </c>
      <c r="S52" s="753">
        <v>0.5</v>
      </c>
      <c r="T52" s="752">
        <v>1</v>
      </c>
      <c r="U52" s="747">
        <v>0.66666666666666663</v>
      </c>
    </row>
    <row r="53" spans="1:21" ht="14.4" customHeight="1" x14ac:dyDescent="0.3">
      <c r="A53" s="746">
        <v>30</v>
      </c>
      <c r="B53" s="748" t="s">
        <v>544</v>
      </c>
      <c r="C53" s="748" t="s">
        <v>3364</v>
      </c>
      <c r="D53" s="749" t="s">
        <v>4282</v>
      </c>
      <c r="E53" s="750" t="s">
        <v>3372</v>
      </c>
      <c r="F53" s="748" t="s">
        <v>3361</v>
      </c>
      <c r="G53" s="748" t="s">
        <v>3444</v>
      </c>
      <c r="H53" s="748" t="s">
        <v>545</v>
      </c>
      <c r="I53" s="748" t="s">
        <v>2906</v>
      </c>
      <c r="J53" s="748" t="s">
        <v>2851</v>
      </c>
      <c r="K53" s="748" t="s">
        <v>3445</v>
      </c>
      <c r="L53" s="751">
        <v>55.58</v>
      </c>
      <c r="M53" s="751">
        <v>55.58</v>
      </c>
      <c r="N53" s="748">
        <v>1</v>
      </c>
      <c r="O53" s="752">
        <v>1</v>
      </c>
      <c r="P53" s="751">
        <v>55.58</v>
      </c>
      <c r="Q53" s="753">
        <v>1</v>
      </c>
      <c r="R53" s="748">
        <v>1</v>
      </c>
      <c r="S53" s="753">
        <v>1</v>
      </c>
      <c r="T53" s="752">
        <v>1</v>
      </c>
      <c r="U53" s="747">
        <v>1</v>
      </c>
    </row>
    <row r="54" spans="1:21" ht="14.4" customHeight="1" x14ac:dyDescent="0.3">
      <c r="A54" s="746">
        <v>30</v>
      </c>
      <c r="B54" s="748" t="s">
        <v>544</v>
      </c>
      <c r="C54" s="748" t="s">
        <v>3364</v>
      </c>
      <c r="D54" s="749" t="s">
        <v>4282</v>
      </c>
      <c r="E54" s="750" t="s">
        <v>3372</v>
      </c>
      <c r="F54" s="748" t="s">
        <v>3361</v>
      </c>
      <c r="G54" s="748" t="s">
        <v>3446</v>
      </c>
      <c r="H54" s="748" t="s">
        <v>2305</v>
      </c>
      <c r="I54" s="748" t="s">
        <v>2545</v>
      </c>
      <c r="J54" s="748" t="s">
        <v>2546</v>
      </c>
      <c r="K54" s="748" t="s">
        <v>2547</v>
      </c>
      <c r="L54" s="751">
        <v>8.7899999999999991</v>
      </c>
      <c r="M54" s="751">
        <v>26.369999999999997</v>
      </c>
      <c r="N54" s="748">
        <v>3</v>
      </c>
      <c r="O54" s="752">
        <v>1.5</v>
      </c>
      <c r="P54" s="751">
        <v>17.579999999999998</v>
      </c>
      <c r="Q54" s="753">
        <v>0.66666666666666663</v>
      </c>
      <c r="R54" s="748">
        <v>2</v>
      </c>
      <c r="S54" s="753">
        <v>0.66666666666666663</v>
      </c>
      <c r="T54" s="752">
        <v>1</v>
      </c>
      <c r="U54" s="747">
        <v>0.66666666666666663</v>
      </c>
    </row>
    <row r="55" spans="1:21" ht="14.4" customHeight="1" x14ac:dyDescent="0.3">
      <c r="A55" s="746">
        <v>30</v>
      </c>
      <c r="B55" s="748" t="s">
        <v>544</v>
      </c>
      <c r="C55" s="748" t="s">
        <v>3364</v>
      </c>
      <c r="D55" s="749" t="s">
        <v>4282</v>
      </c>
      <c r="E55" s="750" t="s">
        <v>3372</v>
      </c>
      <c r="F55" s="748" t="s">
        <v>3361</v>
      </c>
      <c r="G55" s="748" t="s">
        <v>3446</v>
      </c>
      <c r="H55" s="748" t="s">
        <v>545</v>
      </c>
      <c r="I55" s="748" t="s">
        <v>3447</v>
      </c>
      <c r="J55" s="748" t="s">
        <v>3448</v>
      </c>
      <c r="K55" s="748" t="s">
        <v>3449</v>
      </c>
      <c r="L55" s="751">
        <v>8.7899999999999991</v>
      </c>
      <c r="M55" s="751">
        <v>8.7899999999999991</v>
      </c>
      <c r="N55" s="748">
        <v>1</v>
      </c>
      <c r="O55" s="752">
        <v>0.5</v>
      </c>
      <c r="P55" s="751"/>
      <c r="Q55" s="753">
        <v>0</v>
      </c>
      <c r="R55" s="748"/>
      <c r="S55" s="753">
        <v>0</v>
      </c>
      <c r="T55" s="752"/>
      <c r="U55" s="747">
        <v>0</v>
      </c>
    </row>
    <row r="56" spans="1:21" ht="14.4" customHeight="1" x14ac:dyDescent="0.3">
      <c r="A56" s="746">
        <v>30</v>
      </c>
      <c r="B56" s="748" t="s">
        <v>544</v>
      </c>
      <c r="C56" s="748" t="s">
        <v>3364</v>
      </c>
      <c r="D56" s="749" t="s">
        <v>4282</v>
      </c>
      <c r="E56" s="750" t="s">
        <v>3372</v>
      </c>
      <c r="F56" s="748" t="s">
        <v>3361</v>
      </c>
      <c r="G56" s="748" t="s">
        <v>3450</v>
      </c>
      <c r="H56" s="748" t="s">
        <v>545</v>
      </c>
      <c r="I56" s="748" t="s">
        <v>1572</v>
      </c>
      <c r="J56" s="748" t="s">
        <v>1573</v>
      </c>
      <c r="K56" s="748" t="s">
        <v>2540</v>
      </c>
      <c r="L56" s="751">
        <v>37.369999999999997</v>
      </c>
      <c r="M56" s="751">
        <v>37.369999999999997</v>
      </c>
      <c r="N56" s="748">
        <v>1</v>
      </c>
      <c r="O56" s="752">
        <v>0.5</v>
      </c>
      <c r="P56" s="751"/>
      <c r="Q56" s="753">
        <v>0</v>
      </c>
      <c r="R56" s="748"/>
      <c r="S56" s="753">
        <v>0</v>
      </c>
      <c r="T56" s="752"/>
      <c r="U56" s="747">
        <v>0</v>
      </c>
    </row>
    <row r="57" spans="1:21" ht="14.4" customHeight="1" x14ac:dyDescent="0.3">
      <c r="A57" s="746">
        <v>30</v>
      </c>
      <c r="B57" s="748" t="s">
        <v>544</v>
      </c>
      <c r="C57" s="748" t="s">
        <v>3364</v>
      </c>
      <c r="D57" s="749" t="s">
        <v>4282</v>
      </c>
      <c r="E57" s="750" t="s">
        <v>3372</v>
      </c>
      <c r="F57" s="748" t="s">
        <v>3361</v>
      </c>
      <c r="G57" s="748" t="s">
        <v>3451</v>
      </c>
      <c r="H57" s="748" t="s">
        <v>2305</v>
      </c>
      <c r="I57" s="748" t="s">
        <v>2767</v>
      </c>
      <c r="J57" s="748" t="s">
        <v>2768</v>
      </c>
      <c r="K57" s="748" t="s">
        <v>2769</v>
      </c>
      <c r="L57" s="751">
        <v>93.43</v>
      </c>
      <c r="M57" s="751">
        <v>373.72</v>
      </c>
      <c r="N57" s="748">
        <v>4</v>
      </c>
      <c r="O57" s="752">
        <v>2</v>
      </c>
      <c r="P57" s="751">
        <v>280.29000000000002</v>
      </c>
      <c r="Q57" s="753">
        <v>0.75</v>
      </c>
      <c r="R57" s="748">
        <v>3</v>
      </c>
      <c r="S57" s="753">
        <v>0.75</v>
      </c>
      <c r="T57" s="752">
        <v>1.5</v>
      </c>
      <c r="U57" s="747">
        <v>0.75</v>
      </c>
    </row>
    <row r="58" spans="1:21" ht="14.4" customHeight="1" x14ac:dyDescent="0.3">
      <c r="A58" s="746">
        <v>30</v>
      </c>
      <c r="B58" s="748" t="s">
        <v>544</v>
      </c>
      <c r="C58" s="748" t="s">
        <v>3364</v>
      </c>
      <c r="D58" s="749" t="s">
        <v>4282</v>
      </c>
      <c r="E58" s="750" t="s">
        <v>3372</v>
      </c>
      <c r="F58" s="748" t="s">
        <v>3361</v>
      </c>
      <c r="G58" s="748" t="s">
        <v>3452</v>
      </c>
      <c r="H58" s="748" t="s">
        <v>545</v>
      </c>
      <c r="I58" s="748" t="s">
        <v>1200</v>
      </c>
      <c r="J58" s="748" t="s">
        <v>3453</v>
      </c>
      <c r="K58" s="748" t="s">
        <v>3454</v>
      </c>
      <c r="L58" s="751">
        <v>31.65</v>
      </c>
      <c r="M58" s="751">
        <v>31.65</v>
      </c>
      <c r="N58" s="748">
        <v>1</v>
      </c>
      <c r="O58" s="752">
        <v>1</v>
      </c>
      <c r="P58" s="751"/>
      <c r="Q58" s="753">
        <v>0</v>
      </c>
      <c r="R58" s="748"/>
      <c r="S58" s="753">
        <v>0</v>
      </c>
      <c r="T58" s="752"/>
      <c r="U58" s="747">
        <v>0</v>
      </c>
    </row>
    <row r="59" spans="1:21" ht="14.4" customHeight="1" x14ac:dyDescent="0.3">
      <c r="A59" s="746">
        <v>30</v>
      </c>
      <c r="B59" s="748" t="s">
        <v>544</v>
      </c>
      <c r="C59" s="748" t="s">
        <v>3364</v>
      </c>
      <c r="D59" s="749" t="s">
        <v>4282</v>
      </c>
      <c r="E59" s="750" t="s">
        <v>3372</v>
      </c>
      <c r="F59" s="748" t="s">
        <v>3361</v>
      </c>
      <c r="G59" s="748" t="s">
        <v>3452</v>
      </c>
      <c r="H59" s="748" t="s">
        <v>545</v>
      </c>
      <c r="I59" s="748" t="s">
        <v>1254</v>
      </c>
      <c r="J59" s="748" t="s">
        <v>1241</v>
      </c>
      <c r="K59" s="748" t="s">
        <v>1255</v>
      </c>
      <c r="L59" s="751">
        <v>26.37</v>
      </c>
      <c r="M59" s="751">
        <v>26.37</v>
      </c>
      <c r="N59" s="748">
        <v>1</v>
      </c>
      <c r="O59" s="752">
        <v>0.5</v>
      </c>
      <c r="P59" s="751">
        <v>26.37</v>
      </c>
      <c r="Q59" s="753">
        <v>1</v>
      </c>
      <c r="R59" s="748">
        <v>1</v>
      </c>
      <c r="S59" s="753">
        <v>1</v>
      </c>
      <c r="T59" s="752">
        <v>0.5</v>
      </c>
      <c r="U59" s="747">
        <v>1</v>
      </c>
    </row>
    <row r="60" spans="1:21" ht="14.4" customHeight="1" x14ac:dyDescent="0.3">
      <c r="A60" s="746">
        <v>30</v>
      </c>
      <c r="B60" s="748" t="s">
        <v>544</v>
      </c>
      <c r="C60" s="748" t="s">
        <v>3364</v>
      </c>
      <c r="D60" s="749" t="s">
        <v>4282</v>
      </c>
      <c r="E60" s="750" t="s">
        <v>3372</v>
      </c>
      <c r="F60" s="748" t="s">
        <v>3361</v>
      </c>
      <c r="G60" s="748" t="s">
        <v>3452</v>
      </c>
      <c r="H60" s="748" t="s">
        <v>545</v>
      </c>
      <c r="I60" s="748" t="s">
        <v>1402</v>
      </c>
      <c r="J60" s="748" t="s">
        <v>1017</v>
      </c>
      <c r="K60" s="748" t="s">
        <v>1403</v>
      </c>
      <c r="L60" s="751">
        <v>0</v>
      </c>
      <c r="M60" s="751">
        <v>0</v>
      </c>
      <c r="N60" s="748">
        <v>2</v>
      </c>
      <c r="O60" s="752">
        <v>1</v>
      </c>
      <c r="P60" s="751"/>
      <c r="Q60" s="753"/>
      <c r="R60" s="748"/>
      <c r="S60" s="753">
        <v>0</v>
      </c>
      <c r="T60" s="752"/>
      <c r="U60" s="747">
        <v>0</v>
      </c>
    </row>
    <row r="61" spans="1:21" ht="14.4" customHeight="1" x14ac:dyDescent="0.3">
      <c r="A61" s="746">
        <v>30</v>
      </c>
      <c r="B61" s="748" t="s">
        <v>544</v>
      </c>
      <c r="C61" s="748" t="s">
        <v>3364</v>
      </c>
      <c r="D61" s="749" t="s">
        <v>4282</v>
      </c>
      <c r="E61" s="750" t="s">
        <v>3372</v>
      </c>
      <c r="F61" s="748" t="s">
        <v>3361</v>
      </c>
      <c r="G61" s="748" t="s">
        <v>3452</v>
      </c>
      <c r="H61" s="748" t="s">
        <v>545</v>
      </c>
      <c r="I61" s="748" t="s">
        <v>3455</v>
      </c>
      <c r="J61" s="748" t="s">
        <v>1241</v>
      </c>
      <c r="K61" s="748" t="s">
        <v>930</v>
      </c>
      <c r="L61" s="751">
        <v>10.55</v>
      </c>
      <c r="M61" s="751">
        <v>42.2</v>
      </c>
      <c r="N61" s="748">
        <v>4</v>
      </c>
      <c r="O61" s="752">
        <v>2</v>
      </c>
      <c r="P61" s="751"/>
      <c r="Q61" s="753">
        <v>0</v>
      </c>
      <c r="R61" s="748"/>
      <c r="S61" s="753">
        <v>0</v>
      </c>
      <c r="T61" s="752"/>
      <c r="U61" s="747">
        <v>0</v>
      </c>
    </row>
    <row r="62" spans="1:21" ht="14.4" customHeight="1" x14ac:dyDescent="0.3">
      <c r="A62" s="746">
        <v>30</v>
      </c>
      <c r="B62" s="748" t="s">
        <v>544</v>
      </c>
      <c r="C62" s="748" t="s">
        <v>3364</v>
      </c>
      <c r="D62" s="749" t="s">
        <v>4282</v>
      </c>
      <c r="E62" s="750" t="s">
        <v>3372</v>
      </c>
      <c r="F62" s="748" t="s">
        <v>3361</v>
      </c>
      <c r="G62" s="748" t="s">
        <v>3452</v>
      </c>
      <c r="H62" s="748" t="s">
        <v>545</v>
      </c>
      <c r="I62" s="748" t="s">
        <v>3456</v>
      </c>
      <c r="J62" s="748" t="s">
        <v>2301</v>
      </c>
      <c r="K62" s="748" t="s">
        <v>3457</v>
      </c>
      <c r="L62" s="751">
        <v>0</v>
      </c>
      <c r="M62" s="751">
        <v>0</v>
      </c>
      <c r="N62" s="748">
        <v>1</v>
      </c>
      <c r="O62" s="752">
        <v>1</v>
      </c>
      <c r="P62" s="751"/>
      <c r="Q62" s="753"/>
      <c r="R62" s="748"/>
      <c r="S62" s="753">
        <v>0</v>
      </c>
      <c r="T62" s="752"/>
      <c r="U62" s="747">
        <v>0</v>
      </c>
    </row>
    <row r="63" spans="1:21" ht="14.4" customHeight="1" x14ac:dyDescent="0.3">
      <c r="A63" s="746">
        <v>30</v>
      </c>
      <c r="B63" s="748" t="s">
        <v>544</v>
      </c>
      <c r="C63" s="748" t="s">
        <v>3364</v>
      </c>
      <c r="D63" s="749" t="s">
        <v>4282</v>
      </c>
      <c r="E63" s="750" t="s">
        <v>3372</v>
      </c>
      <c r="F63" s="748" t="s">
        <v>3361</v>
      </c>
      <c r="G63" s="748" t="s">
        <v>3458</v>
      </c>
      <c r="H63" s="748" t="s">
        <v>545</v>
      </c>
      <c r="I63" s="748" t="s">
        <v>1038</v>
      </c>
      <c r="J63" s="748" t="s">
        <v>3459</v>
      </c>
      <c r="K63" s="748" t="s">
        <v>3460</v>
      </c>
      <c r="L63" s="751">
        <v>88.76</v>
      </c>
      <c r="M63" s="751">
        <v>532.56000000000006</v>
      </c>
      <c r="N63" s="748">
        <v>6</v>
      </c>
      <c r="O63" s="752">
        <v>3</v>
      </c>
      <c r="P63" s="751">
        <v>177.52</v>
      </c>
      <c r="Q63" s="753">
        <v>0.33333333333333331</v>
      </c>
      <c r="R63" s="748">
        <v>2</v>
      </c>
      <c r="S63" s="753">
        <v>0.33333333333333331</v>
      </c>
      <c r="T63" s="752">
        <v>1</v>
      </c>
      <c r="U63" s="747">
        <v>0.33333333333333331</v>
      </c>
    </row>
    <row r="64" spans="1:21" ht="14.4" customHeight="1" x14ac:dyDescent="0.3">
      <c r="A64" s="746">
        <v>30</v>
      </c>
      <c r="B64" s="748" t="s">
        <v>544</v>
      </c>
      <c r="C64" s="748" t="s">
        <v>3364</v>
      </c>
      <c r="D64" s="749" t="s">
        <v>4282</v>
      </c>
      <c r="E64" s="750" t="s">
        <v>3372</v>
      </c>
      <c r="F64" s="748" t="s">
        <v>3361</v>
      </c>
      <c r="G64" s="748" t="s">
        <v>3461</v>
      </c>
      <c r="H64" s="748" t="s">
        <v>2305</v>
      </c>
      <c r="I64" s="748" t="s">
        <v>3462</v>
      </c>
      <c r="J64" s="748" t="s">
        <v>3463</v>
      </c>
      <c r="K64" s="748" t="s">
        <v>3295</v>
      </c>
      <c r="L64" s="751">
        <v>0</v>
      </c>
      <c r="M64" s="751">
        <v>0</v>
      </c>
      <c r="N64" s="748">
        <v>1</v>
      </c>
      <c r="O64" s="752">
        <v>0.5</v>
      </c>
      <c r="P64" s="751"/>
      <c r="Q64" s="753"/>
      <c r="R64" s="748"/>
      <c r="S64" s="753">
        <v>0</v>
      </c>
      <c r="T64" s="752"/>
      <c r="U64" s="747">
        <v>0</v>
      </c>
    </row>
    <row r="65" spans="1:21" ht="14.4" customHeight="1" x14ac:dyDescent="0.3">
      <c r="A65" s="746">
        <v>30</v>
      </c>
      <c r="B65" s="748" t="s">
        <v>544</v>
      </c>
      <c r="C65" s="748" t="s">
        <v>3364</v>
      </c>
      <c r="D65" s="749" t="s">
        <v>4282</v>
      </c>
      <c r="E65" s="750" t="s">
        <v>3372</v>
      </c>
      <c r="F65" s="748" t="s">
        <v>3361</v>
      </c>
      <c r="G65" s="748" t="s">
        <v>3464</v>
      </c>
      <c r="H65" s="748" t="s">
        <v>545</v>
      </c>
      <c r="I65" s="748" t="s">
        <v>3465</v>
      </c>
      <c r="J65" s="748" t="s">
        <v>1035</v>
      </c>
      <c r="K65" s="748" t="s">
        <v>3466</v>
      </c>
      <c r="L65" s="751">
        <v>0</v>
      </c>
      <c r="M65" s="751">
        <v>0</v>
      </c>
      <c r="N65" s="748">
        <v>1</v>
      </c>
      <c r="O65" s="752">
        <v>0.5</v>
      </c>
      <c r="P65" s="751"/>
      <c r="Q65" s="753"/>
      <c r="R65" s="748"/>
      <c r="S65" s="753">
        <v>0</v>
      </c>
      <c r="T65" s="752"/>
      <c r="U65" s="747">
        <v>0</v>
      </c>
    </row>
    <row r="66" spans="1:21" ht="14.4" customHeight="1" x14ac:dyDescent="0.3">
      <c r="A66" s="746">
        <v>30</v>
      </c>
      <c r="B66" s="748" t="s">
        <v>544</v>
      </c>
      <c r="C66" s="748" t="s">
        <v>3364</v>
      </c>
      <c r="D66" s="749" t="s">
        <v>4282</v>
      </c>
      <c r="E66" s="750" t="s">
        <v>3372</v>
      </c>
      <c r="F66" s="748" t="s">
        <v>3361</v>
      </c>
      <c r="G66" s="748" t="s">
        <v>3467</v>
      </c>
      <c r="H66" s="748" t="s">
        <v>2305</v>
      </c>
      <c r="I66" s="748" t="s">
        <v>2671</v>
      </c>
      <c r="J66" s="748" t="s">
        <v>3247</v>
      </c>
      <c r="K66" s="748" t="s">
        <v>3248</v>
      </c>
      <c r="L66" s="751">
        <v>62.24</v>
      </c>
      <c r="M66" s="751">
        <v>62.24</v>
      </c>
      <c r="N66" s="748">
        <v>1</v>
      </c>
      <c r="O66" s="752">
        <v>0.5</v>
      </c>
      <c r="P66" s="751">
        <v>62.24</v>
      </c>
      <c r="Q66" s="753">
        <v>1</v>
      </c>
      <c r="R66" s="748">
        <v>1</v>
      </c>
      <c r="S66" s="753">
        <v>1</v>
      </c>
      <c r="T66" s="752">
        <v>0.5</v>
      </c>
      <c r="U66" s="747">
        <v>1</v>
      </c>
    </row>
    <row r="67" spans="1:21" ht="14.4" customHeight="1" x14ac:dyDescent="0.3">
      <c r="A67" s="746">
        <v>30</v>
      </c>
      <c r="B67" s="748" t="s">
        <v>544</v>
      </c>
      <c r="C67" s="748" t="s">
        <v>3364</v>
      </c>
      <c r="D67" s="749" t="s">
        <v>4282</v>
      </c>
      <c r="E67" s="750" t="s">
        <v>3372</v>
      </c>
      <c r="F67" s="748" t="s">
        <v>3361</v>
      </c>
      <c r="G67" s="748" t="s">
        <v>3467</v>
      </c>
      <c r="H67" s="748" t="s">
        <v>545</v>
      </c>
      <c r="I67" s="748" t="s">
        <v>3468</v>
      </c>
      <c r="J67" s="748" t="s">
        <v>3469</v>
      </c>
      <c r="K67" s="748" t="s">
        <v>3470</v>
      </c>
      <c r="L67" s="751">
        <v>0</v>
      </c>
      <c r="M67" s="751">
        <v>0</v>
      </c>
      <c r="N67" s="748">
        <v>1</v>
      </c>
      <c r="O67" s="752">
        <v>0.5</v>
      </c>
      <c r="P67" s="751">
        <v>0</v>
      </c>
      <c r="Q67" s="753"/>
      <c r="R67" s="748">
        <v>1</v>
      </c>
      <c r="S67" s="753">
        <v>1</v>
      </c>
      <c r="T67" s="752">
        <v>0.5</v>
      </c>
      <c r="U67" s="747">
        <v>1</v>
      </c>
    </row>
    <row r="68" spans="1:21" ht="14.4" customHeight="1" x14ac:dyDescent="0.3">
      <c r="A68" s="746">
        <v>30</v>
      </c>
      <c r="B68" s="748" t="s">
        <v>544</v>
      </c>
      <c r="C68" s="748" t="s">
        <v>3364</v>
      </c>
      <c r="D68" s="749" t="s">
        <v>4282</v>
      </c>
      <c r="E68" s="750" t="s">
        <v>3372</v>
      </c>
      <c r="F68" s="748" t="s">
        <v>3361</v>
      </c>
      <c r="G68" s="748" t="s">
        <v>3467</v>
      </c>
      <c r="H68" s="748" t="s">
        <v>2305</v>
      </c>
      <c r="I68" s="748" t="s">
        <v>3471</v>
      </c>
      <c r="J68" s="748" t="s">
        <v>3472</v>
      </c>
      <c r="K68" s="748" t="s">
        <v>3253</v>
      </c>
      <c r="L68" s="751">
        <v>124.49</v>
      </c>
      <c r="M68" s="751">
        <v>124.49</v>
      </c>
      <c r="N68" s="748">
        <v>1</v>
      </c>
      <c r="O68" s="752">
        <v>0.5</v>
      </c>
      <c r="P68" s="751"/>
      <c r="Q68" s="753">
        <v>0</v>
      </c>
      <c r="R68" s="748"/>
      <c r="S68" s="753">
        <v>0</v>
      </c>
      <c r="T68" s="752"/>
      <c r="U68" s="747">
        <v>0</v>
      </c>
    </row>
    <row r="69" spans="1:21" ht="14.4" customHeight="1" x14ac:dyDescent="0.3">
      <c r="A69" s="746">
        <v>30</v>
      </c>
      <c r="B69" s="748" t="s">
        <v>544</v>
      </c>
      <c r="C69" s="748" t="s">
        <v>3364</v>
      </c>
      <c r="D69" s="749" t="s">
        <v>4282</v>
      </c>
      <c r="E69" s="750" t="s">
        <v>3372</v>
      </c>
      <c r="F69" s="748" t="s">
        <v>3361</v>
      </c>
      <c r="G69" s="748" t="s">
        <v>3467</v>
      </c>
      <c r="H69" s="748" t="s">
        <v>2305</v>
      </c>
      <c r="I69" s="748" t="s">
        <v>3473</v>
      </c>
      <c r="J69" s="748" t="s">
        <v>2773</v>
      </c>
      <c r="K69" s="748" t="s">
        <v>3474</v>
      </c>
      <c r="L69" s="751">
        <v>48.37</v>
      </c>
      <c r="M69" s="751">
        <v>193.48</v>
      </c>
      <c r="N69" s="748">
        <v>4</v>
      </c>
      <c r="O69" s="752">
        <v>2</v>
      </c>
      <c r="P69" s="751"/>
      <c r="Q69" s="753">
        <v>0</v>
      </c>
      <c r="R69" s="748"/>
      <c r="S69" s="753">
        <v>0</v>
      </c>
      <c r="T69" s="752"/>
      <c r="U69" s="747">
        <v>0</v>
      </c>
    </row>
    <row r="70" spans="1:21" ht="14.4" customHeight="1" x14ac:dyDescent="0.3">
      <c r="A70" s="746">
        <v>30</v>
      </c>
      <c r="B70" s="748" t="s">
        <v>544</v>
      </c>
      <c r="C70" s="748" t="s">
        <v>3364</v>
      </c>
      <c r="D70" s="749" t="s">
        <v>4282</v>
      </c>
      <c r="E70" s="750" t="s">
        <v>3372</v>
      </c>
      <c r="F70" s="748" t="s">
        <v>3361</v>
      </c>
      <c r="G70" s="748" t="s">
        <v>3467</v>
      </c>
      <c r="H70" s="748" t="s">
        <v>545</v>
      </c>
      <c r="I70" s="748" t="s">
        <v>3475</v>
      </c>
      <c r="J70" s="748" t="s">
        <v>3476</v>
      </c>
      <c r="K70" s="748" t="s">
        <v>3477</v>
      </c>
      <c r="L70" s="751">
        <v>82.99</v>
      </c>
      <c r="M70" s="751">
        <v>82.99</v>
      </c>
      <c r="N70" s="748">
        <v>1</v>
      </c>
      <c r="O70" s="752">
        <v>0.5</v>
      </c>
      <c r="P70" s="751"/>
      <c r="Q70" s="753">
        <v>0</v>
      </c>
      <c r="R70" s="748"/>
      <c r="S70" s="753">
        <v>0</v>
      </c>
      <c r="T70" s="752"/>
      <c r="U70" s="747">
        <v>0</v>
      </c>
    </row>
    <row r="71" spans="1:21" ht="14.4" customHeight="1" x14ac:dyDescent="0.3">
      <c r="A71" s="746">
        <v>30</v>
      </c>
      <c r="B71" s="748" t="s">
        <v>544</v>
      </c>
      <c r="C71" s="748" t="s">
        <v>3364</v>
      </c>
      <c r="D71" s="749" t="s">
        <v>4282</v>
      </c>
      <c r="E71" s="750" t="s">
        <v>3372</v>
      </c>
      <c r="F71" s="748" t="s">
        <v>3361</v>
      </c>
      <c r="G71" s="748" t="s">
        <v>3478</v>
      </c>
      <c r="H71" s="748" t="s">
        <v>545</v>
      </c>
      <c r="I71" s="748" t="s">
        <v>3479</v>
      </c>
      <c r="J71" s="748" t="s">
        <v>1609</v>
      </c>
      <c r="K71" s="748" t="s">
        <v>3480</v>
      </c>
      <c r="L71" s="751">
        <v>0</v>
      </c>
      <c r="M71" s="751">
        <v>0</v>
      </c>
      <c r="N71" s="748">
        <v>1</v>
      </c>
      <c r="O71" s="752">
        <v>0.5</v>
      </c>
      <c r="P71" s="751">
        <v>0</v>
      </c>
      <c r="Q71" s="753"/>
      <c r="R71" s="748">
        <v>1</v>
      </c>
      <c r="S71" s="753">
        <v>1</v>
      </c>
      <c r="T71" s="752">
        <v>0.5</v>
      </c>
      <c r="U71" s="747">
        <v>1</v>
      </c>
    </row>
    <row r="72" spans="1:21" ht="14.4" customHeight="1" x14ac:dyDescent="0.3">
      <c r="A72" s="746">
        <v>30</v>
      </c>
      <c r="B72" s="748" t="s">
        <v>544</v>
      </c>
      <c r="C72" s="748" t="s">
        <v>3364</v>
      </c>
      <c r="D72" s="749" t="s">
        <v>4282</v>
      </c>
      <c r="E72" s="750" t="s">
        <v>3372</v>
      </c>
      <c r="F72" s="748" t="s">
        <v>3361</v>
      </c>
      <c r="G72" s="748" t="s">
        <v>3481</v>
      </c>
      <c r="H72" s="748" t="s">
        <v>2305</v>
      </c>
      <c r="I72" s="748" t="s">
        <v>2761</v>
      </c>
      <c r="J72" s="748" t="s">
        <v>2762</v>
      </c>
      <c r="K72" s="748" t="s">
        <v>1075</v>
      </c>
      <c r="L72" s="751">
        <v>209.53</v>
      </c>
      <c r="M72" s="751">
        <v>209.53</v>
      </c>
      <c r="N72" s="748">
        <v>1</v>
      </c>
      <c r="O72" s="752">
        <v>0.5</v>
      </c>
      <c r="P72" s="751"/>
      <c r="Q72" s="753">
        <v>0</v>
      </c>
      <c r="R72" s="748"/>
      <c r="S72" s="753">
        <v>0</v>
      </c>
      <c r="T72" s="752"/>
      <c r="U72" s="747">
        <v>0</v>
      </c>
    </row>
    <row r="73" spans="1:21" ht="14.4" customHeight="1" x14ac:dyDescent="0.3">
      <c r="A73" s="746">
        <v>30</v>
      </c>
      <c r="B73" s="748" t="s">
        <v>544</v>
      </c>
      <c r="C73" s="748" t="s">
        <v>3364</v>
      </c>
      <c r="D73" s="749" t="s">
        <v>4282</v>
      </c>
      <c r="E73" s="750" t="s">
        <v>3372</v>
      </c>
      <c r="F73" s="748" t="s">
        <v>3361</v>
      </c>
      <c r="G73" s="748" t="s">
        <v>3482</v>
      </c>
      <c r="H73" s="748" t="s">
        <v>545</v>
      </c>
      <c r="I73" s="748" t="s">
        <v>3483</v>
      </c>
      <c r="J73" s="748" t="s">
        <v>3484</v>
      </c>
      <c r="K73" s="748" t="s">
        <v>3332</v>
      </c>
      <c r="L73" s="751">
        <v>51.31</v>
      </c>
      <c r="M73" s="751">
        <v>51.31</v>
      </c>
      <c r="N73" s="748">
        <v>1</v>
      </c>
      <c r="O73" s="752">
        <v>0.5</v>
      </c>
      <c r="P73" s="751"/>
      <c r="Q73" s="753">
        <v>0</v>
      </c>
      <c r="R73" s="748"/>
      <c r="S73" s="753">
        <v>0</v>
      </c>
      <c r="T73" s="752"/>
      <c r="U73" s="747">
        <v>0</v>
      </c>
    </row>
    <row r="74" spans="1:21" ht="14.4" customHeight="1" x14ac:dyDescent="0.3">
      <c r="A74" s="746">
        <v>30</v>
      </c>
      <c r="B74" s="748" t="s">
        <v>544</v>
      </c>
      <c r="C74" s="748" t="s">
        <v>3364</v>
      </c>
      <c r="D74" s="749" t="s">
        <v>4282</v>
      </c>
      <c r="E74" s="750" t="s">
        <v>3372</v>
      </c>
      <c r="F74" s="748" t="s">
        <v>3361</v>
      </c>
      <c r="G74" s="748" t="s">
        <v>3482</v>
      </c>
      <c r="H74" s="748" t="s">
        <v>2305</v>
      </c>
      <c r="I74" s="748" t="s">
        <v>3485</v>
      </c>
      <c r="J74" s="748" t="s">
        <v>2503</v>
      </c>
      <c r="K74" s="748" t="s">
        <v>3486</v>
      </c>
      <c r="L74" s="751">
        <v>54.98</v>
      </c>
      <c r="M74" s="751">
        <v>109.96</v>
      </c>
      <c r="N74" s="748">
        <v>2</v>
      </c>
      <c r="O74" s="752">
        <v>1</v>
      </c>
      <c r="P74" s="751">
        <v>54.98</v>
      </c>
      <c r="Q74" s="753">
        <v>0.5</v>
      </c>
      <c r="R74" s="748">
        <v>1</v>
      </c>
      <c r="S74" s="753">
        <v>0.5</v>
      </c>
      <c r="T74" s="752">
        <v>0.5</v>
      </c>
      <c r="U74" s="747">
        <v>0.5</v>
      </c>
    </row>
    <row r="75" spans="1:21" ht="14.4" customHeight="1" x14ac:dyDescent="0.3">
      <c r="A75" s="746">
        <v>30</v>
      </c>
      <c r="B75" s="748" t="s">
        <v>544</v>
      </c>
      <c r="C75" s="748" t="s">
        <v>3364</v>
      </c>
      <c r="D75" s="749" t="s">
        <v>4282</v>
      </c>
      <c r="E75" s="750" t="s">
        <v>3372</v>
      </c>
      <c r="F75" s="748" t="s">
        <v>3361</v>
      </c>
      <c r="G75" s="748" t="s">
        <v>3487</v>
      </c>
      <c r="H75" s="748" t="s">
        <v>545</v>
      </c>
      <c r="I75" s="748" t="s">
        <v>3488</v>
      </c>
      <c r="J75" s="748" t="s">
        <v>3489</v>
      </c>
      <c r="K75" s="748" t="s">
        <v>1285</v>
      </c>
      <c r="L75" s="751">
        <v>0</v>
      </c>
      <c r="M75" s="751">
        <v>0</v>
      </c>
      <c r="N75" s="748">
        <v>1</v>
      </c>
      <c r="O75" s="752">
        <v>0.5</v>
      </c>
      <c r="P75" s="751"/>
      <c r="Q75" s="753"/>
      <c r="R75" s="748"/>
      <c r="S75" s="753">
        <v>0</v>
      </c>
      <c r="T75" s="752"/>
      <c r="U75" s="747">
        <v>0</v>
      </c>
    </row>
    <row r="76" spans="1:21" ht="14.4" customHeight="1" x14ac:dyDescent="0.3">
      <c r="A76" s="746">
        <v>30</v>
      </c>
      <c r="B76" s="748" t="s">
        <v>544</v>
      </c>
      <c r="C76" s="748" t="s">
        <v>3364</v>
      </c>
      <c r="D76" s="749" t="s">
        <v>4282</v>
      </c>
      <c r="E76" s="750" t="s">
        <v>3372</v>
      </c>
      <c r="F76" s="748" t="s">
        <v>3361</v>
      </c>
      <c r="G76" s="748" t="s">
        <v>3490</v>
      </c>
      <c r="H76" s="748" t="s">
        <v>545</v>
      </c>
      <c r="I76" s="748" t="s">
        <v>1105</v>
      </c>
      <c r="J76" s="748" t="s">
        <v>3491</v>
      </c>
      <c r="K76" s="748" t="s">
        <v>3492</v>
      </c>
      <c r="L76" s="751">
        <v>0</v>
      </c>
      <c r="M76" s="751">
        <v>0</v>
      </c>
      <c r="N76" s="748">
        <v>5</v>
      </c>
      <c r="O76" s="752">
        <v>2.5</v>
      </c>
      <c r="P76" s="751">
        <v>0</v>
      </c>
      <c r="Q76" s="753"/>
      <c r="R76" s="748">
        <v>1</v>
      </c>
      <c r="S76" s="753">
        <v>0.2</v>
      </c>
      <c r="T76" s="752">
        <v>0.5</v>
      </c>
      <c r="U76" s="747">
        <v>0.2</v>
      </c>
    </row>
    <row r="77" spans="1:21" ht="14.4" customHeight="1" x14ac:dyDescent="0.3">
      <c r="A77" s="746">
        <v>30</v>
      </c>
      <c r="B77" s="748" t="s">
        <v>544</v>
      </c>
      <c r="C77" s="748" t="s">
        <v>3364</v>
      </c>
      <c r="D77" s="749" t="s">
        <v>4282</v>
      </c>
      <c r="E77" s="750" t="s">
        <v>3372</v>
      </c>
      <c r="F77" s="748" t="s">
        <v>3361</v>
      </c>
      <c r="G77" s="748" t="s">
        <v>3493</v>
      </c>
      <c r="H77" s="748" t="s">
        <v>545</v>
      </c>
      <c r="I77" s="748" t="s">
        <v>3494</v>
      </c>
      <c r="J77" s="748" t="s">
        <v>1692</v>
      </c>
      <c r="K77" s="748" t="s">
        <v>1693</v>
      </c>
      <c r="L77" s="751">
        <v>94.04</v>
      </c>
      <c r="M77" s="751">
        <v>94.04</v>
      </c>
      <c r="N77" s="748">
        <v>1</v>
      </c>
      <c r="O77" s="752">
        <v>0.5</v>
      </c>
      <c r="P77" s="751"/>
      <c r="Q77" s="753">
        <v>0</v>
      </c>
      <c r="R77" s="748"/>
      <c r="S77" s="753">
        <v>0</v>
      </c>
      <c r="T77" s="752"/>
      <c r="U77" s="747">
        <v>0</v>
      </c>
    </row>
    <row r="78" spans="1:21" ht="14.4" customHeight="1" x14ac:dyDescent="0.3">
      <c r="A78" s="746">
        <v>30</v>
      </c>
      <c r="B78" s="748" t="s">
        <v>544</v>
      </c>
      <c r="C78" s="748" t="s">
        <v>3364</v>
      </c>
      <c r="D78" s="749" t="s">
        <v>4282</v>
      </c>
      <c r="E78" s="750" t="s">
        <v>3372</v>
      </c>
      <c r="F78" s="748" t="s">
        <v>3361</v>
      </c>
      <c r="G78" s="748" t="s">
        <v>3495</v>
      </c>
      <c r="H78" s="748" t="s">
        <v>2305</v>
      </c>
      <c r="I78" s="748" t="s">
        <v>3496</v>
      </c>
      <c r="J78" s="748" t="s">
        <v>2780</v>
      </c>
      <c r="K78" s="748" t="s">
        <v>614</v>
      </c>
      <c r="L78" s="751">
        <v>101.68</v>
      </c>
      <c r="M78" s="751">
        <v>101.68</v>
      </c>
      <c r="N78" s="748">
        <v>1</v>
      </c>
      <c r="O78" s="752">
        <v>0.5</v>
      </c>
      <c r="P78" s="751"/>
      <c r="Q78" s="753">
        <v>0</v>
      </c>
      <c r="R78" s="748"/>
      <c r="S78" s="753">
        <v>0</v>
      </c>
      <c r="T78" s="752"/>
      <c r="U78" s="747">
        <v>0</v>
      </c>
    </row>
    <row r="79" spans="1:21" ht="14.4" customHeight="1" x14ac:dyDescent="0.3">
      <c r="A79" s="746">
        <v>30</v>
      </c>
      <c r="B79" s="748" t="s">
        <v>544</v>
      </c>
      <c r="C79" s="748" t="s">
        <v>3364</v>
      </c>
      <c r="D79" s="749" t="s">
        <v>4282</v>
      </c>
      <c r="E79" s="750" t="s">
        <v>3372</v>
      </c>
      <c r="F79" s="748" t="s">
        <v>3361</v>
      </c>
      <c r="G79" s="748" t="s">
        <v>3495</v>
      </c>
      <c r="H79" s="748" t="s">
        <v>2305</v>
      </c>
      <c r="I79" s="748" t="s">
        <v>2429</v>
      </c>
      <c r="J79" s="748" t="s">
        <v>2430</v>
      </c>
      <c r="K79" s="748" t="s">
        <v>3178</v>
      </c>
      <c r="L79" s="751">
        <v>50.85</v>
      </c>
      <c r="M79" s="751">
        <v>50.85</v>
      </c>
      <c r="N79" s="748">
        <v>1</v>
      </c>
      <c r="O79" s="752">
        <v>0.5</v>
      </c>
      <c r="P79" s="751"/>
      <c r="Q79" s="753">
        <v>0</v>
      </c>
      <c r="R79" s="748"/>
      <c r="S79" s="753">
        <v>0</v>
      </c>
      <c r="T79" s="752"/>
      <c r="U79" s="747">
        <v>0</v>
      </c>
    </row>
    <row r="80" spans="1:21" ht="14.4" customHeight="1" x14ac:dyDescent="0.3">
      <c r="A80" s="746">
        <v>30</v>
      </c>
      <c r="B80" s="748" t="s">
        <v>544</v>
      </c>
      <c r="C80" s="748" t="s">
        <v>3364</v>
      </c>
      <c r="D80" s="749" t="s">
        <v>4282</v>
      </c>
      <c r="E80" s="750" t="s">
        <v>3372</v>
      </c>
      <c r="F80" s="748" t="s">
        <v>3361</v>
      </c>
      <c r="G80" s="748" t="s">
        <v>3497</v>
      </c>
      <c r="H80" s="748" t="s">
        <v>545</v>
      </c>
      <c r="I80" s="748" t="s">
        <v>875</v>
      </c>
      <c r="J80" s="748" t="s">
        <v>872</v>
      </c>
      <c r="K80" s="748" t="s">
        <v>3498</v>
      </c>
      <c r="L80" s="751">
        <v>10.65</v>
      </c>
      <c r="M80" s="751">
        <v>21.3</v>
      </c>
      <c r="N80" s="748">
        <v>2</v>
      </c>
      <c r="O80" s="752">
        <v>1</v>
      </c>
      <c r="P80" s="751"/>
      <c r="Q80" s="753">
        <v>0</v>
      </c>
      <c r="R80" s="748"/>
      <c r="S80" s="753">
        <v>0</v>
      </c>
      <c r="T80" s="752"/>
      <c r="U80" s="747">
        <v>0</v>
      </c>
    </row>
    <row r="81" spans="1:21" ht="14.4" customHeight="1" x14ac:dyDescent="0.3">
      <c r="A81" s="746">
        <v>30</v>
      </c>
      <c r="B81" s="748" t="s">
        <v>544</v>
      </c>
      <c r="C81" s="748" t="s">
        <v>3364</v>
      </c>
      <c r="D81" s="749" t="s">
        <v>4282</v>
      </c>
      <c r="E81" s="750" t="s">
        <v>3372</v>
      </c>
      <c r="F81" s="748" t="s">
        <v>3361</v>
      </c>
      <c r="G81" s="748" t="s">
        <v>3497</v>
      </c>
      <c r="H81" s="748" t="s">
        <v>545</v>
      </c>
      <c r="I81" s="748" t="s">
        <v>910</v>
      </c>
      <c r="J81" s="748" t="s">
        <v>651</v>
      </c>
      <c r="K81" s="748" t="s">
        <v>3299</v>
      </c>
      <c r="L81" s="751">
        <v>35.11</v>
      </c>
      <c r="M81" s="751">
        <v>35.11</v>
      </c>
      <c r="N81" s="748">
        <v>1</v>
      </c>
      <c r="O81" s="752">
        <v>0.5</v>
      </c>
      <c r="P81" s="751"/>
      <c r="Q81" s="753">
        <v>0</v>
      </c>
      <c r="R81" s="748"/>
      <c r="S81" s="753">
        <v>0</v>
      </c>
      <c r="T81" s="752"/>
      <c r="U81" s="747">
        <v>0</v>
      </c>
    </row>
    <row r="82" spans="1:21" ht="14.4" customHeight="1" x14ac:dyDescent="0.3">
      <c r="A82" s="746">
        <v>30</v>
      </c>
      <c r="B82" s="748" t="s">
        <v>544</v>
      </c>
      <c r="C82" s="748" t="s">
        <v>3364</v>
      </c>
      <c r="D82" s="749" t="s">
        <v>4282</v>
      </c>
      <c r="E82" s="750" t="s">
        <v>3372</v>
      </c>
      <c r="F82" s="748" t="s">
        <v>3361</v>
      </c>
      <c r="G82" s="748" t="s">
        <v>3497</v>
      </c>
      <c r="H82" s="748" t="s">
        <v>545</v>
      </c>
      <c r="I82" s="748" t="s">
        <v>3499</v>
      </c>
      <c r="J82" s="748" t="s">
        <v>872</v>
      </c>
      <c r="K82" s="748" t="s">
        <v>3500</v>
      </c>
      <c r="L82" s="751">
        <v>0</v>
      </c>
      <c r="M82" s="751">
        <v>0</v>
      </c>
      <c r="N82" s="748">
        <v>1</v>
      </c>
      <c r="O82" s="752">
        <v>0.5</v>
      </c>
      <c r="P82" s="751">
        <v>0</v>
      </c>
      <c r="Q82" s="753"/>
      <c r="R82" s="748">
        <v>1</v>
      </c>
      <c r="S82" s="753">
        <v>1</v>
      </c>
      <c r="T82" s="752">
        <v>0.5</v>
      </c>
      <c r="U82" s="747">
        <v>1</v>
      </c>
    </row>
    <row r="83" spans="1:21" ht="14.4" customHeight="1" x14ac:dyDescent="0.3">
      <c r="A83" s="746">
        <v>30</v>
      </c>
      <c r="B83" s="748" t="s">
        <v>544</v>
      </c>
      <c r="C83" s="748" t="s">
        <v>3364</v>
      </c>
      <c r="D83" s="749" t="s">
        <v>4282</v>
      </c>
      <c r="E83" s="750" t="s">
        <v>3372</v>
      </c>
      <c r="F83" s="748" t="s">
        <v>3361</v>
      </c>
      <c r="G83" s="748" t="s">
        <v>3497</v>
      </c>
      <c r="H83" s="748" t="s">
        <v>545</v>
      </c>
      <c r="I83" s="748" t="s">
        <v>3501</v>
      </c>
      <c r="J83" s="748" t="s">
        <v>1494</v>
      </c>
      <c r="K83" s="748" t="s">
        <v>3502</v>
      </c>
      <c r="L83" s="751">
        <v>0</v>
      </c>
      <c r="M83" s="751">
        <v>0</v>
      </c>
      <c r="N83" s="748">
        <v>5</v>
      </c>
      <c r="O83" s="752">
        <v>2.5</v>
      </c>
      <c r="P83" s="751">
        <v>0</v>
      </c>
      <c r="Q83" s="753"/>
      <c r="R83" s="748">
        <v>3</v>
      </c>
      <c r="S83" s="753">
        <v>0.6</v>
      </c>
      <c r="T83" s="752">
        <v>1.5</v>
      </c>
      <c r="U83" s="747">
        <v>0.6</v>
      </c>
    </row>
    <row r="84" spans="1:21" ht="14.4" customHeight="1" x14ac:dyDescent="0.3">
      <c r="A84" s="746">
        <v>30</v>
      </c>
      <c r="B84" s="748" t="s">
        <v>544</v>
      </c>
      <c r="C84" s="748" t="s">
        <v>3364</v>
      </c>
      <c r="D84" s="749" t="s">
        <v>4282</v>
      </c>
      <c r="E84" s="750" t="s">
        <v>3372</v>
      </c>
      <c r="F84" s="748" t="s">
        <v>3361</v>
      </c>
      <c r="G84" s="748" t="s">
        <v>3497</v>
      </c>
      <c r="H84" s="748" t="s">
        <v>545</v>
      </c>
      <c r="I84" s="748" t="s">
        <v>952</v>
      </c>
      <c r="J84" s="748" t="s">
        <v>3503</v>
      </c>
      <c r="K84" s="748" t="s">
        <v>3504</v>
      </c>
      <c r="L84" s="751">
        <v>16.5</v>
      </c>
      <c r="M84" s="751">
        <v>16.5</v>
      </c>
      <c r="N84" s="748">
        <v>1</v>
      </c>
      <c r="O84" s="752">
        <v>0.5</v>
      </c>
      <c r="P84" s="751"/>
      <c r="Q84" s="753">
        <v>0</v>
      </c>
      <c r="R84" s="748"/>
      <c r="S84" s="753">
        <v>0</v>
      </c>
      <c r="T84" s="752"/>
      <c r="U84" s="747">
        <v>0</v>
      </c>
    </row>
    <row r="85" spans="1:21" ht="14.4" customHeight="1" x14ac:dyDescent="0.3">
      <c r="A85" s="746">
        <v>30</v>
      </c>
      <c r="B85" s="748" t="s">
        <v>544</v>
      </c>
      <c r="C85" s="748" t="s">
        <v>3364</v>
      </c>
      <c r="D85" s="749" t="s">
        <v>4282</v>
      </c>
      <c r="E85" s="750" t="s">
        <v>3372</v>
      </c>
      <c r="F85" s="748" t="s">
        <v>3361</v>
      </c>
      <c r="G85" s="748" t="s">
        <v>3497</v>
      </c>
      <c r="H85" s="748" t="s">
        <v>545</v>
      </c>
      <c r="I85" s="748" t="s">
        <v>3505</v>
      </c>
      <c r="J85" s="748" t="s">
        <v>2291</v>
      </c>
      <c r="K85" s="748" t="s">
        <v>3506</v>
      </c>
      <c r="L85" s="751">
        <v>0</v>
      </c>
      <c r="M85" s="751">
        <v>0</v>
      </c>
      <c r="N85" s="748">
        <v>1</v>
      </c>
      <c r="O85" s="752">
        <v>0.5</v>
      </c>
      <c r="P85" s="751">
        <v>0</v>
      </c>
      <c r="Q85" s="753"/>
      <c r="R85" s="748">
        <v>1</v>
      </c>
      <c r="S85" s="753">
        <v>1</v>
      </c>
      <c r="T85" s="752">
        <v>0.5</v>
      </c>
      <c r="U85" s="747">
        <v>1</v>
      </c>
    </row>
    <row r="86" spans="1:21" ht="14.4" customHeight="1" x14ac:dyDescent="0.3">
      <c r="A86" s="746">
        <v>30</v>
      </c>
      <c r="B86" s="748" t="s">
        <v>544</v>
      </c>
      <c r="C86" s="748" t="s">
        <v>3364</v>
      </c>
      <c r="D86" s="749" t="s">
        <v>4282</v>
      </c>
      <c r="E86" s="750" t="s">
        <v>3372</v>
      </c>
      <c r="F86" s="748" t="s">
        <v>3361</v>
      </c>
      <c r="G86" s="748" t="s">
        <v>3497</v>
      </c>
      <c r="H86" s="748" t="s">
        <v>545</v>
      </c>
      <c r="I86" s="748" t="s">
        <v>3507</v>
      </c>
      <c r="J86" s="748" t="s">
        <v>3503</v>
      </c>
      <c r="K86" s="748" t="s">
        <v>3504</v>
      </c>
      <c r="L86" s="751">
        <v>16.5</v>
      </c>
      <c r="M86" s="751">
        <v>16.5</v>
      </c>
      <c r="N86" s="748">
        <v>1</v>
      </c>
      <c r="O86" s="752">
        <v>0.5</v>
      </c>
      <c r="P86" s="751"/>
      <c r="Q86" s="753">
        <v>0</v>
      </c>
      <c r="R86" s="748"/>
      <c r="S86" s="753">
        <v>0</v>
      </c>
      <c r="T86" s="752"/>
      <c r="U86" s="747">
        <v>0</v>
      </c>
    </row>
    <row r="87" spans="1:21" ht="14.4" customHeight="1" x14ac:dyDescent="0.3">
      <c r="A87" s="746">
        <v>30</v>
      </c>
      <c r="B87" s="748" t="s">
        <v>544</v>
      </c>
      <c r="C87" s="748" t="s">
        <v>3364</v>
      </c>
      <c r="D87" s="749" t="s">
        <v>4282</v>
      </c>
      <c r="E87" s="750" t="s">
        <v>3372</v>
      </c>
      <c r="F87" s="748" t="s">
        <v>3361</v>
      </c>
      <c r="G87" s="748" t="s">
        <v>3508</v>
      </c>
      <c r="H87" s="748" t="s">
        <v>545</v>
      </c>
      <c r="I87" s="748" t="s">
        <v>2857</v>
      </c>
      <c r="J87" s="748" t="s">
        <v>2858</v>
      </c>
      <c r="K87" s="748" t="s">
        <v>3509</v>
      </c>
      <c r="L87" s="751">
        <v>30.17</v>
      </c>
      <c r="M87" s="751">
        <v>90.51</v>
      </c>
      <c r="N87" s="748">
        <v>3</v>
      </c>
      <c r="O87" s="752">
        <v>0.5</v>
      </c>
      <c r="P87" s="751"/>
      <c r="Q87" s="753">
        <v>0</v>
      </c>
      <c r="R87" s="748"/>
      <c r="S87" s="753">
        <v>0</v>
      </c>
      <c r="T87" s="752"/>
      <c r="U87" s="747">
        <v>0</v>
      </c>
    </row>
    <row r="88" spans="1:21" ht="14.4" customHeight="1" x14ac:dyDescent="0.3">
      <c r="A88" s="746">
        <v>30</v>
      </c>
      <c r="B88" s="748" t="s">
        <v>544</v>
      </c>
      <c r="C88" s="748" t="s">
        <v>3364</v>
      </c>
      <c r="D88" s="749" t="s">
        <v>4282</v>
      </c>
      <c r="E88" s="750" t="s">
        <v>3372</v>
      </c>
      <c r="F88" s="748" t="s">
        <v>3361</v>
      </c>
      <c r="G88" s="748" t="s">
        <v>3510</v>
      </c>
      <c r="H88" s="748" t="s">
        <v>545</v>
      </c>
      <c r="I88" s="748" t="s">
        <v>3511</v>
      </c>
      <c r="J88" s="748" t="s">
        <v>3512</v>
      </c>
      <c r="K88" s="748" t="s">
        <v>3513</v>
      </c>
      <c r="L88" s="751">
        <v>0</v>
      </c>
      <c r="M88" s="751">
        <v>0</v>
      </c>
      <c r="N88" s="748">
        <v>1</v>
      </c>
      <c r="O88" s="752">
        <v>0.5</v>
      </c>
      <c r="P88" s="751">
        <v>0</v>
      </c>
      <c r="Q88" s="753"/>
      <c r="R88" s="748">
        <v>1</v>
      </c>
      <c r="S88" s="753">
        <v>1</v>
      </c>
      <c r="T88" s="752">
        <v>0.5</v>
      </c>
      <c r="U88" s="747">
        <v>1</v>
      </c>
    </row>
    <row r="89" spans="1:21" ht="14.4" customHeight="1" x14ac:dyDescent="0.3">
      <c r="A89" s="746">
        <v>30</v>
      </c>
      <c r="B89" s="748" t="s">
        <v>544</v>
      </c>
      <c r="C89" s="748" t="s">
        <v>3364</v>
      </c>
      <c r="D89" s="749" t="s">
        <v>4282</v>
      </c>
      <c r="E89" s="750" t="s">
        <v>3372</v>
      </c>
      <c r="F89" s="748" t="s">
        <v>3361</v>
      </c>
      <c r="G89" s="748" t="s">
        <v>3514</v>
      </c>
      <c r="H89" s="748" t="s">
        <v>2305</v>
      </c>
      <c r="I89" s="748" t="s">
        <v>2345</v>
      </c>
      <c r="J89" s="748" t="s">
        <v>3203</v>
      </c>
      <c r="K89" s="748" t="s">
        <v>3204</v>
      </c>
      <c r="L89" s="751">
        <v>140.6</v>
      </c>
      <c r="M89" s="751">
        <v>140.6</v>
      </c>
      <c r="N89" s="748">
        <v>1</v>
      </c>
      <c r="O89" s="752">
        <v>0.5</v>
      </c>
      <c r="P89" s="751"/>
      <c r="Q89" s="753">
        <v>0</v>
      </c>
      <c r="R89" s="748"/>
      <c r="S89" s="753">
        <v>0</v>
      </c>
      <c r="T89" s="752"/>
      <c r="U89" s="747">
        <v>0</v>
      </c>
    </row>
    <row r="90" spans="1:21" ht="14.4" customHeight="1" x14ac:dyDescent="0.3">
      <c r="A90" s="746">
        <v>30</v>
      </c>
      <c r="B90" s="748" t="s">
        <v>544</v>
      </c>
      <c r="C90" s="748" t="s">
        <v>3364</v>
      </c>
      <c r="D90" s="749" t="s">
        <v>4282</v>
      </c>
      <c r="E90" s="750" t="s">
        <v>3372</v>
      </c>
      <c r="F90" s="748" t="s">
        <v>3361</v>
      </c>
      <c r="G90" s="748" t="s">
        <v>3515</v>
      </c>
      <c r="H90" s="748" t="s">
        <v>2305</v>
      </c>
      <c r="I90" s="748" t="s">
        <v>2652</v>
      </c>
      <c r="J90" s="748" t="s">
        <v>632</v>
      </c>
      <c r="K90" s="748" t="s">
        <v>633</v>
      </c>
      <c r="L90" s="751">
        <v>407.55</v>
      </c>
      <c r="M90" s="751">
        <v>1630.2</v>
      </c>
      <c r="N90" s="748">
        <v>4</v>
      </c>
      <c r="O90" s="752">
        <v>2</v>
      </c>
      <c r="P90" s="751">
        <v>407.55</v>
      </c>
      <c r="Q90" s="753">
        <v>0.25</v>
      </c>
      <c r="R90" s="748">
        <v>1</v>
      </c>
      <c r="S90" s="753">
        <v>0.25</v>
      </c>
      <c r="T90" s="752">
        <v>0.5</v>
      </c>
      <c r="U90" s="747">
        <v>0.25</v>
      </c>
    </row>
    <row r="91" spans="1:21" ht="14.4" customHeight="1" x14ac:dyDescent="0.3">
      <c r="A91" s="746">
        <v>30</v>
      </c>
      <c r="B91" s="748" t="s">
        <v>544</v>
      </c>
      <c r="C91" s="748" t="s">
        <v>3364</v>
      </c>
      <c r="D91" s="749" t="s">
        <v>4282</v>
      </c>
      <c r="E91" s="750" t="s">
        <v>3372</v>
      </c>
      <c r="F91" s="748" t="s">
        <v>3361</v>
      </c>
      <c r="G91" s="748" t="s">
        <v>3515</v>
      </c>
      <c r="H91" s="748" t="s">
        <v>2305</v>
      </c>
      <c r="I91" s="748" t="s">
        <v>2654</v>
      </c>
      <c r="J91" s="748" t="s">
        <v>632</v>
      </c>
      <c r="K91" s="748" t="s">
        <v>2655</v>
      </c>
      <c r="L91" s="751">
        <v>543.39</v>
      </c>
      <c r="M91" s="751">
        <v>5977.2899999999991</v>
      </c>
      <c r="N91" s="748">
        <v>11</v>
      </c>
      <c r="O91" s="752">
        <v>5</v>
      </c>
      <c r="P91" s="751">
        <v>3260.3399999999997</v>
      </c>
      <c r="Q91" s="753">
        <v>0.54545454545454553</v>
      </c>
      <c r="R91" s="748">
        <v>6</v>
      </c>
      <c r="S91" s="753">
        <v>0.54545454545454541</v>
      </c>
      <c r="T91" s="752">
        <v>3.5</v>
      </c>
      <c r="U91" s="747">
        <v>0.7</v>
      </c>
    </row>
    <row r="92" spans="1:21" ht="14.4" customHeight="1" x14ac:dyDescent="0.3">
      <c r="A92" s="746">
        <v>30</v>
      </c>
      <c r="B92" s="748" t="s">
        <v>544</v>
      </c>
      <c r="C92" s="748" t="s">
        <v>3364</v>
      </c>
      <c r="D92" s="749" t="s">
        <v>4282</v>
      </c>
      <c r="E92" s="750" t="s">
        <v>3372</v>
      </c>
      <c r="F92" s="748" t="s">
        <v>3361</v>
      </c>
      <c r="G92" s="748" t="s">
        <v>3515</v>
      </c>
      <c r="H92" s="748" t="s">
        <v>2305</v>
      </c>
      <c r="I92" s="748" t="s">
        <v>2365</v>
      </c>
      <c r="J92" s="748" t="s">
        <v>632</v>
      </c>
      <c r="K92" s="748" t="s">
        <v>635</v>
      </c>
      <c r="L92" s="751">
        <v>815.1</v>
      </c>
      <c r="M92" s="751">
        <v>4890.6000000000004</v>
      </c>
      <c r="N92" s="748">
        <v>6</v>
      </c>
      <c r="O92" s="752">
        <v>1.5</v>
      </c>
      <c r="P92" s="751">
        <v>4890.6000000000004</v>
      </c>
      <c r="Q92" s="753">
        <v>1</v>
      </c>
      <c r="R92" s="748">
        <v>6</v>
      </c>
      <c r="S92" s="753">
        <v>1</v>
      </c>
      <c r="T92" s="752">
        <v>1.5</v>
      </c>
      <c r="U92" s="747">
        <v>1</v>
      </c>
    </row>
    <row r="93" spans="1:21" ht="14.4" customHeight="1" x14ac:dyDescent="0.3">
      <c r="A93" s="746">
        <v>30</v>
      </c>
      <c r="B93" s="748" t="s">
        <v>544</v>
      </c>
      <c r="C93" s="748" t="s">
        <v>3364</v>
      </c>
      <c r="D93" s="749" t="s">
        <v>4282</v>
      </c>
      <c r="E93" s="750" t="s">
        <v>3372</v>
      </c>
      <c r="F93" s="748" t="s">
        <v>3361</v>
      </c>
      <c r="G93" s="748" t="s">
        <v>3515</v>
      </c>
      <c r="H93" s="748" t="s">
        <v>2305</v>
      </c>
      <c r="I93" s="748" t="s">
        <v>3516</v>
      </c>
      <c r="J93" s="748" t="s">
        <v>2455</v>
      </c>
      <c r="K93" s="748" t="s">
        <v>635</v>
      </c>
      <c r="L93" s="751">
        <v>1385.62</v>
      </c>
      <c r="M93" s="751">
        <v>2771.24</v>
      </c>
      <c r="N93" s="748">
        <v>2</v>
      </c>
      <c r="O93" s="752">
        <v>1</v>
      </c>
      <c r="P93" s="751">
        <v>2771.24</v>
      </c>
      <c r="Q93" s="753">
        <v>1</v>
      </c>
      <c r="R93" s="748">
        <v>2</v>
      </c>
      <c r="S93" s="753">
        <v>1</v>
      </c>
      <c r="T93" s="752">
        <v>1</v>
      </c>
      <c r="U93" s="747">
        <v>1</v>
      </c>
    </row>
    <row r="94" spans="1:21" ht="14.4" customHeight="1" x14ac:dyDescent="0.3">
      <c r="A94" s="746">
        <v>30</v>
      </c>
      <c r="B94" s="748" t="s">
        <v>544</v>
      </c>
      <c r="C94" s="748" t="s">
        <v>3364</v>
      </c>
      <c r="D94" s="749" t="s">
        <v>4282</v>
      </c>
      <c r="E94" s="750" t="s">
        <v>3372</v>
      </c>
      <c r="F94" s="748" t="s">
        <v>3361</v>
      </c>
      <c r="G94" s="748" t="s">
        <v>3517</v>
      </c>
      <c r="H94" s="748" t="s">
        <v>545</v>
      </c>
      <c r="I94" s="748" t="s">
        <v>1158</v>
      </c>
      <c r="J94" s="748" t="s">
        <v>1025</v>
      </c>
      <c r="K94" s="748" t="s">
        <v>3300</v>
      </c>
      <c r="L94" s="751">
        <v>57.28</v>
      </c>
      <c r="M94" s="751">
        <v>57.28</v>
      </c>
      <c r="N94" s="748">
        <v>1</v>
      </c>
      <c r="O94" s="752">
        <v>0.5</v>
      </c>
      <c r="P94" s="751">
        <v>57.28</v>
      </c>
      <c r="Q94" s="753">
        <v>1</v>
      </c>
      <c r="R94" s="748">
        <v>1</v>
      </c>
      <c r="S94" s="753">
        <v>1</v>
      </c>
      <c r="T94" s="752">
        <v>0.5</v>
      </c>
      <c r="U94" s="747">
        <v>1</v>
      </c>
    </row>
    <row r="95" spans="1:21" ht="14.4" customHeight="1" x14ac:dyDescent="0.3">
      <c r="A95" s="746">
        <v>30</v>
      </c>
      <c r="B95" s="748" t="s">
        <v>544</v>
      </c>
      <c r="C95" s="748" t="s">
        <v>3364</v>
      </c>
      <c r="D95" s="749" t="s">
        <v>4282</v>
      </c>
      <c r="E95" s="750" t="s">
        <v>3372</v>
      </c>
      <c r="F95" s="748" t="s">
        <v>3361</v>
      </c>
      <c r="G95" s="748" t="s">
        <v>3518</v>
      </c>
      <c r="H95" s="748" t="s">
        <v>545</v>
      </c>
      <c r="I95" s="748" t="s">
        <v>798</v>
      </c>
      <c r="J95" s="748" t="s">
        <v>799</v>
      </c>
      <c r="K95" s="748" t="s">
        <v>3519</v>
      </c>
      <c r="L95" s="751">
        <v>24.22</v>
      </c>
      <c r="M95" s="751">
        <v>24.22</v>
      </c>
      <c r="N95" s="748">
        <v>1</v>
      </c>
      <c r="O95" s="752">
        <v>0.5</v>
      </c>
      <c r="P95" s="751">
        <v>24.22</v>
      </c>
      <c r="Q95" s="753">
        <v>1</v>
      </c>
      <c r="R95" s="748">
        <v>1</v>
      </c>
      <c r="S95" s="753">
        <v>1</v>
      </c>
      <c r="T95" s="752">
        <v>0.5</v>
      </c>
      <c r="U95" s="747">
        <v>1</v>
      </c>
    </row>
    <row r="96" spans="1:21" ht="14.4" customHeight="1" x14ac:dyDescent="0.3">
      <c r="A96" s="746">
        <v>30</v>
      </c>
      <c r="B96" s="748" t="s">
        <v>544</v>
      </c>
      <c r="C96" s="748" t="s">
        <v>3364</v>
      </c>
      <c r="D96" s="749" t="s">
        <v>4282</v>
      </c>
      <c r="E96" s="750" t="s">
        <v>3372</v>
      </c>
      <c r="F96" s="748" t="s">
        <v>3361</v>
      </c>
      <c r="G96" s="748" t="s">
        <v>3520</v>
      </c>
      <c r="H96" s="748" t="s">
        <v>2305</v>
      </c>
      <c r="I96" s="748" t="s">
        <v>2631</v>
      </c>
      <c r="J96" s="748" t="s">
        <v>2632</v>
      </c>
      <c r="K96" s="748" t="s">
        <v>2633</v>
      </c>
      <c r="L96" s="751">
        <v>52.97</v>
      </c>
      <c r="M96" s="751">
        <v>105.94</v>
      </c>
      <c r="N96" s="748">
        <v>2</v>
      </c>
      <c r="O96" s="752">
        <v>1</v>
      </c>
      <c r="P96" s="751">
        <v>52.97</v>
      </c>
      <c r="Q96" s="753">
        <v>0.5</v>
      </c>
      <c r="R96" s="748">
        <v>1</v>
      </c>
      <c r="S96" s="753">
        <v>0.5</v>
      </c>
      <c r="T96" s="752">
        <v>0.5</v>
      </c>
      <c r="U96" s="747">
        <v>0.5</v>
      </c>
    </row>
    <row r="97" spans="1:21" ht="14.4" customHeight="1" x14ac:dyDescent="0.3">
      <c r="A97" s="746">
        <v>30</v>
      </c>
      <c r="B97" s="748" t="s">
        <v>544</v>
      </c>
      <c r="C97" s="748" t="s">
        <v>3364</v>
      </c>
      <c r="D97" s="749" t="s">
        <v>4282</v>
      </c>
      <c r="E97" s="750" t="s">
        <v>3372</v>
      </c>
      <c r="F97" s="748" t="s">
        <v>3361</v>
      </c>
      <c r="G97" s="748" t="s">
        <v>3521</v>
      </c>
      <c r="H97" s="748" t="s">
        <v>545</v>
      </c>
      <c r="I97" s="748" t="s">
        <v>2891</v>
      </c>
      <c r="J97" s="748" t="s">
        <v>2892</v>
      </c>
      <c r="K97" s="748" t="s">
        <v>2893</v>
      </c>
      <c r="L97" s="751">
        <v>146.84</v>
      </c>
      <c r="M97" s="751">
        <v>587.36</v>
      </c>
      <c r="N97" s="748">
        <v>4</v>
      </c>
      <c r="O97" s="752">
        <v>2.5</v>
      </c>
      <c r="P97" s="751">
        <v>293.68</v>
      </c>
      <c r="Q97" s="753">
        <v>0.5</v>
      </c>
      <c r="R97" s="748">
        <v>2</v>
      </c>
      <c r="S97" s="753">
        <v>0.5</v>
      </c>
      <c r="T97" s="752">
        <v>1.5</v>
      </c>
      <c r="U97" s="747">
        <v>0.6</v>
      </c>
    </row>
    <row r="98" spans="1:21" ht="14.4" customHeight="1" x14ac:dyDescent="0.3">
      <c r="A98" s="746">
        <v>30</v>
      </c>
      <c r="B98" s="748" t="s">
        <v>544</v>
      </c>
      <c r="C98" s="748" t="s">
        <v>3364</v>
      </c>
      <c r="D98" s="749" t="s">
        <v>4282</v>
      </c>
      <c r="E98" s="750" t="s">
        <v>3372</v>
      </c>
      <c r="F98" s="748" t="s">
        <v>3361</v>
      </c>
      <c r="G98" s="748" t="s">
        <v>3522</v>
      </c>
      <c r="H98" s="748" t="s">
        <v>545</v>
      </c>
      <c r="I98" s="748" t="s">
        <v>3523</v>
      </c>
      <c r="J98" s="748" t="s">
        <v>3524</v>
      </c>
      <c r="K98" s="748" t="s">
        <v>855</v>
      </c>
      <c r="L98" s="751">
        <v>93.71</v>
      </c>
      <c r="M98" s="751">
        <v>93.71</v>
      </c>
      <c r="N98" s="748">
        <v>1</v>
      </c>
      <c r="O98" s="752">
        <v>0.5</v>
      </c>
      <c r="P98" s="751"/>
      <c r="Q98" s="753">
        <v>0</v>
      </c>
      <c r="R98" s="748"/>
      <c r="S98" s="753">
        <v>0</v>
      </c>
      <c r="T98" s="752"/>
      <c r="U98" s="747">
        <v>0</v>
      </c>
    </row>
    <row r="99" spans="1:21" ht="14.4" customHeight="1" x14ac:dyDescent="0.3">
      <c r="A99" s="746">
        <v>30</v>
      </c>
      <c r="B99" s="748" t="s">
        <v>544</v>
      </c>
      <c r="C99" s="748" t="s">
        <v>3364</v>
      </c>
      <c r="D99" s="749" t="s">
        <v>4282</v>
      </c>
      <c r="E99" s="750" t="s">
        <v>3372</v>
      </c>
      <c r="F99" s="748" t="s">
        <v>3361</v>
      </c>
      <c r="G99" s="748" t="s">
        <v>3522</v>
      </c>
      <c r="H99" s="748" t="s">
        <v>545</v>
      </c>
      <c r="I99" s="748" t="s">
        <v>3523</v>
      </c>
      <c r="J99" s="748" t="s">
        <v>3524</v>
      </c>
      <c r="K99" s="748" t="s">
        <v>855</v>
      </c>
      <c r="L99" s="751">
        <v>57.64</v>
      </c>
      <c r="M99" s="751">
        <v>115.28</v>
      </c>
      <c r="N99" s="748">
        <v>2</v>
      </c>
      <c r="O99" s="752">
        <v>1</v>
      </c>
      <c r="P99" s="751">
        <v>57.64</v>
      </c>
      <c r="Q99" s="753">
        <v>0.5</v>
      </c>
      <c r="R99" s="748">
        <v>1</v>
      </c>
      <c r="S99" s="753">
        <v>0.5</v>
      </c>
      <c r="T99" s="752">
        <v>0.5</v>
      </c>
      <c r="U99" s="747">
        <v>0.5</v>
      </c>
    </row>
    <row r="100" spans="1:21" ht="14.4" customHeight="1" x14ac:dyDescent="0.3">
      <c r="A100" s="746">
        <v>30</v>
      </c>
      <c r="B100" s="748" t="s">
        <v>544</v>
      </c>
      <c r="C100" s="748" t="s">
        <v>3364</v>
      </c>
      <c r="D100" s="749" t="s">
        <v>4282</v>
      </c>
      <c r="E100" s="750" t="s">
        <v>3372</v>
      </c>
      <c r="F100" s="748" t="s">
        <v>3361</v>
      </c>
      <c r="G100" s="748" t="s">
        <v>3525</v>
      </c>
      <c r="H100" s="748" t="s">
        <v>545</v>
      </c>
      <c r="I100" s="748" t="s">
        <v>1542</v>
      </c>
      <c r="J100" s="748" t="s">
        <v>3526</v>
      </c>
      <c r="K100" s="748" t="s">
        <v>3527</v>
      </c>
      <c r="L100" s="751">
        <v>18.809999999999999</v>
      </c>
      <c r="M100" s="751">
        <v>18.809999999999999</v>
      </c>
      <c r="N100" s="748">
        <v>1</v>
      </c>
      <c r="O100" s="752">
        <v>0.5</v>
      </c>
      <c r="P100" s="751"/>
      <c r="Q100" s="753">
        <v>0</v>
      </c>
      <c r="R100" s="748"/>
      <c r="S100" s="753">
        <v>0</v>
      </c>
      <c r="T100" s="752"/>
      <c r="U100" s="747">
        <v>0</v>
      </c>
    </row>
    <row r="101" spans="1:21" ht="14.4" customHeight="1" x14ac:dyDescent="0.3">
      <c r="A101" s="746">
        <v>30</v>
      </c>
      <c r="B101" s="748" t="s">
        <v>544</v>
      </c>
      <c r="C101" s="748" t="s">
        <v>3364</v>
      </c>
      <c r="D101" s="749" t="s">
        <v>4282</v>
      </c>
      <c r="E101" s="750" t="s">
        <v>3372</v>
      </c>
      <c r="F101" s="748" t="s">
        <v>3361</v>
      </c>
      <c r="G101" s="748" t="s">
        <v>3528</v>
      </c>
      <c r="H101" s="748" t="s">
        <v>2305</v>
      </c>
      <c r="I101" s="748" t="s">
        <v>2409</v>
      </c>
      <c r="J101" s="748" t="s">
        <v>629</v>
      </c>
      <c r="K101" s="748" t="s">
        <v>630</v>
      </c>
      <c r="L101" s="751">
        <v>28.81</v>
      </c>
      <c r="M101" s="751">
        <v>316.90999999999997</v>
      </c>
      <c r="N101" s="748">
        <v>11</v>
      </c>
      <c r="O101" s="752">
        <v>6</v>
      </c>
      <c r="P101" s="751">
        <v>172.85999999999999</v>
      </c>
      <c r="Q101" s="753">
        <v>0.54545454545454541</v>
      </c>
      <c r="R101" s="748">
        <v>6</v>
      </c>
      <c r="S101" s="753">
        <v>0.54545454545454541</v>
      </c>
      <c r="T101" s="752">
        <v>3.5</v>
      </c>
      <c r="U101" s="747">
        <v>0.58333333333333337</v>
      </c>
    </row>
    <row r="102" spans="1:21" ht="14.4" customHeight="1" x14ac:dyDescent="0.3">
      <c r="A102" s="746">
        <v>30</v>
      </c>
      <c r="B102" s="748" t="s">
        <v>544</v>
      </c>
      <c r="C102" s="748" t="s">
        <v>3364</v>
      </c>
      <c r="D102" s="749" t="s">
        <v>4282</v>
      </c>
      <c r="E102" s="750" t="s">
        <v>3372</v>
      </c>
      <c r="F102" s="748" t="s">
        <v>3361</v>
      </c>
      <c r="G102" s="748" t="s">
        <v>3528</v>
      </c>
      <c r="H102" s="748" t="s">
        <v>2305</v>
      </c>
      <c r="I102" s="748" t="s">
        <v>2409</v>
      </c>
      <c r="J102" s="748" t="s">
        <v>629</v>
      </c>
      <c r="K102" s="748" t="s">
        <v>630</v>
      </c>
      <c r="L102" s="751">
        <v>46.85</v>
      </c>
      <c r="M102" s="751">
        <v>421.65000000000003</v>
      </c>
      <c r="N102" s="748">
        <v>9</v>
      </c>
      <c r="O102" s="752">
        <v>5</v>
      </c>
      <c r="P102" s="751">
        <v>140.55000000000001</v>
      </c>
      <c r="Q102" s="753">
        <v>0.33333333333333331</v>
      </c>
      <c r="R102" s="748">
        <v>3</v>
      </c>
      <c r="S102" s="753">
        <v>0.33333333333333331</v>
      </c>
      <c r="T102" s="752">
        <v>2</v>
      </c>
      <c r="U102" s="747">
        <v>0.4</v>
      </c>
    </row>
    <row r="103" spans="1:21" ht="14.4" customHeight="1" x14ac:dyDescent="0.3">
      <c r="A103" s="746">
        <v>30</v>
      </c>
      <c r="B103" s="748" t="s">
        <v>544</v>
      </c>
      <c r="C103" s="748" t="s">
        <v>3364</v>
      </c>
      <c r="D103" s="749" t="s">
        <v>4282</v>
      </c>
      <c r="E103" s="750" t="s">
        <v>3372</v>
      </c>
      <c r="F103" s="748" t="s">
        <v>3361</v>
      </c>
      <c r="G103" s="748" t="s">
        <v>3528</v>
      </c>
      <c r="H103" s="748" t="s">
        <v>2305</v>
      </c>
      <c r="I103" s="748" t="s">
        <v>3529</v>
      </c>
      <c r="J103" s="748" t="s">
        <v>2413</v>
      </c>
      <c r="K103" s="748" t="s">
        <v>2414</v>
      </c>
      <c r="L103" s="751">
        <v>0</v>
      </c>
      <c r="M103" s="751">
        <v>0</v>
      </c>
      <c r="N103" s="748">
        <v>1</v>
      </c>
      <c r="O103" s="752">
        <v>0.5</v>
      </c>
      <c r="P103" s="751"/>
      <c r="Q103" s="753"/>
      <c r="R103" s="748"/>
      <c r="S103" s="753">
        <v>0</v>
      </c>
      <c r="T103" s="752"/>
      <c r="U103" s="747">
        <v>0</v>
      </c>
    </row>
    <row r="104" spans="1:21" ht="14.4" customHeight="1" x14ac:dyDescent="0.3">
      <c r="A104" s="746">
        <v>30</v>
      </c>
      <c r="B104" s="748" t="s">
        <v>544</v>
      </c>
      <c r="C104" s="748" t="s">
        <v>3364</v>
      </c>
      <c r="D104" s="749" t="s">
        <v>4282</v>
      </c>
      <c r="E104" s="750" t="s">
        <v>3372</v>
      </c>
      <c r="F104" s="748" t="s">
        <v>3361</v>
      </c>
      <c r="G104" s="748" t="s">
        <v>3530</v>
      </c>
      <c r="H104" s="748" t="s">
        <v>2305</v>
      </c>
      <c r="I104" s="748" t="s">
        <v>2505</v>
      </c>
      <c r="J104" s="748" t="s">
        <v>2506</v>
      </c>
      <c r="K104" s="748" t="s">
        <v>1610</v>
      </c>
      <c r="L104" s="751">
        <v>48.27</v>
      </c>
      <c r="M104" s="751">
        <v>193.08</v>
      </c>
      <c r="N104" s="748">
        <v>4</v>
      </c>
      <c r="O104" s="752">
        <v>2</v>
      </c>
      <c r="P104" s="751">
        <v>48.27</v>
      </c>
      <c r="Q104" s="753">
        <v>0.25</v>
      </c>
      <c r="R104" s="748">
        <v>1</v>
      </c>
      <c r="S104" s="753">
        <v>0.25</v>
      </c>
      <c r="T104" s="752">
        <v>0.5</v>
      </c>
      <c r="U104" s="747">
        <v>0.25</v>
      </c>
    </row>
    <row r="105" spans="1:21" ht="14.4" customHeight="1" x14ac:dyDescent="0.3">
      <c r="A105" s="746">
        <v>30</v>
      </c>
      <c r="B105" s="748" t="s">
        <v>544</v>
      </c>
      <c r="C105" s="748" t="s">
        <v>3364</v>
      </c>
      <c r="D105" s="749" t="s">
        <v>4282</v>
      </c>
      <c r="E105" s="750" t="s">
        <v>3372</v>
      </c>
      <c r="F105" s="748" t="s">
        <v>3361</v>
      </c>
      <c r="G105" s="748" t="s">
        <v>3530</v>
      </c>
      <c r="H105" s="748" t="s">
        <v>2305</v>
      </c>
      <c r="I105" s="748" t="s">
        <v>2508</v>
      </c>
      <c r="J105" s="748" t="s">
        <v>2509</v>
      </c>
      <c r="K105" s="748" t="s">
        <v>3220</v>
      </c>
      <c r="L105" s="751">
        <v>96.53</v>
      </c>
      <c r="M105" s="751">
        <v>193.06</v>
      </c>
      <c r="N105" s="748">
        <v>2</v>
      </c>
      <c r="O105" s="752">
        <v>1</v>
      </c>
      <c r="P105" s="751">
        <v>96.53</v>
      </c>
      <c r="Q105" s="753">
        <v>0.5</v>
      </c>
      <c r="R105" s="748">
        <v>1</v>
      </c>
      <c r="S105" s="753">
        <v>0.5</v>
      </c>
      <c r="T105" s="752">
        <v>0.5</v>
      </c>
      <c r="U105" s="747">
        <v>0.5</v>
      </c>
    </row>
    <row r="106" spans="1:21" ht="14.4" customHeight="1" x14ac:dyDescent="0.3">
      <c r="A106" s="746">
        <v>30</v>
      </c>
      <c r="B106" s="748" t="s">
        <v>544</v>
      </c>
      <c r="C106" s="748" t="s">
        <v>3364</v>
      </c>
      <c r="D106" s="749" t="s">
        <v>4282</v>
      </c>
      <c r="E106" s="750" t="s">
        <v>3372</v>
      </c>
      <c r="F106" s="748" t="s">
        <v>3361</v>
      </c>
      <c r="G106" s="748" t="s">
        <v>3531</v>
      </c>
      <c r="H106" s="748" t="s">
        <v>2305</v>
      </c>
      <c r="I106" s="748" t="s">
        <v>2620</v>
      </c>
      <c r="J106" s="748" t="s">
        <v>2531</v>
      </c>
      <c r="K106" s="748" t="s">
        <v>1075</v>
      </c>
      <c r="L106" s="751">
        <v>153.62</v>
      </c>
      <c r="M106" s="751">
        <v>153.62</v>
      </c>
      <c r="N106" s="748">
        <v>1</v>
      </c>
      <c r="O106" s="752">
        <v>0.5</v>
      </c>
      <c r="P106" s="751"/>
      <c r="Q106" s="753">
        <v>0</v>
      </c>
      <c r="R106" s="748"/>
      <c r="S106" s="753">
        <v>0</v>
      </c>
      <c r="T106" s="752"/>
      <c r="U106" s="747">
        <v>0</v>
      </c>
    </row>
    <row r="107" spans="1:21" ht="14.4" customHeight="1" x14ac:dyDescent="0.3">
      <c r="A107" s="746">
        <v>30</v>
      </c>
      <c r="B107" s="748" t="s">
        <v>544</v>
      </c>
      <c r="C107" s="748" t="s">
        <v>3364</v>
      </c>
      <c r="D107" s="749" t="s">
        <v>4282</v>
      </c>
      <c r="E107" s="750" t="s">
        <v>3372</v>
      </c>
      <c r="F107" s="748" t="s">
        <v>3361</v>
      </c>
      <c r="G107" s="748" t="s">
        <v>3531</v>
      </c>
      <c r="H107" s="748" t="s">
        <v>2305</v>
      </c>
      <c r="I107" s="748" t="s">
        <v>2665</v>
      </c>
      <c r="J107" s="748" t="s">
        <v>2666</v>
      </c>
      <c r="K107" s="748" t="s">
        <v>1075</v>
      </c>
      <c r="L107" s="751">
        <v>170.43</v>
      </c>
      <c r="M107" s="751">
        <v>170.43</v>
      </c>
      <c r="N107" s="748">
        <v>1</v>
      </c>
      <c r="O107" s="752">
        <v>0.5</v>
      </c>
      <c r="P107" s="751"/>
      <c r="Q107" s="753">
        <v>0</v>
      </c>
      <c r="R107" s="748"/>
      <c r="S107" s="753">
        <v>0</v>
      </c>
      <c r="T107" s="752"/>
      <c r="U107" s="747">
        <v>0</v>
      </c>
    </row>
    <row r="108" spans="1:21" ht="14.4" customHeight="1" x14ac:dyDescent="0.3">
      <c r="A108" s="746">
        <v>30</v>
      </c>
      <c r="B108" s="748" t="s">
        <v>544</v>
      </c>
      <c r="C108" s="748" t="s">
        <v>3364</v>
      </c>
      <c r="D108" s="749" t="s">
        <v>4282</v>
      </c>
      <c r="E108" s="750" t="s">
        <v>3372</v>
      </c>
      <c r="F108" s="748" t="s">
        <v>3361</v>
      </c>
      <c r="G108" s="748" t="s">
        <v>3532</v>
      </c>
      <c r="H108" s="748" t="s">
        <v>2305</v>
      </c>
      <c r="I108" s="748" t="s">
        <v>2514</v>
      </c>
      <c r="J108" s="748" t="s">
        <v>3225</v>
      </c>
      <c r="K108" s="748" t="s">
        <v>1285</v>
      </c>
      <c r="L108" s="751">
        <v>97.26</v>
      </c>
      <c r="M108" s="751">
        <v>291.78000000000003</v>
      </c>
      <c r="N108" s="748">
        <v>3</v>
      </c>
      <c r="O108" s="752">
        <v>1.5</v>
      </c>
      <c r="P108" s="751">
        <v>97.26</v>
      </c>
      <c r="Q108" s="753">
        <v>0.33333333333333331</v>
      </c>
      <c r="R108" s="748">
        <v>1</v>
      </c>
      <c r="S108" s="753">
        <v>0.33333333333333331</v>
      </c>
      <c r="T108" s="752">
        <v>0.5</v>
      </c>
      <c r="U108" s="747">
        <v>0.33333333333333331</v>
      </c>
    </row>
    <row r="109" spans="1:21" ht="14.4" customHeight="1" x14ac:dyDescent="0.3">
      <c r="A109" s="746">
        <v>30</v>
      </c>
      <c r="B109" s="748" t="s">
        <v>544</v>
      </c>
      <c r="C109" s="748" t="s">
        <v>3364</v>
      </c>
      <c r="D109" s="749" t="s">
        <v>4282</v>
      </c>
      <c r="E109" s="750" t="s">
        <v>3372</v>
      </c>
      <c r="F109" s="748" t="s">
        <v>3361</v>
      </c>
      <c r="G109" s="748" t="s">
        <v>3532</v>
      </c>
      <c r="H109" s="748" t="s">
        <v>2305</v>
      </c>
      <c r="I109" s="748" t="s">
        <v>3533</v>
      </c>
      <c r="J109" s="748" t="s">
        <v>3225</v>
      </c>
      <c r="K109" s="748" t="s">
        <v>1408</v>
      </c>
      <c r="L109" s="751">
        <v>291.82</v>
      </c>
      <c r="M109" s="751">
        <v>291.82</v>
      </c>
      <c r="N109" s="748">
        <v>1</v>
      </c>
      <c r="O109" s="752">
        <v>0.5</v>
      </c>
      <c r="P109" s="751"/>
      <c r="Q109" s="753">
        <v>0</v>
      </c>
      <c r="R109" s="748"/>
      <c r="S109" s="753">
        <v>0</v>
      </c>
      <c r="T109" s="752"/>
      <c r="U109" s="747">
        <v>0</v>
      </c>
    </row>
    <row r="110" spans="1:21" ht="14.4" customHeight="1" x14ac:dyDescent="0.3">
      <c r="A110" s="746">
        <v>30</v>
      </c>
      <c r="B110" s="748" t="s">
        <v>544</v>
      </c>
      <c r="C110" s="748" t="s">
        <v>3364</v>
      </c>
      <c r="D110" s="749" t="s">
        <v>4282</v>
      </c>
      <c r="E110" s="750" t="s">
        <v>3372</v>
      </c>
      <c r="F110" s="748" t="s">
        <v>3361</v>
      </c>
      <c r="G110" s="748" t="s">
        <v>3532</v>
      </c>
      <c r="H110" s="748" t="s">
        <v>2305</v>
      </c>
      <c r="I110" s="748" t="s">
        <v>2542</v>
      </c>
      <c r="J110" s="748" t="s">
        <v>2543</v>
      </c>
      <c r="K110" s="748" t="s">
        <v>1285</v>
      </c>
      <c r="L110" s="751">
        <v>194.54</v>
      </c>
      <c r="M110" s="751">
        <v>194.54</v>
      </c>
      <c r="N110" s="748">
        <v>1</v>
      </c>
      <c r="O110" s="752">
        <v>0.5</v>
      </c>
      <c r="P110" s="751"/>
      <c r="Q110" s="753">
        <v>0</v>
      </c>
      <c r="R110" s="748"/>
      <c r="S110" s="753">
        <v>0</v>
      </c>
      <c r="T110" s="752"/>
      <c r="U110" s="747">
        <v>0</v>
      </c>
    </row>
    <row r="111" spans="1:21" ht="14.4" customHeight="1" x14ac:dyDescent="0.3">
      <c r="A111" s="746">
        <v>30</v>
      </c>
      <c r="B111" s="748" t="s">
        <v>544</v>
      </c>
      <c r="C111" s="748" t="s">
        <v>3364</v>
      </c>
      <c r="D111" s="749" t="s">
        <v>4282</v>
      </c>
      <c r="E111" s="750" t="s">
        <v>3372</v>
      </c>
      <c r="F111" s="748" t="s">
        <v>3361</v>
      </c>
      <c r="G111" s="748" t="s">
        <v>3534</v>
      </c>
      <c r="H111" s="748" t="s">
        <v>545</v>
      </c>
      <c r="I111" s="748" t="s">
        <v>3535</v>
      </c>
      <c r="J111" s="748" t="s">
        <v>2181</v>
      </c>
      <c r="K111" s="748" t="s">
        <v>1756</v>
      </c>
      <c r="L111" s="751">
        <v>54.23</v>
      </c>
      <c r="M111" s="751">
        <v>54.23</v>
      </c>
      <c r="N111" s="748">
        <v>1</v>
      </c>
      <c r="O111" s="752">
        <v>1</v>
      </c>
      <c r="P111" s="751"/>
      <c r="Q111" s="753">
        <v>0</v>
      </c>
      <c r="R111" s="748"/>
      <c r="S111" s="753">
        <v>0</v>
      </c>
      <c r="T111" s="752"/>
      <c r="U111" s="747">
        <v>0</v>
      </c>
    </row>
    <row r="112" spans="1:21" ht="14.4" customHeight="1" x14ac:dyDescent="0.3">
      <c r="A112" s="746">
        <v>30</v>
      </c>
      <c r="B112" s="748" t="s">
        <v>544</v>
      </c>
      <c r="C112" s="748" t="s">
        <v>3364</v>
      </c>
      <c r="D112" s="749" t="s">
        <v>4282</v>
      </c>
      <c r="E112" s="750" t="s">
        <v>3372</v>
      </c>
      <c r="F112" s="748" t="s">
        <v>3361</v>
      </c>
      <c r="G112" s="748" t="s">
        <v>3536</v>
      </c>
      <c r="H112" s="748" t="s">
        <v>2305</v>
      </c>
      <c r="I112" s="748" t="s">
        <v>2422</v>
      </c>
      <c r="J112" s="748" t="s">
        <v>2423</v>
      </c>
      <c r="K112" s="748" t="s">
        <v>3194</v>
      </c>
      <c r="L112" s="751">
        <v>160.1</v>
      </c>
      <c r="M112" s="751">
        <v>160.1</v>
      </c>
      <c r="N112" s="748">
        <v>1</v>
      </c>
      <c r="O112" s="752">
        <v>0.5</v>
      </c>
      <c r="P112" s="751">
        <v>160.1</v>
      </c>
      <c r="Q112" s="753">
        <v>1</v>
      </c>
      <c r="R112" s="748">
        <v>1</v>
      </c>
      <c r="S112" s="753">
        <v>1</v>
      </c>
      <c r="T112" s="752">
        <v>0.5</v>
      </c>
      <c r="U112" s="747">
        <v>1</v>
      </c>
    </row>
    <row r="113" spans="1:21" ht="14.4" customHeight="1" x14ac:dyDescent="0.3">
      <c r="A113" s="746">
        <v>30</v>
      </c>
      <c r="B113" s="748" t="s">
        <v>544</v>
      </c>
      <c r="C113" s="748" t="s">
        <v>3364</v>
      </c>
      <c r="D113" s="749" t="s">
        <v>4282</v>
      </c>
      <c r="E113" s="750" t="s">
        <v>3372</v>
      </c>
      <c r="F113" s="748" t="s">
        <v>3361</v>
      </c>
      <c r="G113" s="748" t="s">
        <v>3537</v>
      </c>
      <c r="H113" s="748" t="s">
        <v>2305</v>
      </c>
      <c r="I113" s="748" t="s">
        <v>2342</v>
      </c>
      <c r="J113" s="748" t="s">
        <v>3222</v>
      </c>
      <c r="K113" s="748" t="s">
        <v>1269</v>
      </c>
      <c r="L113" s="751">
        <v>96.53</v>
      </c>
      <c r="M113" s="751">
        <v>289.59000000000003</v>
      </c>
      <c r="N113" s="748">
        <v>3</v>
      </c>
      <c r="O113" s="752">
        <v>1.5</v>
      </c>
      <c r="P113" s="751"/>
      <c r="Q113" s="753">
        <v>0</v>
      </c>
      <c r="R113" s="748"/>
      <c r="S113" s="753">
        <v>0</v>
      </c>
      <c r="T113" s="752"/>
      <c r="U113" s="747">
        <v>0</v>
      </c>
    </row>
    <row r="114" spans="1:21" ht="14.4" customHeight="1" x14ac:dyDescent="0.3">
      <c r="A114" s="746">
        <v>30</v>
      </c>
      <c r="B114" s="748" t="s">
        <v>544</v>
      </c>
      <c r="C114" s="748" t="s">
        <v>3364</v>
      </c>
      <c r="D114" s="749" t="s">
        <v>4282</v>
      </c>
      <c r="E114" s="750" t="s">
        <v>3372</v>
      </c>
      <c r="F114" s="748" t="s">
        <v>3361</v>
      </c>
      <c r="G114" s="748" t="s">
        <v>3537</v>
      </c>
      <c r="H114" s="748" t="s">
        <v>2305</v>
      </c>
      <c r="I114" s="748" t="s">
        <v>2308</v>
      </c>
      <c r="J114" s="748" t="s">
        <v>2309</v>
      </c>
      <c r="K114" s="748" t="s">
        <v>2310</v>
      </c>
      <c r="L114" s="751">
        <v>10.41</v>
      </c>
      <c r="M114" s="751">
        <v>20.82</v>
      </c>
      <c r="N114" s="748">
        <v>2</v>
      </c>
      <c r="O114" s="752">
        <v>1</v>
      </c>
      <c r="P114" s="751">
        <v>10.41</v>
      </c>
      <c r="Q114" s="753">
        <v>0.5</v>
      </c>
      <c r="R114" s="748">
        <v>1</v>
      </c>
      <c r="S114" s="753">
        <v>0.5</v>
      </c>
      <c r="T114" s="752">
        <v>0.5</v>
      </c>
      <c r="U114" s="747">
        <v>0.5</v>
      </c>
    </row>
    <row r="115" spans="1:21" ht="14.4" customHeight="1" x14ac:dyDescent="0.3">
      <c r="A115" s="746">
        <v>30</v>
      </c>
      <c r="B115" s="748" t="s">
        <v>544</v>
      </c>
      <c r="C115" s="748" t="s">
        <v>3364</v>
      </c>
      <c r="D115" s="749" t="s">
        <v>4282</v>
      </c>
      <c r="E115" s="750" t="s">
        <v>3372</v>
      </c>
      <c r="F115" s="748" t="s">
        <v>3361</v>
      </c>
      <c r="G115" s="748" t="s">
        <v>3537</v>
      </c>
      <c r="H115" s="748" t="s">
        <v>2305</v>
      </c>
      <c r="I115" s="748" t="s">
        <v>3538</v>
      </c>
      <c r="J115" s="748" t="s">
        <v>2309</v>
      </c>
      <c r="K115" s="748" t="s">
        <v>3539</v>
      </c>
      <c r="L115" s="751">
        <v>15.61</v>
      </c>
      <c r="M115" s="751">
        <v>15.61</v>
      </c>
      <c r="N115" s="748">
        <v>1</v>
      </c>
      <c r="O115" s="752">
        <v>0.5</v>
      </c>
      <c r="P115" s="751"/>
      <c r="Q115" s="753">
        <v>0</v>
      </c>
      <c r="R115" s="748"/>
      <c r="S115" s="753">
        <v>0</v>
      </c>
      <c r="T115" s="752"/>
      <c r="U115" s="747">
        <v>0</v>
      </c>
    </row>
    <row r="116" spans="1:21" ht="14.4" customHeight="1" x14ac:dyDescent="0.3">
      <c r="A116" s="746">
        <v>30</v>
      </c>
      <c r="B116" s="748" t="s">
        <v>544</v>
      </c>
      <c r="C116" s="748" t="s">
        <v>3364</v>
      </c>
      <c r="D116" s="749" t="s">
        <v>4282</v>
      </c>
      <c r="E116" s="750" t="s">
        <v>3372</v>
      </c>
      <c r="F116" s="748" t="s">
        <v>3361</v>
      </c>
      <c r="G116" s="748" t="s">
        <v>3537</v>
      </c>
      <c r="H116" s="748" t="s">
        <v>2305</v>
      </c>
      <c r="I116" s="748" t="s">
        <v>2437</v>
      </c>
      <c r="J116" s="748" t="s">
        <v>3223</v>
      </c>
      <c r="K116" s="748" t="s">
        <v>1262</v>
      </c>
      <c r="L116" s="751">
        <v>48.27</v>
      </c>
      <c r="M116" s="751">
        <v>96.54</v>
      </c>
      <c r="N116" s="748">
        <v>2</v>
      </c>
      <c r="O116" s="752">
        <v>1</v>
      </c>
      <c r="P116" s="751"/>
      <c r="Q116" s="753">
        <v>0</v>
      </c>
      <c r="R116" s="748"/>
      <c r="S116" s="753">
        <v>0</v>
      </c>
      <c r="T116" s="752"/>
      <c r="U116" s="747">
        <v>0</v>
      </c>
    </row>
    <row r="117" spans="1:21" ht="14.4" customHeight="1" x14ac:dyDescent="0.3">
      <c r="A117" s="746">
        <v>30</v>
      </c>
      <c r="B117" s="748" t="s">
        <v>544</v>
      </c>
      <c r="C117" s="748" t="s">
        <v>3364</v>
      </c>
      <c r="D117" s="749" t="s">
        <v>4282</v>
      </c>
      <c r="E117" s="750" t="s">
        <v>3372</v>
      </c>
      <c r="F117" s="748" t="s">
        <v>3361</v>
      </c>
      <c r="G117" s="748" t="s">
        <v>3540</v>
      </c>
      <c r="H117" s="748" t="s">
        <v>545</v>
      </c>
      <c r="I117" s="748" t="s">
        <v>1079</v>
      </c>
      <c r="J117" s="748" t="s">
        <v>1080</v>
      </c>
      <c r="K117" s="748" t="s">
        <v>2136</v>
      </c>
      <c r="L117" s="751">
        <v>105.46</v>
      </c>
      <c r="M117" s="751">
        <v>210.92</v>
      </c>
      <c r="N117" s="748">
        <v>2</v>
      </c>
      <c r="O117" s="752">
        <v>1</v>
      </c>
      <c r="P117" s="751"/>
      <c r="Q117" s="753">
        <v>0</v>
      </c>
      <c r="R117" s="748"/>
      <c r="S117" s="753">
        <v>0</v>
      </c>
      <c r="T117" s="752"/>
      <c r="U117" s="747">
        <v>0</v>
      </c>
    </row>
    <row r="118" spans="1:21" ht="14.4" customHeight="1" x14ac:dyDescent="0.3">
      <c r="A118" s="746">
        <v>30</v>
      </c>
      <c r="B118" s="748" t="s">
        <v>544</v>
      </c>
      <c r="C118" s="748" t="s">
        <v>3364</v>
      </c>
      <c r="D118" s="749" t="s">
        <v>4282</v>
      </c>
      <c r="E118" s="750" t="s">
        <v>3372</v>
      </c>
      <c r="F118" s="748" t="s">
        <v>3361</v>
      </c>
      <c r="G118" s="748" t="s">
        <v>3541</v>
      </c>
      <c r="H118" s="748" t="s">
        <v>545</v>
      </c>
      <c r="I118" s="748" t="s">
        <v>2037</v>
      </c>
      <c r="J118" s="748" t="s">
        <v>1032</v>
      </c>
      <c r="K118" s="748" t="s">
        <v>2038</v>
      </c>
      <c r="L118" s="751">
        <v>1822.54</v>
      </c>
      <c r="M118" s="751">
        <v>1822.54</v>
      </c>
      <c r="N118" s="748">
        <v>1</v>
      </c>
      <c r="O118" s="752">
        <v>1</v>
      </c>
      <c r="P118" s="751"/>
      <c r="Q118" s="753">
        <v>0</v>
      </c>
      <c r="R118" s="748"/>
      <c r="S118" s="753">
        <v>0</v>
      </c>
      <c r="T118" s="752"/>
      <c r="U118" s="747">
        <v>0</v>
      </c>
    </row>
    <row r="119" spans="1:21" ht="14.4" customHeight="1" x14ac:dyDescent="0.3">
      <c r="A119" s="746">
        <v>30</v>
      </c>
      <c r="B119" s="748" t="s">
        <v>544</v>
      </c>
      <c r="C119" s="748" t="s">
        <v>3364</v>
      </c>
      <c r="D119" s="749" t="s">
        <v>4282</v>
      </c>
      <c r="E119" s="750" t="s">
        <v>3372</v>
      </c>
      <c r="F119" s="748" t="s">
        <v>3361</v>
      </c>
      <c r="G119" s="748" t="s">
        <v>3542</v>
      </c>
      <c r="H119" s="748" t="s">
        <v>545</v>
      </c>
      <c r="I119" s="748" t="s">
        <v>1162</v>
      </c>
      <c r="J119" s="748" t="s">
        <v>1163</v>
      </c>
      <c r="K119" s="748" t="s">
        <v>3543</v>
      </c>
      <c r="L119" s="751">
        <v>107.25</v>
      </c>
      <c r="M119" s="751">
        <v>107.25</v>
      </c>
      <c r="N119" s="748">
        <v>1</v>
      </c>
      <c r="O119" s="752">
        <v>1</v>
      </c>
      <c r="P119" s="751"/>
      <c r="Q119" s="753">
        <v>0</v>
      </c>
      <c r="R119" s="748"/>
      <c r="S119" s="753">
        <v>0</v>
      </c>
      <c r="T119" s="752"/>
      <c r="U119" s="747">
        <v>0</v>
      </c>
    </row>
    <row r="120" spans="1:21" ht="14.4" customHeight="1" x14ac:dyDescent="0.3">
      <c r="A120" s="746">
        <v>30</v>
      </c>
      <c r="B120" s="748" t="s">
        <v>544</v>
      </c>
      <c r="C120" s="748" t="s">
        <v>3364</v>
      </c>
      <c r="D120" s="749" t="s">
        <v>4282</v>
      </c>
      <c r="E120" s="750" t="s">
        <v>3372</v>
      </c>
      <c r="F120" s="748" t="s">
        <v>3361</v>
      </c>
      <c r="G120" s="748" t="s">
        <v>3544</v>
      </c>
      <c r="H120" s="748" t="s">
        <v>2305</v>
      </c>
      <c r="I120" s="748" t="s">
        <v>2684</v>
      </c>
      <c r="J120" s="748" t="s">
        <v>619</v>
      </c>
      <c r="K120" s="748" t="s">
        <v>3332</v>
      </c>
      <c r="L120" s="751">
        <v>123.2</v>
      </c>
      <c r="M120" s="751">
        <v>369.6</v>
      </c>
      <c r="N120" s="748">
        <v>3</v>
      </c>
      <c r="O120" s="752">
        <v>1.5</v>
      </c>
      <c r="P120" s="751">
        <v>123.2</v>
      </c>
      <c r="Q120" s="753">
        <v>0.33333333333333331</v>
      </c>
      <c r="R120" s="748">
        <v>1</v>
      </c>
      <c r="S120" s="753">
        <v>0.33333333333333331</v>
      </c>
      <c r="T120" s="752">
        <v>0.5</v>
      </c>
      <c r="U120" s="747">
        <v>0.33333333333333331</v>
      </c>
    </row>
    <row r="121" spans="1:21" ht="14.4" customHeight="1" x14ac:dyDescent="0.3">
      <c r="A121" s="746">
        <v>30</v>
      </c>
      <c r="B121" s="748" t="s">
        <v>544</v>
      </c>
      <c r="C121" s="748" t="s">
        <v>3364</v>
      </c>
      <c r="D121" s="749" t="s">
        <v>4282</v>
      </c>
      <c r="E121" s="750" t="s">
        <v>3372</v>
      </c>
      <c r="F121" s="748" t="s">
        <v>3361</v>
      </c>
      <c r="G121" s="748" t="s">
        <v>3545</v>
      </c>
      <c r="H121" s="748" t="s">
        <v>545</v>
      </c>
      <c r="I121" s="748" t="s">
        <v>3546</v>
      </c>
      <c r="J121" s="748" t="s">
        <v>995</v>
      </c>
      <c r="K121" s="748" t="s">
        <v>3547</v>
      </c>
      <c r="L121" s="751">
        <v>0</v>
      </c>
      <c r="M121" s="751">
        <v>0</v>
      </c>
      <c r="N121" s="748">
        <v>1</v>
      </c>
      <c r="O121" s="752">
        <v>0.5</v>
      </c>
      <c r="P121" s="751"/>
      <c r="Q121" s="753"/>
      <c r="R121" s="748"/>
      <c r="S121" s="753">
        <v>0</v>
      </c>
      <c r="T121" s="752"/>
      <c r="U121" s="747">
        <v>0</v>
      </c>
    </row>
    <row r="122" spans="1:21" ht="14.4" customHeight="1" x14ac:dyDescent="0.3">
      <c r="A122" s="746">
        <v>30</v>
      </c>
      <c r="B122" s="748" t="s">
        <v>544</v>
      </c>
      <c r="C122" s="748" t="s">
        <v>3364</v>
      </c>
      <c r="D122" s="749" t="s">
        <v>4282</v>
      </c>
      <c r="E122" s="750" t="s">
        <v>3372</v>
      </c>
      <c r="F122" s="748" t="s">
        <v>3361</v>
      </c>
      <c r="G122" s="748" t="s">
        <v>3548</v>
      </c>
      <c r="H122" s="748" t="s">
        <v>545</v>
      </c>
      <c r="I122" s="748" t="s">
        <v>956</v>
      </c>
      <c r="J122" s="748" t="s">
        <v>3549</v>
      </c>
      <c r="K122" s="748" t="s">
        <v>3550</v>
      </c>
      <c r="L122" s="751">
        <v>0</v>
      </c>
      <c r="M122" s="751">
        <v>0</v>
      </c>
      <c r="N122" s="748">
        <v>6</v>
      </c>
      <c r="O122" s="752">
        <v>3</v>
      </c>
      <c r="P122" s="751">
        <v>0</v>
      </c>
      <c r="Q122" s="753"/>
      <c r="R122" s="748">
        <v>2</v>
      </c>
      <c r="S122" s="753">
        <v>0.33333333333333331</v>
      </c>
      <c r="T122" s="752">
        <v>1</v>
      </c>
      <c r="U122" s="747">
        <v>0.33333333333333331</v>
      </c>
    </row>
    <row r="123" spans="1:21" ht="14.4" customHeight="1" x14ac:dyDescent="0.3">
      <c r="A123" s="746">
        <v>30</v>
      </c>
      <c r="B123" s="748" t="s">
        <v>544</v>
      </c>
      <c r="C123" s="748" t="s">
        <v>3364</v>
      </c>
      <c r="D123" s="749" t="s">
        <v>4282</v>
      </c>
      <c r="E123" s="750" t="s">
        <v>3372</v>
      </c>
      <c r="F123" s="748" t="s">
        <v>3361</v>
      </c>
      <c r="G123" s="748" t="s">
        <v>3551</v>
      </c>
      <c r="H123" s="748" t="s">
        <v>545</v>
      </c>
      <c r="I123" s="748" t="s">
        <v>757</v>
      </c>
      <c r="J123" s="748" t="s">
        <v>758</v>
      </c>
      <c r="K123" s="748" t="s">
        <v>3552</v>
      </c>
      <c r="L123" s="751">
        <v>30.47</v>
      </c>
      <c r="M123" s="751">
        <v>213.29</v>
      </c>
      <c r="N123" s="748">
        <v>7</v>
      </c>
      <c r="O123" s="752">
        <v>3.5</v>
      </c>
      <c r="P123" s="751">
        <v>60.94</v>
      </c>
      <c r="Q123" s="753">
        <v>0.2857142857142857</v>
      </c>
      <c r="R123" s="748">
        <v>2</v>
      </c>
      <c r="S123" s="753">
        <v>0.2857142857142857</v>
      </c>
      <c r="T123" s="752">
        <v>1</v>
      </c>
      <c r="U123" s="747">
        <v>0.2857142857142857</v>
      </c>
    </row>
    <row r="124" spans="1:21" ht="14.4" customHeight="1" x14ac:dyDescent="0.3">
      <c r="A124" s="746">
        <v>30</v>
      </c>
      <c r="B124" s="748" t="s">
        <v>544</v>
      </c>
      <c r="C124" s="748" t="s">
        <v>3364</v>
      </c>
      <c r="D124" s="749" t="s">
        <v>4282</v>
      </c>
      <c r="E124" s="750" t="s">
        <v>3372</v>
      </c>
      <c r="F124" s="748" t="s">
        <v>3361</v>
      </c>
      <c r="G124" s="748" t="s">
        <v>3553</v>
      </c>
      <c r="H124" s="748" t="s">
        <v>545</v>
      </c>
      <c r="I124" s="748" t="s">
        <v>2860</v>
      </c>
      <c r="J124" s="748" t="s">
        <v>2861</v>
      </c>
      <c r="K124" s="748" t="s">
        <v>3554</v>
      </c>
      <c r="L124" s="751">
        <v>22.44</v>
      </c>
      <c r="M124" s="751">
        <v>44.88</v>
      </c>
      <c r="N124" s="748">
        <v>2</v>
      </c>
      <c r="O124" s="752">
        <v>1.5</v>
      </c>
      <c r="P124" s="751"/>
      <c r="Q124" s="753">
        <v>0</v>
      </c>
      <c r="R124" s="748"/>
      <c r="S124" s="753">
        <v>0</v>
      </c>
      <c r="T124" s="752"/>
      <c r="U124" s="747">
        <v>0</v>
      </c>
    </row>
    <row r="125" spans="1:21" ht="14.4" customHeight="1" x14ac:dyDescent="0.3">
      <c r="A125" s="746">
        <v>30</v>
      </c>
      <c r="B125" s="748" t="s">
        <v>544</v>
      </c>
      <c r="C125" s="748" t="s">
        <v>3364</v>
      </c>
      <c r="D125" s="749" t="s">
        <v>4282</v>
      </c>
      <c r="E125" s="750" t="s">
        <v>3372</v>
      </c>
      <c r="F125" s="748" t="s">
        <v>3361</v>
      </c>
      <c r="G125" s="748" t="s">
        <v>3555</v>
      </c>
      <c r="H125" s="748" t="s">
        <v>545</v>
      </c>
      <c r="I125" s="748" t="s">
        <v>1138</v>
      </c>
      <c r="J125" s="748" t="s">
        <v>1139</v>
      </c>
      <c r="K125" s="748" t="s">
        <v>3556</v>
      </c>
      <c r="L125" s="751">
        <v>657.67</v>
      </c>
      <c r="M125" s="751">
        <v>657.67</v>
      </c>
      <c r="N125" s="748">
        <v>1</v>
      </c>
      <c r="O125" s="752">
        <v>0.5</v>
      </c>
      <c r="P125" s="751"/>
      <c r="Q125" s="753">
        <v>0</v>
      </c>
      <c r="R125" s="748"/>
      <c r="S125" s="753">
        <v>0</v>
      </c>
      <c r="T125" s="752"/>
      <c r="U125" s="747">
        <v>0</v>
      </c>
    </row>
    <row r="126" spans="1:21" ht="14.4" customHeight="1" x14ac:dyDescent="0.3">
      <c r="A126" s="746">
        <v>30</v>
      </c>
      <c r="B126" s="748" t="s">
        <v>544</v>
      </c>
      <c r="C126" s="748" t="s">
        <v>3364</v>
      </c>
      <c r="D126" s="749" t="s">
        <v>4282</v>
      </c>
      <c r="E126" s="750" t="s">
        <v>3372</v>
      </c>
      <c r="F126" s="748" t="s">
        <v>3361</v>
      </c>
      <c r="G126" s="748" t="s">
        <v>3557</v>
      </c>
      <c r="H126" s="748" t="s">
        <v>545</v>
      </c>
      <c r="I126" s="748" t="s">
        <v>3558</v>
      </c>
      <c r="J126" s="748" t="s">
        <v>891</v>
      </c>
      <c r="K126" s="748" t="s">
        <v>3559</v>
      </c>
      <c r="L126" s="751">
        <v>0</v>
      </c>
      <c r="M126" s="751">
        <v>0</v>
      </c>
      <c r="N126" s="748">
        <v>3</v>
      </c>
      <c r="O126" s="752">
        <v>2.5</v>
      </c>
      <c r="P126" s="751"/>
      <c r="Q126" s="753"/>
      <c r="R126" s="748"/>
      <c r="S126" s="753">
        <v>0</v>
      </c>
      <c r="T126" s="752"/>
      <c r="U126" s="747">
        <v>0</v>
      </c>
    </row>
    <row r="127" spans="1:21" ht="14.4" customHeight="1" x14ac:dyDescent="0.3">
      <c r="A127" s="746">
        <v>30</v>
      </c>
      <c r="B127" s="748" t="s">
        <v>544</v>
      </c>
      <c r="C127" s="748" t="s">
        <v>3364</v>
      </c>
      <c r="D127" s="749" t="s">
        <v>4282</v>
      </c>
      <c r="E127" s="750" t="s">
        <v>3372</v>
      </c>
      <c r="F127" s="748" t="s">
        <v>3361</v>
      </c>
      <c r="G127" s="748" t="s">
        <v>3557</v>
      </c>
      <c r="H127" s="748" t="s">
        <v>545</v>
      </c>
      <c r="I127" s="748" t="s">
        <v>890</v>
      </c>
      <c r="J127" s="748" t="s">
        <v>891</v>
      </c>
      <c r="K127" s="748" t="s">
        <v>2893</v>
      </c>
      <c r="L127" s="751">
        <v>47.2</v>
      </c>
      <c r="M127" s="751">
        <v>47.2</v>
      </c>
      <c r="N127" s="748">
        <v>1</v>
      </c>
      <c r="O127" s="752">
        <v>0.5</v>
      </c>
      <c r="P127" s="751">
        <v>47.2</v>
      </c>
      <c r="Q127" s="753">
        <v>1</v>
      </c>
      <c r="R127" s="748">
        <v>1</v>
      </c>
      <c r="S127" s="753">
        <v>1</v>
      </c>
      <c r="T127" s="752">
        <v>0.5</v>
      </c>
      <c r="U127" s="747">
        <v>1</v>
      </c>
    </row>
    <row r="128" spans="1:21" ht="14.4" customHeight="1" x14ac:dyDescent="0.3">
      <c r="A128" s="746">
        <v>30</v>
      </c>
      <c r="B128" s="748" t="s">
        <v>544</v>
      </c>
      <c r="C128" s="748" t="s">
        <v>3364</v>
      </c>
      <c r="D128" s="749" t="s">
        <v>4282</v>
      </c>
      <c r="E128" s="750" t="s">
        <v>3372</v>
      </c>
      <c r="F128" s="748" t="s">
        <v>3361</v>
      </c>
      <c r="G128" s="748" t="s">
        <v>3557</v>
      </c>
      <c r="H128" s="748" t="s">
        <v>545</v>
      </c>
      <c r="I128" s="748" t="s">
        <v>3560</v>
      </c>
      <c r="J128" s="748" t="s">
        <v>895</v>
      </c>
      <c r="K128" s="748" t="s">
        <v>3561</v>
      </c>
      <c r="L128" s="751">
        <v>0</v>
      </c>
      <c r="M128" s="751">
        <v>0</v>
      </c>
      <c r="N128" s="748">
        <v>1</v>
      </c>
      <c r="O128" s="752">
        <v>0.5</v>
      </c>
      <c r="P128" s="751"/>
      <c r="Q128" s="753"/>
      <c r="R128" s="748"/>
      <c r="S128" s="753">
        <v>0</v>
      </c>
      <c r="T128" s="752"/>
      <c r="U128" s="747">
        <v>0</v>
      </c>
    </row>
    <row r="129" spans="1:21" ht="14.4" customHeight="1" x14ac:dyDescent="0.3">
      <c r="A129" s="746">
        <v>30</v>
      </c>
      <c r="B129" s="748" t="s">
        <v>544</v>
      </c>
      <c r="C129" s="748" t="s">
        <v>3364</v>
      </c>
      <c r="D129" s="749" t="s">
        <v>4282</v>
      </c>
      <c r="E129" s="750" t="s">
        <v>3372</v>
      </c>
      <c r="F129" s="748" t="s">
        <v>3361</v>
      </c>
      <c r="G129" s="748" t="s">
        <v>3557</v>
      </c>
      <c r="H129" s="748" t="s">
        <v>545</v>
      </c>
      <c r="I129" s="748" t="s">
        <v>3562</v>
      </c>
      <c r="J129" s="748" t="s">
        <v>899</v>
      </c>
      <c r="K129" s="748" t="s">
        <v>3563</v>
      </c>
      <c r="L129" s="751">
        <v>0</v>
      </c>
      <c r="M129" s="751">
        <v>0</v>
      </c>
      <c r="N129" s="748">
        <v>1</v>
      </c>
      <c r="O129" s="752">
        <v>0.5</v>
      </c>
      <c r="P129" s="751">
        <v>0</v>
      </c>
      <c r="Q129" s="753"/>
      <c r="R129" s="748">
        <v>1</v>
      </c>
      <c r="S129" s="753">
        <v>1</v>
      </c>
      <c r="T129" s="752">
        <v>0.5</v>
      </c>
      <c r="U129" s="747">
        <v>1</v>
      </c>
    </row>
    <row r="130" spans="1:21" ht="14.4" customHeight="1" x14ac:dyDescent="0.3">
      <c r="A130" s="746">
        <v>30</v>
      </c>
      <c r="B130" s="748" t="s">
        <v>544</v>
      </c>
      <c r="C130" s="748" t="s">
        <v>3364</v>
      </c>
      <c r="D130" s="749" t="s">
        <v>4282</v>
      </c>
      <c r="E130" s="750" t="s">
        <v>3372</v>
      </c>
      <c r="F130" s="748" t="s">
        <v>3361</v>
      </c>
      <c r="G130" s="748" t="s">
        <v>3564</v>
      </c>
      <c r="H130" s="748" t="s">
        <v>545</v>
      </c>
      <c r="I130" s="748" t="s">
        <v>3565</v>
      </c>
      <c r="J130" s="748" t="s">
        <v>925</v>
      </c>
      <c r="K130" s="748" t="s">
        <v>3566</v>
      </c>
      <c r="L130" s="751">
        <v>0</v>
      </c>
      <c r="M130" s="751">
        <v>0</v>
      </c>
      <c r="N130" s="748">
        <v>2</v>
      </c>
      <c r="O130" s="752">
        <v>1</v>
      </c>
      <c r="P130" s="751"/>
      <c r="Q130" s="753"/>
      <c r="R130" s="748"/>
      <c r="S130" s="753">
        <v>0</v>
      </c>
      <c r="T130" s="752"/>
      <c r="U130" s="747">
        <v>0</v>
      </c>
    </row>
    <row r="131" spans="1:21" ht="14.4" customHeight="1" x14ac:dyDescent="0.3">
      <c r="A131" s="746">
        <v>30</v>
      </c>
      <c r="B131" s="748" t="s">
        <v>544</v>
      </c>
      <c r="C131" s="748" t="s">
        <v>3364</v>
      </c>
      <c r="D131" s="749" t="s">
        <v>4282</v>
      </c>
      <c r="E131" s="750" t="s">
        <v>3372</v>
      </c>
      <c r="F131" s="748" t="s">
        <v>3361</v>
      </c>
      <c r="G131" s="748" t="s">
        <v>3564</v>
      </c>
      <c r="H131" s="748" t="s">
        <v>545</v>
      </c>
      <c r="I131" s="748" t="s">
        <v>924</v>
      </c>
      <c r="J131" s="748" t="s">
        <v>925</v>
      </c>
      <c r="K131" s="748" t="s">
        <v>3383</v>
      </c>
      <c r="L131" s="751">
        <v>94.04</v>
      </c>
      <c r="M131" s="751">
        <v>282.12</v>
      </c>
      <c r="N131" s="748">
        <v>3</v>
      </c>
      <c r="O131" s="752">
        <v>2</v>
      </c>
      <c r="P131" s="751">
        <v>282.12</v>
      </c>
      <c r="Q131" s="753">
        <v>1</v>
      </c>
      <c r="R131" s="748">
        <v>3</v>
      </c>
      <c r="S131" s="753">
        <v>1</v>
      </c>
      <c r="T131" s="752">
        <v>2</v>
      </c>
      <c r="U131" s="747">
        <v>1</v>
      </c>
    </row>
    <row r="132" spans="1:21" ht="14.4" customHeight="1" x14ac:dyDescent="0.3">
      <c r="A132" s="746">
        <v>30</v>
      </c>
      <c r="B132" s="748" t="s">
        <v>544</v>
      </c>
      <c r="C132" s="748" t="s">
        <v>3364</v>
      </c>
      <c r="D132" s="749" t="s">
        <v>4282</v>
      </c>
      <c r="E132" s="750" t="s">
        <v>3372</v>
      </c>
      <c r="F132" s="748" t="s">
        <v>3361</v>
      </c>
      <c r="G132" s="748" t="s">
        <v>3567</v>
      </c>
      <c r="H132" s="748" t="s">
        <v>2305</v>
      </c>
      <c r="I132" s="748" t="s">
        <v>2704</v>
      </c>
      <c r="J132" s="748" t="s">
        <v>2705</v>
      </c>
      <c r="K132" s="748" t="s">
        <v>2706</v>
      </c>
      <c r="L132" s="751">
        <v>198.41</v>
      </c>
      <c r="M132" s="751">
        <v>198.41</v>
      </c>
      <c r="N132" s="748">
        <v>1</v>
      </c>
      <c r="O132" s="752">
        <v>0.5</v>
      </c>
      <c r="P132" s="751"/>
      <c r="Q132" s="753">
        <v>0</v>
      </c>
      <c r="R132" s="748"/>
      <c r="S132" s="753">
        <v>0</v>
      </c>
      <c r="T132" s="752"/>
      <c r="U132" s="747">
        <v>0</v>
      </c>
    </row>
    <row r="133" spans="1:21" ht="14.4" customHeight="1" x14ac:dyDescent="0.3">
      <c r="A133" s="746">
        <v>30</v>
      </c>
      <c r="B133" s="748" t="s">
        <v>544</v>
      </c>
      <c r="C133" s="748" t="s">
        <v>3364</v>
      </c>
      <c r="D133" s="749" t="s">
        <v>4282</v>
      </c>
      <c r="E133" s="750" t="s">
        <v>3372</v>
      </c>
      <c r="F133" s="748" t="s">
        <v>3361</v>
      </c>
      <c r="G133" s="748" t="s">
        <v>3568</v>
      </c>
      <c r="H133" s="748" t="s">
        <v>545</v>
      </c>
      <c r="I133" s="748" t="s">
        <v>3569</v>
      </c>
      <c r="J133" s="748" t="s">
        <v>1458</v>
      </c>
      <c r="K133" s="748" t="s">
        <v>3570</v>
      </c>
      <c r="L133" s="751">
        <v>25.07</v>
      </c>
      <c r="M133" s="751">
        <v>25.07</v>
      </c>
      <c r="N133" s="748">
        <v>1</v>
      </c>
      <c r="O133" s="752">
        <v>0.5</v>
      </c>
      <c r="P133" s="751">
        <v>25.07</v>
      </c>
      <c r="Q133" s="753">
        <v>1</v>
      </c>
      <c r="R133" s="748">
        <v>1</v>
      </c>
      <c r="S133" s="753">
        <v>1</v>
      </c>
      <c r="T133" s="752">
        <v>0.5</v>
      </c>
      <c r="U133" s="747">
        <v>1</v>
      </c>
    </row>
    <row r="134" spans="1:21" ht="14.4" customHeight="1" x14ac:dyDescent="0.3">
      <c r="A134" s="746">
        <v>30</v>
      </c>
      <c r="B134" s="748" t="s">
        <v>544</v>
      </c>
      <c r="C134" s="748" t="s">
        <v>3364</v>
      </c>
      <c r="D134" s="749" t="s">
        <v>4282</v>
      </c>
      <c r="E134" s="750" t="s">
        <v>3372</v>
      </c>
      <c r="F134" s="748" t="s">
        <v>3361</v>
      </c>
      <c r="G134" s="748" t="s">
        <v>3568</v>
      </c>
      <c r="H134" s="748" t="s">
        <v>545</v>
      </c>
      <c r="I134" s="748" t="s">
        <v>1468</v>
      </c>
      <c r="J134" s="748" t="s">
        <v>1458</v>
      </c>
      <c r="K134" s="748" t="s">
        <v>3571</v>
      </c>
      <c r="L134" s="751">
        <v>50.14</v>
      </c>
      <c r="M134" s="751">
        <v>100.28</v>
      </c>
      <c r="N134" s="748">
        <v>2</v>
      </c>
      <c r="O134" s="752">
        <v>1.5</v>
      </c>
      <c r="P134" s="751">
        <v>50.14</v>
      </c>
      <c r="Q134" s="753">
        <v>0.5</v>
      </c>
      <c r="R134" s="748">
        <v>1</v>
      </c>
      <c r="S134" s="753">
        <v>0.5</v>
      </c>
      <c r="T134" s="752">
        <v>0.5</v>
      </c>
      <c r="U134" s="747">
        <v>0.33333333333333331</v>
      </c>
    </row>
    <row r="135" spans="1:21" ht="14.4" customHeight="1" x14ac:dyDescent="0.3">
      <c r="A135" s="746">
        <v>30</v>
      </c>
      <c r="B135" s="748" t="s">
        <v>544</v>
      </c>
      <c r="C135" s="748" t="s">
        <v>3364</v>
      </c>
      <c r="D135" s="749" t="s">
        <v>4282</v>
      </c>
      <c r="E135" s="750" t="s">
        <v>3372</v>
      </c>
      <c r="F135" s="748" t="s">
        <v>3361</v>
      </c>
      <c r="G135" s="748" t="s">
        <v>3568</v>
      </c>
      <c r="H135" s="748" t="s">
        <v>545</v>
      </c>
      <c r="I135" s="748" t="s">
        <v>1457</v>
      </c>
      <c r="J135" s="748" t="s">
        <v>1458</v>
      </c>
      <c r="K135" s="748" t="s">
        <v>3572</v>
      </c>
      <c r="L135" s="751">
        <v>75.22</v>
      </c>
      <c r="M135" s="751">
        <v>150.44</v>
      </c>
      <c r="N135" s="748">
        <v>2</v>
      </c>
      <c r="O135" s="752">
        <v>1</v>
      </c>
      <c r="P135" s="751">
        <v>150.44</v>
      </c>
      <c r="Q135" s="753">
        <v>1</v>
      </c>
      <c r="R135" s="748">
        <v>2</v>
      </c>
      <c r="S135" s="753">
        <v>1</v>
      </c>
      <c r="T135" s="752">
        <v>1</v>
      </c>
      <c r="U135" s="747">
        <v>1</v>
      </c>
    </row>
    <row r="136" spans="1:21" ht="14.4" customHeight="1" x14ac:dyDescent="0.3">
      <c r="A136" s="746">
        <v>30</v>
      </c>
      <c r="B136" s="748" t="s">
        <v>544</v>
      </c>
      <c r="C136" s="748" t="s">
        <v>3364</v>
      </c>
      <c r="D136" s="749" t="s">
        <v>4282</v>
      </c>
      <c r="E136" s="750" t="s">
        <v>3372</v>
      </c>
      <c r="F136" s="748" t="s">
        <v>3361</v>
      </c>
      <c r="G136" s="748" t="s">
        <v>3568</v>
      </c>
      <c r="H136" s="748" t="s">
        <v>545</v>
      </c>
      <c r="I136" s="748" t="s">
        <v>3573</v>
      </c>
      <c r="J136" s="748" t="s">
        <v>1458</v>
      </c>
      <c r="K136" s="748" t="s">
        <v>3574</v>
      </c>
      <c r="L136" s="751">
        <v>206.04</v>
      </c>
      <c r="M136" s="751">
        <v>206.04</v>
      </c>
      <c r="N136" s="748">
        <v>1</v>
      </c>
      <c r="O136" s="752">
        <v>1</v>
      </c>
      <c r="P136" s="751">
        <v>206.04</v>
      </c>
      <c r="Q136" s="753">
        <v>1</v>
      </c>
      <c r="R136" s="748">
        <v>1</v>
      </c>
      <c r="S136" s="753">
        <v>1</v>
      </c>
      <c r="T136" s="752">
        <v>1</v>
      </c>
      <c r="U136" s="747">
        <v>1</v>
      </c>
    </row>
    <row r="137" spans="1:21" ht="14.4" customHeight="1" x14ac:dyDescent="0.3">
      <c r="A137" s="746">
        <v>30</v>
      </c>
      <c r="B137" s="748" t="s">
        <v>544</v>
      </c>
      <c r="C137" s="748" t="s">
        <v>3364</v>
      </c>
      <c r="D137" s="749" t="s">
        <v>4282</v>
      </c>
      <c r="E137" s="750" t="s">
        <v>3372</v>
      </c>
      <c r="F137" s="748" t="s">
        <v>3361</v>
      </c>
      <c r="G137" s="748" t="s">
        <v>3575</v>
      </c>
      <c r="H137" s="748" t="s">
        <v>545</v>
      </c>
      <c r="I137" s="748" t="s">
        <v>1384</v>
      </c>
      <c r="J137" s="748" t="s">
        <v>1385</v>
      </c>
      <c r="K137" s="748" t="s">
        <v>3576</v>
      </c>
      <c r="L137" s="751">
        <v>65.989999999999995</v>
      </c>
      <c r="M137" s="751">
        <v>65.989999999999995</v>
      </c>
      <c r="N137" s="748">
        <v>1</v>
      </c>
      <c r="O137" s="752">
        <v>0.5</v>
      </c>
      <c r="P137" s="751">
        <v>65.989999999999995</v>
      </c>
      <c r="Q137" s="753">
        <v>1</v>
      </c>
      <c r="R137" s="748">
        <v>1</v>
      </c>
      <c r="S137" s="753">
        <v>1</v>
      </c>
      <c r="T137" s="752">
        <v>0.5</v>
      </c>
      <c r="U137" s="747">
        <v>1</v>
      </c>
    </row>
    <row r="138" spans="1:21" ht="14.4" customHeight="1" x14ac:dyDescent="0.3">
      <c r="A138" s="746">
        <v>30</v>
      </c>
      <c r="B138" s="748" t="s">
        <v>544</v>
      </c>
      <c r="C138" s="748" t="s">
        <v>3364</v>
      </c>
      <c r="D138" s="749" t="s">
        <v>4282</v>
      </c>
      <c r="E138" s="750" t="s">
        <v>3372</v>
      </c>
      <c r="F138" s="748" t="s">
        <v>3361</v>
      </c>
      <c r="G138" s="748" t="s">
        <v>3577</v>
      </c>
      <c r="H138" s="748" t="s">
        <v>545</v>
      </c>
      <c r="I138" s="748" t="s">
        <v>3578</v>
      </c>
      <c r="J138" s="748" t="s">
        <v>883</v>
      </c>
      <c r="K138" s="748" t="s">
        <v>3579</v>
      </c>
      <c r="L138" s="751">
        <v>0</v>
      </c>
      <c r="M138" s="751">
        <v>0</v>
      </c>
      <c r="N138" s="748">
        <v>1</v>
      </c>
      <c r="O138" s="752">
        <v>0.5</v>
      </c>
      <c r="P138" s="751">
        <v>0</v>
      </c>
      <c r="Q138" s="753"/>
      <c r="R138" s="748">
        <v>1</v>
      </c>
      <c r="S138" s="753">
        <v>1</v>
      </c>
      <c r="T138" s="752">
        <v>0.5</v>
      </c>
      <c r="U138" s="747">
        <v>1</v>
      </c>
    </row>
    <row r="139" spans="1:21" ht="14.4" customHeight="1" x14ac:dyDescent="0.3">
      <c r="A139" s="746">
        <v>30</v>
      </c>
      <c r="B139" s="748" t="s">
        <v>544</v>
      </c>
      <c r="C139" s="748" t="s">
        <v>3364</v>
      </c>
      <c r="D139" s="749" t="s">
        <v>4282</v>
      </c>
      <c r="E139" s="750" t="s">
        <v>3372</v>
      </c>
      <c r="F139" s="748" t="s">
        <v>3361</v>
      </c>
      <c r="G139" s="748" t="s">
        <v>3580</v>
      </c>
      <c r="H139" s="748" t="s">
        <v>545</v>
      </c>
      <c r="I139" s="748" t="s">
        <v>3581</v>
      </c>
      <c r="J139" s="748" t="s">
        <v>1063</v>
      </c>
      <c r="K139" s="748" t="s">
        <v>1064</v>
      </c>
      <c r="L139" s="751">
        <v>87.89</v>
      </c>
      <c r="M139" s="751">
        <v>87.89</v>
      </c>
      <c r="N139" s="748">
        <v>1</v>
      </c>
      <c r="O139" s="752">
        <v>0.5</v>
      </c>
      <c r="P139" s="751"/>
      <c r="Q139" s="753">
        <v>0</v>
      </c>
      <c r="R139" s="748"/>
      <c r="S139" s="753">
        <v>0</v>
      </c>
      <c r="T139" s="752"/>
      <c r="U139" s="747">
        <v>0</v>
      </c>
    </row>
    <row r="140" spans="1:21" ht="14.4" customHeight="1" x14ac:dyDescent="0.3">
      <c r="A140" s="746">
        <v>30</v>
      </c>
      <c r="B140" s="748" t="s">
        <v>544</v>
      </c>
      <c r="C140" s="748" t="s">
        <v>3364</v>
      </c>
      <c r="D140" s="749" t="s">
        <v>4282</v>
      </c>
      <c r="E140" s="750" t="s">
        <v>3372</v>
      </c>
      <c r="F140" s="748" t="s">
        <v>3361</v>
      </c>
      <c r="G140" s="748" t="s">
        <v>3582</v>
      </c>
      <c r="H140" s="748" t="s">
        <v>545</v>
      </c>
      <c r="I140" s="748" t="s">
        <v>3583</v>
      </c>
      <c r="J140" s="748" t="s">
        <v>3584</v>
      </c>
      <c r="K140" s="748" t="s">
        <v>2017</v>
      </c>
      <c r="L140" s="751">
        <v>74.58</v>
      </c>
      <c r="M140" s="751">
        <v>74.58</v>
      </c>
      <c r="N140" s="748">
        <v>1</v>
      </c>
      <c r="O140" s="752">
        <v>0.5</v>
      </c>
      <c r="P140" s="751"/>
      <c r="Q140" s="753">
        <v>0</v>
      </c>
      <c r="R140" s="748"/>
      <c r="S140" s="753">
        <v>0</v>
      </c>
      <c r="T140" s="752"/>
      <c r="U140" s="747">
        <v>0</v>
      </c>
    </row>
    <row r="141" spans="1:21" ht="14.4" customHeight="1" x14ac:dyDescent="0.3">
      <c r="A141" s="746">
        <v>30</v>
      </c>
      <c r="B141" s="748" t="s">
        <v>544</v>
      </c>
      <c r="C141" s="748" t="s">
        <v>3364</v>
      </c>
      <c r="D141" s="749" t="s">
        <v>4282</v>
      </c>
      <c r="E141" s="750" t="s">
        <v>3372</v>
      </c>
      <c r="F141" s="748" t="s">
        <v>3361</v>
      </c>
      <c r="G141" s="748" t="s">
        <v>3585</v>
      </c>
      <c r="H141" s="748" t="s">
        <v>545</v>
      </c>
      <c r="I141" s="748" t="s">
        <v>3586</v>
      </c>
      <c r="J141" s="748" t="s">
        <v>1407</v>
      </c>
      <c r="K141" s="748" t="s">
        <v>1285</v>
      </c>
      <c r="L141" s="751">
        <v>0</v>
      </c>
      <c r="M141" s="751">
        <v>0</v>
      </c>
      <c r="N141" s="748">
        <v>1</v>
      </c>
      <c r="O141" s="752">
        <v>0.5</v>
      </c>
      <c r="P141" s="751">
        <v>0</v>
      </c>
      <c r="Q141" s="753"/>
      <c r="R141" s="748">
        <v>1</v>
      </c>
      <c r="S141" s="753">
        <v>1</v>
      </c>
      <c r="T141" s="752">
        <v>0.5</v>
      </c>
      <c r="U141" s="747">
        <v>1</v>
      </c>
    </row>
    <row r="142" spans="1:21" ht="14.4" customHeight="1" x14ac:dyDescent="0.3">
      <c r="A142" s="746">
        <v>30</v>
      </c>
      <c r="B142" s="748" t="s">
        <v>544</v>
      </c>
      <c r="C142" s="748" t="s">
        <v>3364</v>
      </c>
      <c r="D142" s="749" t="s">
        <v>4282</v>
      </c>
      <c r="E142" s="750" t="s">
        <v>3372</v>
      </c>
      <c r="F142" s="748" t="s">
        <v>3361</v>
      </c>
      <c r="G142" s="748" t="s">
        <v>3587</v>
      </c>
      <c r="H142" s="748" t="s">
        <v>545</v>
      </c>
      <c r="I142" s="748" t="s">
        <v>3588</v>
      </c>
      <c r="J142" s="748" t="s">
        <v>3589</v>
      </c>
      <c r="K142" s="748" t="s">
        <v>3590</v>
      </c>
      <c r="L142" s="751">
        <v>0</v>
      </c>
      <c r="M142" s="751">
        <v>0</v>
      </c>
      <c r="N142" s="748">
        <v>1</v>
      </c>
      <c r="O142" s="752">
        <v>1</v>
      </c>
      <c r="P142" s="751">
        <v>0</v>
      </c>
      <c r="Q142" s="753"/>
      <c r="R142" s="748">
        <v>1</v>
      </c>
      <c r="S142" s="753">
        <v>1</v>
      </c>
      <c r="T142" s="752">
        <v>1</v>
      </c>
      <c r="U142" s="747">
        <v>1</v>
      </c>
    </row>
    <row r="143" spans="1:21" ht="14.4" customHeight="1" x14ac:dyDescent="0.3">
      <c r="A143" s="746">
        <v>30</v>
      </c>
      <c r="B143" s="748" t="s">
        <v>544</v>
      </c>
      <c r="C143" s="748" t="s">
        <v>3364</v>
      </c>
      <c r="D143" s="749" t="s">
        <v>4282</v>
      </c>
      <c r="E143" s="750" t="s">
        <v>3372</v>
      </c>
      <c r="F143" s="748" t="s">
        <v>3361</v>
      </c>
      <c r="G143" s="748" t="s">
        <v>3591</v>
      </c>
      <c r="H143" s="748" t="s">
        <v>545</v>
      </c>
      <c r="I143" s="748" t="s">
        <v>738</v>
      </c>
      <c r="J143" s="748" t="s">
        <v>739</v>
      </c>
      <c r="K143" s="748" t="s">
        <v>740</v>
      </c>
      <c r="L143" s="751">
        <v>203.9</v>
      </c>
      <c r="M143" s="751">
        <v>203.9</v>
      </c>
      <c r="N143" s="748">
        <v>1</v>
      </c>
      <c r="O143" s="752">
        <v>0.5</v>
      </c>
      <c r="P143" s="751">
        <v>203.9</v>
      </c>
      <c r="Q143" s="753">
        <v>1</v>
      </c>
      <c r="R143" s="748">
        <v>1</v>
      </c>
      <c r="S143" s="753">
        <v>1</v>
      </c>
      <c r="T143" s="752">
        <v>0.5</v>
      </c>
      <c r="U143" s="747">
        <v>1</v>
      </c>
    </row>
    <row r="144" spans="1:21" ht="14.4" customHeight="1" x14ac:dyDescent="0.3">
      <c r="A144" s="746">
        <v>30</v>
      </c>
      <c r="B144" s="748" t="s">
        <v>544</v>
      </c>
      <c r="C144" s="748" t="s">
        <v>3364</v>
      </c>
      <c r="D144" s="749" t="s">
        <v>4282</v>
      </c>
      <c r="E144" s="750" t="s">
        <v>3372</v>
      </c>
      <c r="F144" s="748" t="s">
        <v>3361</v>
      </c>
      <c r="G144" s="748" t="s">
        <v>3592</v>
      </c>
      <c r="H144" s="748" t="s">
        <v>2305</v>
      </c>
      <c r="I144" s="748" t="s">
        <v>2462</v>
      </c>
      <c r="J144" s="748" t="s">
        <v>2463</v>
      </c>
      <c r="K144" s="748" t="s">
        <v>2464</v>
      </c>
      <c r="L144" s="751">
        <v>53.57</v>
      </c>
      <c r="M144" s="751">
        <v>53.57</v>
      </c>
      <c r="N144" s="748">
        <v>1</v>
      </c>
      <c r="O144" s="752">
        <v>0.5</v>
      </c>
      <c r="P144" s="751">
        <v>53.57</v>
      </c>
      <c r="Q144" s="753">
        <v>1</v>
      </c>
      <c r="R144" s="748">
        <v>1</v>
      </c>
      <c r="S144" s="753">
        <v>1</v>
      </c>
      <c r="T144" s="752">
        <v>0.5</v>
      </c>
      <c r="U144" s="747">
        <v>1</v>
      </c>
    </row>
    <row r="145" spans="1:21" ht="14.4" customHeight="1" x14ac:dyDescent="0.3">
      <c r="A145" s="746">
        <v>30</v>
      </c>
      <c r="B145" s="748" t="s">
        <v>544</v>
      </c>
      <c r="C145" s="748" t="s">
        <v>3364</v>
      </c>
      <c r="D145" s="749" t="s">
        <v>4282</v>
      </c>
      <c r="E145" s="750" t="s">
        <v>3372</v>
      </c>
      <c r="F145" s="748" t="s">
        <v>3363</v>
      </c>
      <c r="G145" s="748" t="s">
        <v>3593</v>
      </c>
      <c r="H145" s="748" t="s">
        <v>545</v>
      </c>
      <c r="I145" s="748" t="s">
        <v>3594</v>
      </c>
      <c r="J145" s="748" t="s">
        <v>3595</v>
      </c>
      <c r="K145" s="748" t="s">
        <v>3596</v>
      </c>
      <c r="L145" s="751">
        <v>4000</v>
      </c>
      <c r="M145" s="751">
        <v>16000</v>
      </c>
      <c r="N145" s="748">
        <v>4</v>
      </c>
      <c r="O145" s="752">
        <v>4</v>
      </c>
      <c r="P145" s="751"/>
      <c r="Q145" s="753">
        <v>0</v>
      </c>
      <c r="R145" s="748"/>
      <c r="S145" s="753">
        <v>0</v>
      </c>
      <c r="T145" s="752"/>
      <c r="U145" s="747">
        <v>0</v>
      </c>
    </row>
    <row r="146" spans="1:21" ht="14.4" customHeight="1" x14ac:dyDescent="0.3">
      <c r="A146" s="746">
        <v>30</v>
      </c>
      <c r="B146" s="748" t="s">
        <v>544</v>
      </c>
      <c r="C146" s="748" t="s">
        <v>3364</v>
      </c>
      <c r="D146" s="749" t="s">
        <v>4282</v>
      </c>
      <c r="E146" s="750" t="s">
        <v>3372</v>
      </c>
      <c r="F146" s="748" t="s">
        <v>3363</v>
      </c>
      <c r="G146" s="748" t="s">
        <v>3593</v>
      </c>
      <c r="H146" s="748" t="s">
        <v>545</v>
      </c>
      <c r="I146" s="748" t="s">
        <v>3597</v>
      </c>
      <c r="J146" s="748" t="s">
        <v>3598</v>
      </c>
      <c r="K146" s="748" t="s">
        <v>3599</v>
      </c>
      <c r="L146" s="751">
        <v>4000</v>
      </c>
      <c r="M146" s="751">
        <v>4000</v>
      </c>
      <c r="N146" s="748">
        <v>1</v>
      </c>
      <c r="O146" s="752">
        <v>1</v>
      </c>
      <c r="P146" s="751"/>
      <c r="Q146" s="753">
        <v>0</v>
      </c>
      <c r="R146" s="748"/>
      <c r="S146" s="753">
        <v>0</v>
      </c>
      <c r="T146" s="752"/>
      <c r="U146" s="747">
        <v>0</v>
      </c>
    </row>
    <row r="147" spans="1:21" ht="14.4" customHeight="1" x14ac:dyDescent="0.3">
      <c r="A147" s="746">
        <v>30</v>
      </c>
      <c r="B147" s="748" t="s">
        <v>544</v>
      </c>
      <c r="C147" s="748" t="s">
        <v>3364</v>
      </c>
      <c r="D147" s="749" t="s">
        <v>4282</v>
      </c>
      <c r="E147" s="750" t="s">
        <v>3372</v>
      </c>
      <c r="F147" s="748" t="s">
        <v>3363</v>
      </c>
      <c r="G147" s="748" t="s">
        <v>3593</v>
      </c>
      <c r="H147" s="748" t="s">
        <v>545</v>
      </c>
      <c r="I147" s="748" t="s">
        <v>3600</v>
      </c>
      <c r="J147" s="748" t="s">
        <v>3601</v>
      </c>
      <c r="K147" s="748" t="s">
        <v>3602</v>
      </c>
      <c r="L147" s="751">
        <v>2700</v>
      </c>
      <c r="M147" s="751">
        <v>10800</v>
      </c>
      <c r="N147" s="748">
        <v>4</v>
      </c>
      <c r="O147" s="752">
        <v>4</v>
      </c>
      <c r="P147" s="751">
        <v>10800</v>
      </c>
      <c r="Q147" s="753">
        <v>1</v>
      </c>
      <c r="R147" s="748">
        <v>4</v>
      </c>
      <c r="S147" s="753">
        <v>1</v>
      </c>
      <c r="T147" s="752">
        <v>4</v>
      </c>
      <c r="U147" s="747">
        <v>1</v>
      </c>
    </row>
    <row r="148" spans="1:21" ht="14.4" customHeight="1" x14ac:dyDescent="0.3">
      <c r="A148" s="746">
        <v>30</v>
      </c>
      <c r="B148" s="748" t="s">
        <v>544</v>
      </c>
      <c r="C148" s="748" t="s">
        <v>3364</v>
      </c>
      <c r="D148" s="749" t="s">
        <v>4282</v>
      </c>
      <c r="E148" s="750" t="s">
        <v>3372</v>
      </c>
      <c r="F148" s="748" t="s">
        <v>3363</v>
      </c>
      <c r="G148" s="748" t="s">
        <v>3603</v>
      </c>
      <c r="H148" s="748" t="s">
        <v>545</v>
      </c>
      <c r="I148" s="748" t="s">
        <v>3604</v>
      </c>
      <c r="J148" s="748" t="s">
        <v>3605</v>
      </c>
      <c r="K148" s="748" t="s">
        <v>3606</v>
      </c>
      <c r="L148" s="751">
        <v>630.02</v>
      </c>
      <c r="M148" s="751">
        <v>630.02</v>
      </c>
      <c r="N148" s="748">
        <v>1</v>
      </c>
      <c r="O148" s="752">
        <v>1</v>
      </c>
      <c r="P148" s="751"/>
      <c r="Q148" s="753">
        <v>0</v>
      </c>
      <c r="R148" s="748"/>
      <c r="S148" s="753">
        <v>0</v>
      </c>
      <c r="T148" s="752"/>
      <c r="U148" s="747">
        <v>0</v>
      </c>
    </row>
    <row r="149" spans="1:21" ht="14.4" customHeight="1" x14ac:dyDescent="0.3">
      <c r="A149" s="746">
        <v>30</v>
      </c>
      <c r="B149" s="748" t="s">
        <v>544</v>
      </c>
      <c r="C149" s="748" t="s">
        <v>3364</v>
      </c>
      <c r="D149" s="749" t="s">
        <v>4282</v>
      </c>
      <c r="E149" s="750" t="s">
        <v>3373</v>
      </c>
      <c r="F149" s="748" t="s">
        <v>3361</v>
      </c>
      <c r="G149" s="748" t="s">
        <v>3607</v>
      </c>
      <c r="H149" s="748" t="s">
        <v>545</v>
      </c>
      <c r="I149" s="748" t="s">
        <v>1054</v>
      </c>
      <c r="J149" s="748" t="s">
        <v>3608</v>
      </c>
      <c r="K149" s="748" t="s">
        <v>1234</v>
      </c>
      <c r="L149" s="751">
        <v>35.11</v>
      </c>
      <c r="M149" s="751">
        <v>35.11</v>
      </c>
      <c r="N149" s="748">
        <v>1</v>
      </c>
      <c r="O149" s="752">
        <v>0.5</v>
      </c>
      <c r="P149" s="751"/>
      <c r="Q149" s="753">
        <v>0</v>
      </c>
      <c r="R149" s="748"/>
      <c r="S149" s="753">
        <v>0</v>
      </c>
      <c r="T149" s="752"/>
      <c r="U149" s="747">
        <v>0</v>
      </c>
    </row>
    <row r="150" spans="1:21" ht="14.4" customHeight="1" x14ac:dyDescent="0.3">
      <c r="A150" s="746">
        <v>30</v>
      </c>
      <c r="B150" s="748" t="s">
        <v>544</v>
      </c>
      <c r="C150" s="748" t="s">
        <v>3364</v>
      </c>
      <c r="D150" s="749" t="s">
        <v>4282</v>
      </c>
      <c r="E150" s="750" t="s">
        <v>3373</v>
      </c>
      <c r="F150" s="748" t="s">
        <v>3361</v>
      </c>
      <c r="G150" s="748" t="s">
        <v>3381</v>
      </c>
      <c r="H150" s="748" t="s">
        <v>545</v>
      </c>
      <c r="I150" s="748" t="s">
        <v>734</v>
      </c>
      <c r="J150" s="748" t="s">
        <v>3609</v>
      </c>
      <c r="K150" s="748" t="s">
        <v>3383</v>
      </c>
      <c r="L150" s="751">
        <v>42.85</v>
      </c>
      <c r="M150" s="751">
        <v>257.10000000000002</v>
      </c>
      <c r="N150" s="748">
        <v>6</v>
      </c>
      <c r="O150" s="752">
        <v>3.5</v>
      </c>
      <c r="P150" s="751">
        <v>42.85</v>
      </c>
      <c r="Q150" s="753">
        <v>0.16666666666666666</v>
      </c>
      <c r="R150" s="748">
        <v>1</v>
      </c>
      <c r="S150" s="753">
        <v>0.16666666666666666</v>
      </c>
      <c r="T150" s="752">
        <v>0.5</v>
      </c>
      <c r="U150" s="747">
        <v>0.14285714285714285</v>
      </c>
    </row>
    <row r="151" spans="1:21" ht="14.4" customHeight="1" x14ac:dyDescent="0.3">
      <c r="A151" s="746">
        <v>30</v>
      </c>
      <c r="B151" s="748" t="s">
        <v>544</v>
      </c>
      <c r="C151" s="748" t="s">
        <v>3364</v>
      </c>
      <c r="D151" s="749" t="s">
        <v>4282</v>
      </c>
      <c r="E151" s="750" t="s">
        <v>3373</v>
      </c>
      <c r="F151" s="748" t="s">
        <v>3361</v>
      </c>
      <c r="G151" s="748" t="s">
        <v>3381</v>
      </c>
      <c r="H151" s="748" t="s">
        <v>545</v>
      </c>
      <c r="I151" s="748" t="s">
        <v>3610</v>
      </c>
      <c r="J151" s="748" t="s">
        <v>3609</v>
      </c>
      <c r="K151" s="748" t="s">
        <v>3383</v>
      </c>
      <c r="L151" s="751">
        <v>42.85</v>
      </c>
      <c r="M151" s="751">
        <v>42.85</v>
      </c>
      <c r="N151" s="748">
        <v>1</v>
      </c>
      <c r="O151" s="752">
        <v>0.5</v>
      </c>
      <c r="P151" s="751"/>
      <c r="Q151" s="753">
        <v>0</v>
      </c>
      <c r="R151" s="748"/>
      <c r="S151" s="753">
        <v>0</v>
      </c>
      <c r="T151" s="752"/>
      <c r="U151" s="747">
        <v>0</v>
      </c>
    </row>
    <row r="152" spans="1:21" ht="14.4" customHeight="1" x14ac:dyDescent="0.3">
      <c r="A152" s="746">
        <v>30</v>
      </c>
      <c r="B152" s="748" t="s">
        <v>544</v>
      </c>
      <c r="C152" s="748" t="s">
        <v>3364</v>
      </c>
      <c r="D152" s="749" t="s">
        <v>4282</v>
      </c>
      <c r="E152" s="750" t="s">
        <v>3373</v>
      </c>
      <c r="F152" s="748" t="s">
        <v>3361</v>
      </c>
      <c r="G152" s="748" t="s">
        <v>3385</v>
      </c>
      <c r="H152" s="748" t="s">
        <v>2305</v>
      </c>
      <c r="I152" s="748" t="s">
        <v>2678</v>
      </c>
      <c r="J152" s="748" t="s">
        <v>3324</v>
      </c>
      <c r="K152" s="748" t="s">
        <v>3325</v>
      </c>
      <c r="L152" s="751">
        <v>10.26</v>
      </c>
      <c r="M152" s="751">
        <v>10.26</v>
      </c>
      <c r="N152" s="748">
        <v>1</v>
      </c>
      <c r="O152" s="752">
        <v>0.5</v>
      </c>
      <c r="P152" s="751"/>
      <c r="Q152" s="753">
        <v>0</v>
      </c>
      <c r="R152" s="748"/>
      <c r="S152" s="753">
        <v>0</v>
      </c>
      <c r="T152" s="752"/>
      <c r="U152" s="747">
        <v>0</v>
      </c>
    </row>
    <row r="153" spans="1:21" ht="14.4" customHeight="1" x14ac:dyDescent="0.3">
      <c r="A153" s="746">
        <v>30</v>
      </c>
      <c r="B153" s="748" t="s">
        <v>544</v>
      </c>
      <c r="C153" s="748" t="s">
        <v>3364</v>
      </c>
      <c r="D153" s="749" t="s">
        <v>4282</v>
      </c>
      <c r="E153" s="750" t="s">
        <v>3373</v>
      </c>
      <c r="F153" s="748" t="s">
        <v>3361</v>
      </c>
      <c r="G153" s="748" t="s">
        <v>3611</v>
      </c>
      <c r="H153" s="748" t="s">
        <v>545</v>
      </c>
      <c r="I153" s="748" t="s">
        <v>746</v>
      </c>
      <c r="J153" s="748" t="s">
        <v>747</v>
      </c>
      <c r="K153" s="748" t="s">
        <v>3612</v>
      </c>
      <c r="L153" s="751">
        <v>116.05</v>
      </c>
      <c r="M153" s="751">
        <v>116.05</v>
      </c>
      <c r="N153" s="748">
        <v>1</v>
      </c>
      <c r="O153" s="752">
        <v>0.5</v>
      </c>
      <c r="P153" s="751"/>
      <c r="Q153" s="753">
        <v>0</v>
      </c>
      <c r="R153" s="748"/>
      <c r="S153" s="753">
        <v>0</v>
      </c>
      <c r="T153" s="752"/>
      <c r="U153" s="747">
        <v>0</v>
      </c>
    </row>
    <row r="154" spans="1:21" ht="14.4" customHeight="1" x14ac:dyDescent="0.3">
      <c r="A154" s="746">
        <v>30</v>
      </c>
      <c r="B154" s="748" t="s">
        <v>544</v>
      </c>
      <c r="C154" s="748" t="s">
        <v>3364</v>
      </c>
      <c r="D154" s="749" t="s">
        <v>4282</v>
      </c>
      <c r="E154" s="750" t="s">
        <v>3373</v>
      </c>
      <c r="F154" s="748" t="s">
        <v>3361</v>
      </c>
      <c r="G154" s="748" t="s">
        <v>3386</v>
      </c>
      <c r="H154" s="748" t="s">
        <v>2305</v>
      </c>
      <c r="I154" s="748" t="s">
        <v>2328</v>
      </c>
      <c r="J154" s="748" t="s">
        <v>2329</v>
      </c>
      <c r="K154" s="748" t="s">
        <v>3198</v>
      </c>
      <c r="L154" s="751">
        <v>72</v>
      </c>
      <c r="M154" s="751">
        <v>216</v>
      </c>
      <c r="N154" s="748">
        <v>3</v>
      </c>
      <c r="O154" s="752">
        <v>1.5</v>
      </c>
      <c r="P154" s="751">
        <v>72</v>
      </c>
      <c r="Q154" s="753">
        <v>0.33333333333333331</v>
      </c>
      <c r="R154" s="748">
        <v>1</v>
      </c>
      <c r="S154" s="753">
        <v>0.33333333333333331</v>
      </c>
      <c r="T154" s="752">
        <v>0.5</v>
      </c>
      <c r="U154" s="747">
        <v>0.33333333333333331</v>
      </c>
    </row>
    <row r="155" spans="1:21" ht="14.4" customHeight="1" x14ac:dyDescent="0.3">
      <c r="A155" s="746">
        <v>30</v>
      </c>
      <c r="B155" s="748" t="s">
        <v>544</v>
      </c>
      <c r="C155" s="748" t="s">
        <v>3364</v>
      </c>
      <c r="D155" s="749" t="s">
        <v>4282</v>
      </c>
      <c r="E155" s="750" t="s">
        <v>3373</v>
      </c>
      <c r="F155" s="748" t="s">
        <v>3361</v>
      </c>
      <c r="G155" s="748" t="s">
        <v>3391</v>
      </c>
      <c r="H155" s="748" t="s">
        <v>545</v>
      </c>
      <c r="I155" s="748" t="s">
        <v>3613</v>
      </c>
      <c r="J155" s="748" t="s">
        <v>1258</v>
      </c>
      <c r="K155" s="748" t="s">
        <v>1297</v>
      </c>
      <c r="L155" s="751">
        <v>0</v>
      </c>
      <c r="M155" s="751">
        <v>0</v>
      </c>
      <c r="N155" s="748">
        <v>1</v>
      </c>
      <c r="O155" s="752">
        <v>0.5</v>
      </c>
      <c r="P155" s="751"/>
      <c r="Q155" s="753"/>
      <c r="R155" s="748"/>
      <c r="S155" s="753">
        <v>0</v>
      </c>
      <c r="T155" s="752"/>
      <c r="U155" s="747">
        <v>0</v>
      </c>
    </row>
    <row r="156" spans="1:21" ht="14.4" customHeight="1" x14ac:dyDescent="0.3">
      <c r="A156" s="746">
        <v>30</v>
      </c>
      <c r="B156" s="748" t="s">
        <v>544</v>
      </c>
      <c r="C156" s="748" t="s">
        <v>3364</v>
      </c>
      <c r="D156" s="749" t="s">
        <v>4282</v>
      </c>
      <c r="E156" s="750" t="s">
        <v>3373</v>
      </c>
      <c r="F156" s="748" t="s">
        <v>3361</v>
      </c>
      <c r="G156" s="748" t="s">
        <v>3391</v>
      </c>
      <c r="H156" s="748" t="s">
        <v>545</v>
      </c>
      <c r="I156" s="748" t="s">
        <v>3392</v>
      </c>
      <c r="J156" s="748" t="s">
        <v>1258</v>
      </c>
      <c r="K156" s="748" t="s">
        <v>1262</v>
      </c>
      <c r="L156" s="751">
        <v>0</v>
      </c>
      <c r="M156" s="751">
        <v>0</v>
      </c>
      <c r="N156" s="748">
        <v>1</v>
      </c>
      <c r="O156" s="752">
        <v>0.5</v>
      </c>
      <c r="P156" s="751"/>
      <c r="Q156" s="753"/>
      <c r="R156" s="748"/>
      <c r="S156" s="753">
        <v>0</v>
      </c>
      <c r="T156" s="752"/>
      <c r="U156" s="747">
        <v>0</v>
      </c>
    </row>
    <row r="157" spans="1:21" ht="14.4" customHeight="1" x14ac:dyDescent="0.3">
      <c r="A157" s="746">
        <v>30</v>
      </c>
      <c r="B157" s="748" t="s">
        <v>544</v>
      </c>
      <c r="C157" s="748" t="s">
        <v>3364</v>
      </c>
      <c r="D157" s="749" t="s">
        <v>4282</v>
      </c>
      <c r="E157" s="750" t="s">
        <v>3373</v>
      </c>
      <c r="F157" s="748" t="s">
        <v>3361</v>
      </c>
      <c r="G157" s="748" t="s">
        <v>3391</v>
      </c>
      <c r="H157" s="748" t="s">
        <v>545</v>
      </c>
      <c r="I157" s="748" t="s">
        <v>1261</v>
      </c>
      <c r="J157" s="748" t="s">
        <v>1258</v>
      </c>
      <c r="K157" s="748" t="s">
        <v>1262</v>
      </c>
      <c r="L157" s="751">
        <v>36.86</v>
      </c>
      <c r="M157" s="751">
        <v>36.86</v>
      </c>
      <c r="N157" s="748">
        <v>1</v>
      </c>
      <c r="O157" s="752">
        <v>0.5</v>
      </c>
      <c r="P157" s="751"/>
      <c r="Q157" s="753">
        <v>0</v>
      </c>
      <c r="R157" s="748"/>
      <c r="S157" s="753">
        <v>0</v>
      </c>
      <c r="T157" s="752"/>
      <c r="U157" s="747">
        <v>0</v>
      </c>
    </row>
    <row r="158" spans="1:21" ht="14.4" customHeight="1" x14ac:dyDescent="0.3">
      <c r="A158" s="746">
        <v>30</v>
      </c>
      <c r="B158" s="748" t="s">
        <v>544</v>
      </c>
      <c r="C158" s="748" t="s">
        <v>3364</v>
      </c>
      <c r="D158" s="749" t="s">
        <v>4282</v>
      </c>
      <c r="E158" s="750" t="s">
        <v>3373</v>
      </c>
      <c r="F158" s="748" t="s">
        <v>3361</v>
      </c>
      <c r="G158" s="748" t="s">
        <v>3391</v>
      </c>
      <c r="H158" s="748" t="s">
        <v>545</v>
      </c>
      <c r="I158" s="748" t="s">
        <v>1261</v>
      </c>
      <c r="J158" s="748" t="s">
        <v>1258</v>
      </c>
      <c r="K158" s="748" t="s">
        <v>1262</v>
      </c>
      <c r="L158" s="751">
        <v>58.27</v>
      </c>
      <c r="M158" s="751">
        <v>116.54</v>
      </c>
      <c r="N158" s="748">
        <v>2</v>
      </c>
      <c r="O158" s="752">
        <v>1</v>
      </c>
      <c r="P158" s="751">
        <v>116.54</v>
      </c>
      <c r="Q158" s="753">
        <v>1</v>
      </c>
      <c r="R158" s="748">
        <v>2</v>
      </c>
      <c r="S158" s="753">
        <v>1</v>
      </c>
      <c r="T158" s="752">
        <v>1</v>
      </c>
      <c r="U158" s="747">
        <v>1</v>
      </c>
    </row>
    <row r="159" spans="1:21" ht="14.4" customHeight="1" x14ac:dyDescent="0.3">
      <c r="A159" s="746">
        <v>30</v>
      </c>
      <c r="B159" s="748" t="s">
        <v>544</v>
      </c>
      <c r="C159" s="748" t="s">
        <v>3364</v>
      </c>
      <c r="D159" s="749" t="s">
        <v>4282</v>
      </c>
      <c r="E159" s="750" t="s">
        <v>3373</v>
      </c>
      <c r="F159" s="748" t="s">
        <v>3361</v>
      </c>
      <c r="G159" s="748" t="s">
        <v>3391</v>
      </c>
      <c r="H159" s="748" t="s">
        <v>545</v>
      </c>
      <c r="I159" s="748" t="s">
        <v>3614</v>
      </c>
      <c r="J159" s="748" t="s">
        <v>3615</v>
      </c>
      <c r="K159" s="748" t="s">
        <v>1269</v>
      </c>
      <c r="L159" s="751">
        <v>77.680000000000007</v>
      </c>
      <c r="M159" s="751">
        <v>77.680000000000007</v>
      </c>
      <c r="N159" s="748">
        <v>1</v>
      </c>
      <c r="O159" s="752">
        <v>0.5</v>
      </c>
      <c r="P159" s="751"/>
      <c r="Q159" s="753">
        <v>0</v>
      </c>
      <c r="R159" s="748"/>
      <c r="S159" s="753">
        <v>0</v>
      </c>
      <c r="T159" s="752"/>
      <c r="U159" s="747">
        <v>0</v>
      </c>
    </row>
    <row r="160" spans="1:21" ht="14.4" customHeight="1" x14ac:dyDescent="0.3">
      <c r="A160" s="746">
        <v>30</v>
      </c>
      <c r="B160" s="748" t="s">
        <v>544</v>
      </c>
      <c r="C160" s="748" t="s">
        <v>3364</v>
      </c>
      <c r="D160" s="749" t="s">
        <v>4282</v>
      </c>
      <c r="E160" s="750" t="s">
        <v>3373</v>
      </c>
      <c r="F160" s="748" t="s">
        <v>3361</v>
      </c>
      <c r="G160" s="748" t="s">
        <v>3616</v>
      </c>
      <c r="H160" s="748" t="s">
        <v>545</v>
      </c>
      <c r="I160" s="748" t="s">
        <v>3617</v>
      </c>
      <c r="J160" s="748" t="s">
        <v>3618</v>
      </c>
      <c r="K160" s="748" t="s">
        <v>3619</v>
      </c>
      <c r="L160" s="751">
        <v>109.97</v>
      </c>
      <c r="M160" s="751">
        <v>109.97</v>
      </c>
      <c r="N160" s="748">
        <v>1</v>
      </c>
      <c r="O160" s="752">
        <v>0.5</v>
      </c>
      <c r="P160" s="751"/>
      <c r="Q160" s="753">
        <v>0</v>
      </c>
      <c r="R160" s="748"/>
      <c r="S160" s="753">
        <v>0</v>
      </c>
      <c r="T160" s="752"/>
      <c r="U160" s="747">
        <v>0</v>
      </c>
    </row>
    <row r="161" spans="1:21" ht="14.4" customHeight="1" x14ac:dyDescent="0.3">
      <c r="A161" s="746">
        <v>30</v>
      </c>
      <c r="B161" s="748" t="s">
        <v>544</v>
      </c>
      <c r="C161" s="748" t="s">
        <v>3364</v>
      </c>
      <c r="D161" s="749" t="s">
        <v>4282</v>
      </c>
      <c r="E161" s="750" t="s">
        <v>3373</v>
      </c>
      <c r="F161" s="748" t="s">
        <v>3361</v>
      </c>
      <c r="G161" s="748" t="s">
        <v>3398</v>
      </c>
      <c r="H161" s="748" t="s">
        <v>2305</v>
      </c>
      <c r="I161" s="748" t="s">
        <v>3620</v>
      </c>
      <c r="J161" s="748" t="s">
        <v>3621</v>
      </c>
      <c r="K161" s="748" t="s">
        <v>2407</v>
      </c>
      <c r="L161" s="751">
        <v>62.46</v>
      </c>
      <c r="M161" s="751">
        <v>62.46</v>
      </c>
      <c r="N161" s="748">
        <v>1</v>
      </c>
      <c r="O161" s="752">
        <v>0.5</v>
      </c>
      <c r="P161" s="751"/>
      <c r="Q161" s="753">
        <v>0</v>
      </c>
      <c r="R161" s="748"/>
      <c r="S161" s="753">
        <v>0</v>
      </c>
      <c r="T161" s="752"/>
      <c r="U161" s="747">
        <v>0</v>
      </c>
    </row>
    <row r="162" spans="1:21" ht="14.4" customHeight="1" x14ac:dyDescent="0.3">
      <c r="A162" s="746">
        <v>30</v>
      </c>
      <c r="B162" s="748" t="s">
        <v>544</v>
      </c>
      <c r="C162" s="748" t="s">
        <v>3364</v>
      </c>
      <c r="D162" s="749" t="s">
        <v>4282</v>
      </c>
      <c r="E162" s="750" t="s">
        <v>3373</v>
      </c>
      <c r="F162" s="748" t="s">
        <v>3361</v>
      </c>
      <c r="G162" s="748" t="s">
        <v>3398</v>
      </c>
      <c r="H162" s="748" t="s">
        <v>2305</v>
      </c>
      <c r="I162" s="748" t="s">
        <v>2488</v>
      </c>
      <c r="J162" s="748" t="s">
        <v>3235</v>
      </c>
      <c r="K162" s="748" t="s">
        <v>1036</v>
      </c>
      <c r="L162" s="751">
        <v>124.91</v>
      </c>
      <c r="M162" s="751">
        <v>124.91</v>
      </c>
      <c r="N162" s="748">
        <v>1</v>
      </c>
      <c r="O162" s="752">
        <v>0.5</v>
      </c>
      <c r="P162" s="751"/>
      <c r="Q162" s="753">
        <v>0</v>
      </c>
      <c r="R162" s="748"/>
      <c r="S162" s="753">
        <v>0</v>
      </c>
      <c r="T162" s="752"/>
      <c r="U162" s="747">
        <v>0</v>
      </c>
    </row>
    <row r="163" spans="1:21" ht="14.4" customHeight="1" x14ac:dyDescent="0.3">
      <c r="A163" s="746">
        <v>30</v>
      </c>
      <c r="B163" s="748" t="s">
        <v>544</v>
      </c>
      <c r="C163" s="748" t="s">
        <v>3364</v>
      </c>
      <c r="D163" s="749" t="s">
        <v>4282</v>
      </c>
      <c r="E163" s="750" t="s">
        <v>3373</v>
      </c>
      <c r="F163" s="748" t="s">
        <v>3361</v>
      </c>
      <c r="G163" s="748" t="s">
        <v>3398</v>
      </c>
      <c r="H163" s="748" t="s">
        <v>2305</v>
      </c>
      <c r="I163" s="748" t="s">
        <v>2488</v>
      </c>
      <c r="J163" s="748" t="s">
        <v>3235</v>
      </c>
      <c r="K163" s="748" t="s">
        <v>1036</v>
      </c>
      <c r="L163" s="751">
        <v>117.73</v>
      </c>
      <c r="M163" s="751">
        <v>117.73</v>
      </c>
      <c r="N163" s="748">
        <v>1</v>
      </c>
      <c r="O163" s="752">
        <v>0.5</v>
      </c>
      <c r="P163" s="751">
        <v>117.73</v>
      </c>
      <c r="Q163" s="753">
        <v>1</v>
      </c>
      <c r="R163" s="748">
        <v>1</v>
      </c>
      <c r="S163" s="753">
        <v>1</v>
      </c>
      <c r="T163" s="752">
        <v>0.5</v>
      </c>
      <c r="U163" s="747">
        <v>1</v>
      </c>
    </row>
    <row r="164" spans="1:21" ht="14.4" customHeight="1" x14ac:dyDescent="0.3">
      <c r="A164" s="746">
        <v>30</v>
      </c>
      <c r="B164" s="748" t="s">
        <v>544</v>
      </c>
      <c r="C164" s="748" t="s">
        <v>3364</v>
      </c>
      <c r="D164" s="749" t="s">
        <v>4282</v>
      </c>
      <c r="E164" s="750" t="s">
        <v>3373</v>
      </c>
      <c r="F164" s="748" t="s">
        <v>3361</v>
      </c>
      <c r="G164" s="748" t="s">
        <v>3398</v>
      </c>
      <c r="H164" s="748" t="s">
        <v>2305</v>
      </c>
      <c r="I164" s="748" t="s">
        <v>2603</v>
      </c>
      <c r="J164" s="748" t="s">
        <v>2608</v>
      </c>
      <c r="K164" s="748" t="s">
        <v>3236</v>
      </c>
      <c r="L164" s="751">
        <v>193.1</v>
      </c>
      <c r="M164" s="751">
        <v>193.1</v>
      </c>
      <c r="N164" s="748">
        <v>1</v>
      </c>
      <c r="O164" s="752">
        <v>0.5</v>
      </c>
      <c r="P164" s="751"/>
      <c r="Q164" s="753">
        <v>0</v>
      </c>
      <c r="R164" s="748"/>
      <c r="S164" s="753">
        <v>0</v>
      </c>
      <c r="T164" s="752"/>
      <c r="U164" s="747">
        <v>0</v>
      </c>
    </row>
    <row r="165" spans="1:21" ht="14.4" customHeight="1" x14ac:dyDescent="0.3">
      <c r="A165" s="746">
        <v>30</v>
      </c>
      <c r="B165" s="748" t="s">
        <v>544</v>
      </c>
      <c r="C165" s="748" t="s">
        <v>3364</v>
      </c>
      <c r="D165" s="749" t="s">
        <v>4282</v>
      </c>
      <c r="E165" s="750" t="s">
        <v>3373</v>
      </c>
      <c r="F165" s="748" t="s">
        <v>3361</v>
      </c>
      <c r="G165" s="748" t="s">
        <v>3399</v>
      </c>
      <c r="H165" s="748" t="s">
        <v>2305</v>
      </c>
      <c r="I165" s="748" t="s">
        <v>1482</v>
      </c>
      <c r="J165" s="748" t="s">
        <v>2614</v>
      </c>
      <c r="K165" s="748" t="s">
        <v>2615</v>
      </c>
      <c r="L165" s="751">
        <v>103.8</v>
      </c>
      <c r="M165" s="751">
        <v>311.39999999999998</v>
      </c>
      <c r="N165" s="748">
        <v>3</v>
      </c>
      <c r="O165" s="752">
        <v>1</v>
      </c>
      <c r="P165" s="751"/>
      <c r="Q165" s="753">
        <v>0</v>
      </c>
      <c r="R165" s="748"/>
      <c r="S165" s="753">
        <v>0</v>
      </c>
      <c r="T165" s="752"/>
      <c r="U165" s="747">
        <v>0</v>
      </c>
    </row>
    <row r="166" spans="1:21" ht="14.4" customHeight="1" x14ac:dyDescent="0.3">
      <c r="A166" s="746">
        <v>30</v>
      </c>
      <c r="B166" s="748" t="s">
        <v>544</v>
      </c>
      <c r="C166" s="748" t="s">
        <v>3364</v>
      </c>
      <c r="D166" s="749" t="s">
        <v>4282</v>
      </c>
      <c r="E166" s="750" t="s">
        <v>3373</v>
      </c>
      <c r="F166" s="748" t="s">
        <v>3361</v>
      </c>
      <c r="G166" s="748" t="s">
        <v>3402</v>
      </c>
      <c r="H166" s="748" t="s">
        <v>2305</v>
      </c>
      <c r="I166" s="748" t="s">
        <v>2416</v>
      </c>
      <c r="J166" s="748" t="s">
        <v>2417</v>
      </c>
      <c r="K166" s="748" t="s">
        <v>2038</v>
      </c>
      <c r="L166" s="751">
        <v>65.540000000000006</v>
      </c>
      <c r="M166" s="751">
        <v>65.540000000000006</v>
      </c>
      <c r="N166" s="748">
        <v>1</v>
      </c>
      <c r="O166" s="752">
        <v>0.5</v>
      </c>
      <c r="P166" s="751"/>
      <c r="Q166" s="753">
        <v>0</v>
      </c>
      <c r="R166" s="748"/>
      <c r="S166" s="753">
        <v>0</v>
      </c>
      <c r="T166" s="752"/>
      <c r="U166" s="747">
        <v>0</v>
      </c>
    </row>
    <row r="167" spans="1:21" ht="14.4" customHeight="1" x14ac:dyDescent="0.3">
      <c r="A167" s="746">
        <v>30</v>
      </c>
      <c r="B167" s="748" t="s">
        <v>544</v>
      </c>
      <c r="C167" s="748" t="s">
        <v>3364</v>
      </c>
      <c r="D167" s="749" t="s">
        <v>4282</v>
      </c>
      <c r="E167" s="750" t="s">
        <v>3373</v>
      </c>
      <c r="F167" s="748" t="s">
        <v>3361</v>
      </c>
      <c r="G167" s="748" t="s">
        <v>3403</v>
      </c>
      <c r="H167" s="748" t="s">
        <v>2305</v>
      </c>
      <c r="I167" s="748" t="s">
        <v>2402</v>
      </c>
      <c r="J167" s="748" t="s">
        <v>2403</v>
      </c>
      <c r="K167" s="748" t="s">
        <v>1610</v>
      </c>
      <c r="L167" s="751">
        <v>35.11</v>
      </c>
      <c r="M167" s="751">
        <v>140.44</v>
      </c>
      <c r="N167" s="748">
        <v>4</v>
      </c>
      <c r="O167" s="752">
        <v>2</v>
      </c>
      <c r="P167" s="751">
        <v>35.11</v>
      </c>
      <c r="Q167" s="753">
        <v>0.25</v>
      </c>
      <c r="R167" s="748">
        <v>1</v>
      </c>
      <c r="S167" s="753">
        <v>0.25</v>
      </c>
      <c r="T167" s="752">
        <v>0.5</v>
      </c>
      <c r="U167" s="747">
        <v>0.25</v>
      </c>
    </row>
    <row r="168" spans="1:21" ht="14.4" customHeight="1" x14ac:dyDescent="0.3">
      <c r="A168" s="746">
        <v>30</v>
      </c>
      <c r="B168" s="748" t="s">
        <v>544</v>
      </c>
      <c r="C168" s="748" t="s">
        <v>3364</v>
      </c>
      <c r="D168" s="749" t="s">
        <v>4282</v>
      </c>
      <c r="E168" s="750" t="s">
        <v>3373</v>
      </c>
      <c r="F168" s="748" t="s">
        <v>3361</v>
      </c>
      <c r="G168" s="748" t="s">
        <v>3622</v>
      </c>
      <c r="H168" s="748" t="s">
        <v>545</v>
      </c>
      <c r="I168" s="748" t="s">
        <v>1094</v>
      </c>
      <c r="J168" s="748" t="s">
        <v>3623</v>
      </c>
      <c r="K168" s="748" t="s">
        <v>3624</v>
      </c>
      <c r="L168" s="751">
        <v>0</v>
      </c>
      <c r="M168" s="751">
        <v>0</v>
      </c>
      <c r="N168" s="748">
        <v>1</v>
      </c>
      <c r="O168" s="752">
        <v>0.5</v>
      </c>
      <c r="P168" s="751"/>
      <c r="Q168" s="753"/>
      <c r="R168" s="748"/>
      <c r="S168" s="753">
        <v>0</v>
      </c>
      <c r="T168" s="752"/>
      <c r="U168" s="747">
        <v>0</v>
      </c>
    </row>
    <row r="169" spans="1:21" ht="14.4" customHeight="1" x14ac:dyDescent="0.3">
      <c r="A169" s="746">
        <v>30</v>
      </c>
      <c r="B169" s="748" t="s">
        <v>544</v>
      </c>
      <c r="C169" s="748" t="s">
        <v>3364</v>
      </c>
      <c r="D169" s="749" t="s">
        <v>4282</v>
      </c>
      <c r="E169" s="750" t="s">
        <v>3373</v>
      </c>
      <c r="F169" s="748" t="s">
        <v>3361</v>
      </c>
      <c r="G169" s="748" t="s">
        <v>3622</v>
      </c>
      <c r="H169" s="748" t="s">
        <v>545</v>
      </c>
      <c r="I169" s="748" t="s">
        <v>1098</v>
      </c>
      <c r="J169" s="748" t="s">
        <v>3625</v>
      </c>
      <c r="K169" s="748" t="s">
        <v>2536</v>
      </c>
      <c r="L169" s="751">
        <v>0</v>
      </c>
      <c r="M169" s="751">
        <v>0</v>
      </c>
      <c r="N169" s="748">
        <v>1</v>
      </c>
      <c r="O169" s="752">
        <v>0.5</v>
      </c>
      <c r="P169" s="751"/>
      <c r="Q169" s="753"/>
      <c r="R169" s="748"/>
      <c r="S169" s="753">
        <v>0</v>
      </c>
      <c r="T169" s="752"/>
      <c r="U169" s="747">
        <v>0</v>
      </c>
    </row>
    <row r="170" spans="1:21" ht="14.4" customHeight="1" x14ac:dyDescent="0.3">
      <c r="A170" s="746">
        <v>30</v>
      </c>
      <c r="B170" s="748" t="s">
        <v>544</v>
      </c>
      <c r="C170" s="748" t="s">
        <v>3364</v>
      </c>
      <c r="D170" s="749" t="s">
        <v>4282</v>
      </c>
      <c r="E170" s="750" t="s">
        <v>3373</v>
      </c>
      <c r="F170" s="748" t="s">
        <v>3361</v>
      </c>
      <c r="G170" s="748" t="s">
        <v>3405</v>
      </c>
      <c r="H170" s="748" t="s">
        <v>2305</v>
      </c>
      <c r="I170" s="748" t="s">
        <v>2563</v>
      </c>
      <c r="J170" s="748" t="s">
        <v>2564</v>
      </c>
      <c r="K170" s="748" t="s">
        <v>3220</v>
      </c>
      <c r="L170" s="751">
        <v>65.989999999999995</v>
      </c>
      <c r="M170" s="751">
        <v>65.989999999999995</v>
      </c>
      <c r="N170" s="748">
        <v>1</v>
      </c>
      <c r="O170" s="752">
        <v>1</v>
      </c>
      <c r="P170" s="751"/>
      <c r="Q170" s="753">
        <v>0</v>
      </c>
      <c r="R170" s="748"/>
      <c r="S170" s="753">
        <v>0</v>
      </c>
      <c r="T170" s="752"/>
      <c r="U170" s="747">
        <v>0</v>
      </c>
    </row>
    <row r="171" spans="1:21" ht="14.4" customHeight="1" x14ac:dyDescent="0.3">
      <c r="A171" s="746">
        <v>30</v>
      </c>
      <c r="B171" s="748" t="s">
        <v>544</v>
      </c>
      <c r="C171" s="748" t="s">
        <v>3364</v>
      </c>
      <c r="D171" s="749" t="s">
        <v>4282</v>
      </c>
      <c r="E171" s="750" t="s">
        <v>3373</v>
      </c>
      <c r="F171" s="748" t="s">
        <v>3361</v>
      </c>
      <c r="G171" s="748" t="s">
        <v>3405</v>
      </c>
      <c r="H171" s="748" t="s">
        <v>2305</v>
      </c>
      <c r="I171" s="748" t="s">
        <v>2681</v>
      </c>
      <c r="J171" s="748" t="s">
        <v>2354</v>
      </c>
      <c r="K171" s="748" t="s">
        <v>3329</v>
      </c>
      <c r="L171" s="751">
        <v>132</v>
      </c>
      <c r="M171" s="751">
        <v>264</v>
      </c>
      <c r="N171" s="748">
        <v>2</v>
      </c>
      <c r="O171" s="752">
        <v>1</v>
      </c>
      <c r="P171" s="751"/>
      <c r="Q171" s="753">
        <v>0</v>
      </c>
      <c r="R171" s="748"/>
      <c r="S171" s="753">
        <v>0</v>
      </c>
      <c r="T171" s="752"/>
      <c r="U171" s="747">
        <v>0</v>
      </c>
    </row>
    <row r="172" spans="1:21" ht="14.4" customHeight="1" x14ac:dyDescent="0.3">
      <c r="A172" s="746">
        <v>30</v>
      </c>
      <c r="B172" s="748" t="s">
        <v>544</v>
      </c>
      <c r="C172" s="748" t="s">
        <v>3364</v>
      </c>
      <c r="D172" s="749" t="s">
        <v>4282</v>
      </c>
      <c r="E172" s="750" t="s">
        <v>3373</v>
      </c>
      <c r="F172" s="748" t="s">
        <v>3361</v>
      </c>
      <c r="G172" s="748" t="s">
        <v>3626</v>
      </c>
      <c r="H172" s="748" t="s">
        <v>545</v>
      </c>
      <c r="I172" s="748" t="s">
        <v>720</v>
      </c>
      <c r="J172" s="748" t="s">
        <v>3627</v>
      </c>
      <c r="K172" s="748" t="s">
        <v>3628</v>
      </c>
      <c r="L172" s="751">
        <v>13.58</v>
      </c>
      <c r="M172" s="751">
        <v>13.58</v>
      </c>
      <c r="N172" s="748">
        <v>1</v>
      </c>
      <c r="O172" s="752">
        <v>0.5</v>
      </c>
      <c r="P172" s="751"/>
      <c r="Q172" s="753">
        <v>0</v>
      </c>
      <c r="R172" s="748"/>
      <c r="S172" s="753">
        <v>0</v>
      </c>
      <c r="T172" s="752"/>
      <c r="U172" s="747">
        <v>0</v>
      </c>
    </row>
    <row r="173" spans="1:21" ht="14.4" customHeight="1" x14ac:dyDescent="0.3">
      <c r="A173" s="746">
        <v>30</v>
      </c>
      <c r="B173" s="748" t="s">
        <v>544</v>
      </c>
      <c r="C173" s="748" t="s">
        <v>3364</v>
      </c>
      <c r="D173" s="749" t="s">
        <v>4282</v>
      </c>
      <c r="E173" s="750" t="s">
        <v>3373</v>
      </c>
      <c r="F173" s="748" t="s">
        <v>3361</v>
      </c>
      <c r="G173" s="748" t="s">
        <v>3409</v>
      </c>
      <c r="H173" s="748" t="s">
        <v>545</v>
      </c>
      <c r="I173" s="748" t="s">
        <v>754</v>
      </c>
      <c r="J173" s="748" t="s">
        <v>3629</v>
      </c>
      <c r="K173" s="748" t="s">
        <v>3322</v>
      </c>
      <c r="L173" s="751">
        <v>28.2</v>
      </c>
      <c r="M173" s="751">
        <v>28.2</v>
      </c>
      <c r="N173" s="748">
        <v>1</v>
      </c>
      <c r="O173" s="752">
        <v>0.5</v>
      </c>
      <c r="P173" s="751"/>
      <c r="Q173" s="753">
        <v>0</v>
      </c>
      <c r="R173" s="748"/>
      <c r="S173" s="753">
        <v>0</v>
      </c>
      <c r="T173" s="752"/>
      <c r="U173" s="747">
        <v>0</v>
      </c>
    </row>
    <row r="174" spans="1:21" ht="14.4" customHeight="1" x14ac:dyDescent="0.3">
      <c r="A174" s="746">
        <v>30</v>
      </c>
      <c r="B174" s="748" t="s">
        <v>544</v>
      </c>
      <c r="C174" s="748" t="s">
        <v>3364</v>
      </c>
      <c r="D174" s="749" t="s">
        <v>4282</v>
      </c>
      <c r="E174" s="750" t="s">
        <v>3373</v>
      </c>
      <c r="F174" s="748" t="s">
        <v>3361</v>
      </c>
      <c r="G174" s="748" t="s">
        <v>3409</v>
      </c>
      <c r="H174" s="748" t="s">
        <v>545</v>
      </c>
      <c r="I174" s="748" t="s">
        <v>1066</v>
      </c>
      <c r="J174" s="748" t="s">
        <v>3410</v>
      </c>
      <c r="K174" s="748" t="s">
        <v>3411</v>
      </c>
      <c r="L174" s="751">
        <v>35.29</v>
      </c>
      <c r="M174" s="751">
        <v>105.87</v>
      </c>
      <c r="N174" s="748">
        <v>3</v>
      </c>
      <c r="O174" s="752">
        <v>1.5</v>
      </c>
      <c r="P174" s="751"/>
      <c r="Q174" s="753">
        <v>0</v>
      </c>
      <c r="R174" s="748"/>
      <c r="S174" s="753">
        <v>0</v>
      </c>
      <c r="T174" s="752"/>
      <c r="U174" s="747">
        <v>0</v>
      </c>
    </row>
    <row r="175" spans="1:21" ht="14.4" customHeight="1" x14ac:dyDescent="0.3">
      <c r="A175" s="746">
        <v>30</v>
      </c>
      <c r="B175" s="748" t="s">
        <v>544</v>
      </c>
      <c r="C175" s="748" t="s">
        <v>3364</v>
      </c>
      <c r="D175" s="749" t="s">
        <v>4282</v>
      </c>
      <c r="E175" s="750" t="s">
        <v>3373</v>
      </c>
      <c r="F175" s="748" t="s">
        <v>3361</v>
      </c>
      <c r="G175" s="748" t="s">
        <v>3412</v>
      </c>
      <c r="H175" s="748" t="s">
        <v>545</v>
      </c>
      <c r="I175" s="748" t="s">
        <v>806</v>
      </c>
      <c r="J175" s="748" t="s">
        <v>807</v>
      </c>
      <c r="K175" s="748" t="s">
        <v>3178</v>
      </c>
      <c r="L175" s="751">
        <v>110.28</v>
      </c>
      <c r="M175" s="751">
        <v>110.28</v>
      </c>
      <c r="N175" s="748">
        <v>1</v>
      </c>
      <c r="O175" s="752">
        <v>0.5</v>
      </c>
      <c r="P175" s="751"/>
      <c r="Q175" s="753">
        <v>0</v>
      </c>
      <c r="R175" s="748"/>
      <c r="S175" s="753">
        <v>0</v>
      </c>
      <c r="T175" s="752"/>
      <c r="U175" s="747">
        <v>0</v>
      </c>
    </row>
    <row r="176" spans="1:21" ht="14.4" customHeight="1" x14ac:dyDescent="0.3">
      <c r="A176" s="746">
        <v>30</v>
      </c>
      <c r="B176" s="748" t="s">
        <v>544</v>
      </c>
      <c r="C176" s="748" t="s">
        <v>3364</v>
      </c>
      <c r="D176" s="749" t="s">
        <v>4282</v>
      </c>
      <c r="E176" s="750" t="s">
        <v>3373</v>
      </c>
      <c r="F176" s="748" t="s">
        <v>3361</v>
      </c>
      <c r="G176" s="748" t="s">
        <v>3412</v>
      </c>
      <c r="H176" s="748" t="s">
        <v>545</v>
      </c>
      <c r="I176" s="748" t="s">
        <v>1166</v>
      </c>
      <c r="J176" s="748" t="s">
        <v>807</v>
      </c>
      <c r="K176" s="748" t="s">
        <v>3413</v>
      </c>
      <c r="L176" s="751">
        <v>55.14</v>
      </c>
      <c r="M176" s="751">
        <v>55.14</v>
      </c>
      <c r="N176" s="748">
        <v>1</v>
      </c>
      <c r="O176" s="752">
        <v>0.5</v>
      </c>
      <c r="P176" s="751"/>
      <c r="Q176" s="753">
        <v>0</v>
      </c>
      <c r="R176" s="748"/>
      <c r="S176" s="753">
        <v>0</v>
      </c>
      <c r="T176" s="752"/>
      <c r="U176" s="747">
        <v>0</v>
      </c>
    </row>
    <row r="177" spans="1:21" ht="14.4" customHeight="1" x14ac:dyDescent="0.3">
      <c r="A177" s="746">
        <v>30</v>
      </c>
      <c r="B177" s="748" t="s">
        <v>544</v>
      </c>
      <c r="C177" s="748" t="s">
        <v>3364</v>
      </c>
      <c r="D177" s="749" t="s">
        <v>4282</v>
      </c>
      <c r="E177" s="750" t="s">
        <v>3373</v>
      </c>
      <c r="F177" s="748" t="s">
        <v>3361</v>
      </c>
      <c r="G177" s="748" t="s">
        <v>3630</v>
      </c>
      <c r="H177" s="748" t="s">
        <v>545</v>
      </c>
      <c r="I177" s="748" t="s">
        <v>1669</v>
      </c>
      <c r="J177" s="748" t="s">
        <v>1670</v>
      </c>
      <c r="K177" s="748" t="s">
        <v>2407</v>
      </c>
      <c r="L177" s="751">
        <v>0</v>
      </c>
      <c r="M177" s="751">
        <v>0</v>
      </c>
      <c r="N177" s="748">
        <v>3</v>
      </c>
      <c r="O177" s="752">
        <v>1</v>
      </c>
      <c r="P177" s="751"/>
      <c r="Q177" s="753"/>
      <c r="R177" s="748"/>
      <c r="S177" s="753">
        <v>0</v>
      </c>
      <c r="T177" s="752"/>
      <c r="U177" s="747">
        <v>0</v>
      </c>
    </row>
    <row r="178" spans="1:21" ht="14.4" customHeight="1" x14ac:dyDescent="0.3">
      <c r="A178" s="746">
        <v>30</v>
      </c>
      <c r="B178" s="748" t="s">
        <v>544</v>
      </c>
      <c r="C178" s="748" t="s">
        <v>3364</v>
      </c>
      <c r="D178" s="749" t="s">
        <v>4282</v>
      </c>
      <c r="E178" s="750" t="s">
        <v>3373</v>
      </c>
      <c r="F178" s="748" t="s">
        <v>3361</v>
      </c>
      <c r="G178" s="748" t="s">
        <v>3631</v>
      </c>
      <c r="H178" s="748" t="s">
        <v>545</v>
      </c>
      <c r="I178" s="748" t="s">
        <v>2064</v>
      </c>
      <c r="J178" s="748" t="s">
        <v>3632</v>
      </c>
      <c r="K178" s="748" t="s">
        <v>571</v>
      </c>
      <c r="L178" s="751">
        <v>528.44000000000005</v>
      </c>
      <c r="M178" s="751">
        <v>528.44000000000005</v>
      </c>
      <c r="N178" s="748">
        <v>1</v>
      </c>
      <c r="O178" s="752">
        <v>0.5</v>
      </c>
      <c r="P178" s="751"/>
      <c r="Q178" s="753">
        <v>0</v>
      </c>
      <c r="R178" s="748"/>
      <c r="S178" s="753">
        <v>0</v>
      </c>
      <c r="T178" s="752"/>
      <c r="U178" s="747">
        <v>0</v>
      </c>
    </row>
    <row r="179" spans="1:21" ht="14.4" customHeight="1" x14ac:dyDescent="0.3">
      <c r="A179" s="746">
        <v>30</v>
      </c>
      <c r="B179" s="748" t="s">
        <v>544</v>
      </c>
      <c r="C179" s="748" t="s">
        <v>3364</v>
      </c>
      <c r="D179" s="749" t="s">
        <v>4282</v>
      </c>
      <c r="E179" s="750" t="s">
        <v>3373</v>
      </c>
      <c r="F179" s="748" t="s">
        <v>3361</v>
      </c>
      <c r="G179" s="748" t="s">
        <v>3631</v>
      </c>
      <c r="H179" s="748" t="s">
        <v>545</v>
      </c>
      <c r="I179" s="748" t="s">
        <v>3633</v>
      </c>
      <c r="J179" s="748" t="s">
        <v>3634</v>
      </c>
      <c r="K179" s="748" t="s">
        <v>571</v>
      </c>
      <c r="L179" s="751">
        <v>528.44000000000005</v>
      </c>
      <c r="M179" s="751">
        <v>528.44000000000005</v>
      </c>
      <c r="N179" s="748">
        <v>1</v>
      </c>
      <c r="O179" s="752">
        <v>0.5</v>
      </c>
      <c r="P179" s="751"/>
      <c r="Q179" s="753">
        <v>0</v>
      </c>
      <c r="R179" s="748"/>
      <c r="S179" s="753">
        <v>0</v>
      </c>
      <c r="T179" s="752"/>
      <c r="U179" s="747">
        <v>0</v>
      </c>
    </row>
    <row r="180" spans="1:21" ht="14.4" customHeight="1" x14ac:dyDescent="0.3">
      <c r="A180" s="746">
        <v>30</v>
      </c>
      <c r="B180" s="748" t="s">
        <v>544</v>
      </c>
      <c r="C180" s="748" t="s">
        <v>3364</v>
      </c>
      <c r="D180" s="749" t="s">
        <v>4282</v>
      </c>
      <c r="E180" s="750" t="s">
        <v>3373</v>
      </c>
      <c r="F180" s="748" t="s">
        <v>3361</v>
      </c>
      <c r="G180" s="748" t="s">
        <v>3416</v>
      </c>
      <c r="H180" s="748" t="s">
        <v>2305</v>
      </c>
      <c r="I180" s="748" t="s">
        <v>2628</v>
      </c>
      <c r="J180" s="748" t="s">
        <v>2629</v>
      </c>
      <c r="K180" s="748" t="s">
        <v>2407</v>
      </c>
      <c r="L180" s="751">
        <v>132</v>
      </c>
      <c r="M180" s="751">
        <v>132</v>
      </c>
      <c r="N180" s="748">
        <v>1</v>
      </c>
      <c r="O180" s="752">
        <v>0.5</v>
      </c>
      <c r="P180" s="751"/>
      <c r="Q180" s="753">
        <v>0</v>
      </c>
      <c r="R180" s="748"/>
      <c r="S180" s="753">
        <v>0</v>
      </c>
      <c r="T180" s="752"/>
      <c r="U180" s="747">
        <v>0</v>
      </c>
    </row>
    <row r="181" spans="1:21" ht="14.4" customHeight="1" x14ac:dyDescent="0.3">
      <c r="A181" s="746">
        <v>30</v>
      </c>
      <c r="B181" s="748" t="s">
        <v>544</v>
      </c>
      <c r="C181" s="748" t="s">
        <v>3364</v>
      </c>
      <c r="D181" s="749" t="s">
        <v>4282</v>
      </c>
      <c r="E181" s="750" t="s">
        <v>3373</v>
      </c>
      <c r="F181" s="748" t="s">
        <v>3361</v>
      </c>
      <c r="G181" s="748" t="s">
        <v>3635</v>
      </c>
      <c r="H181" s="748" t="s">
        <v>545</v>
      </c>
      <c r="I181" s="748" t="s">
        <v>3636</v>
      </c>
      <c r="J181" s="748" t="s">
        <v>648</v>
      </c>
      <c r="K181" s="748" t="s">
        <v>3637</v>
      </c>
      <c r="L181" s="751">
        <v>994.47</v>
      </c>
      <c r="M181" s="751">
        <v>994.47</v>
      </c>
      <c r="N181" s="748">
        <v>1</v>
      </c>
      <c r="O181" s="752">
        <v>1</v>
      </c>
      <c r="P181" s="751"/>
      <c r="Q181" s="753">
        <v>0</v>
      </c>
      <c r="R181" s="748"/>
      <c r="S181" s="753">
        <v>0</v>
      </c>
      <c r="T181" s="752"/>
      <c r="U181" s="747">
        <v>0</v>
      </c>
    </row>
    <row r="182" spans="1:21" ht="14.4" customHeight="1" x14ac:dyDescent="0.3">
      <c r="A182" s="746">
        <v>30</v>
      </c>
      <c r="B182" s="748" t="s">
        <v>544</v>
      </c>
      <c r="C182" s="748" t="s">
        <v>3364</v>
      </c>
      <c r="D182" s="749" t="s">
        <v>4282</v>
      </c>
      <c r="E182" s="750" t="s">
        <v>3373</v>
      </c>
      <c r="F182" s="748" t="s">
        <v>3361</v>
      </c>
      <c r="G182" s="748" t="s">
        <v>3420</v>
      </c>
      <c r="H182" s="748" t="s">
        <v>545</v>
      </c>
      <c r="I182" s="748" t="s">
        <v>3422</v>
      </c>
      <c r="J182" s="748" t="s">
        <v>3423</v>
      </c>
      <c r="K182" s="748" t="s">
        <v>3424</v>
      </c>
      <c r="L182" s="751">
        <v>0</v>
      </c>
      <c r="M182" s="751">
        <v>0</v>
      </c>
      <c r="N182" s="748">
        <v>2</v>
      </c>
      <c r="O182" s="752">
        <v>1</v>
      </c>
      <c r="P182" s="751"/>
      <c r="Q182" s="753"/>
      <c r="R182" s="748"/>
      <c r="S182" s="753">
        <v>0</v>
      </c>
      <c r="T182" s="752"/>
      <c r="U182" s="747">
        <v>0</v>
      </c>
    </row>
    <row r="183" spans="1:21" ht="14.4" customHeight="1" x14ac:dyDescent="0.3">
      <c r="A183" s="746">
        <v>30</v>
      </c>
      <c r="B183" s="748" t="s">
        <v>544</v>
      </c>
      <c r="C183" s="748" t="s">
        <v>3364</v>
      </c>
      <c r="D183" s="749" t="s">
        <v>4282</v>
      </c>
      <c r="E183" s="750" t="s">
        <v>3373</v>
      </c>
      <c r="F183" s="748" t="s">
        <v>3361</v>
      </c>
      <c r="G183" s="748" t="s">
        <v>3420</v>
      </c>
      <c r="H183" s="748" t="s">
        <v>545</v>
      </c>
      <c r="I183" s="748" t="s">
        <v>1169</v>
      </c>
      <c r="J183" s="748" t="s">
        <v>3423</v>
      </c>
      <c r="K183" s="748" t="s">
        <v>3425</v>
      </c>
      <c r="L183" s="751">
        <v>63.7</v>
      </c>
      <c r="M183" s="751">
        <v>445.9</v>
      </c>
      <c r="N183" s="748">
        <v>7</v>
      </c>
      <c r="O183" s="752">
        <v>3.5</v>
      </c>
      <c r="P183" s="751">
        <v>63.7</v>
      </c>
      <c r="Q183" s="753">
        <v>0.14285714285714288</v>
      </c>
      <c r="R183" s="748">
        <v>1</v>
      </c>
      <c r="S183" s="753">
        <v>0.14285714285714285</v>
      </c>
      <c r="T183" s="752">
        <v>0.5</v>
      </c>
      <c r="U183" s="747">
        <v>0.14285714285714285</v>
      </c>
    </row>
    <row r="184" spans="1:21" ht="14.4" customHeight="1" x14ac:dyDescent="0.3">
      <c r="A184" s="746">
        <v>30</v>
      </c>
      <c r="B184" s="748" t="s">
        <v>544</v>
      </c>
      <c r="C184" s="748" t="s">
        <v>3364</v>
      </c>
      <c r="D184" s="749" t="s">
        <v>4282</v>
      </c>
      <c r="E184" s="750" t="s">
        <v>3373</v>
      </c>
      <c r="F184" s="748" t="s">
        <v>3361</v>
      </c>
      <c r="G184" s="748" t="s">
        <v>3638</v>
      </c>
      <c r="H184" s="748" t="s">
        <v>2305</v>
      </c>
      <c r="I184" s="748" t="s">
        <v>2468</v>
      </c>
      <c r="J184" s="748" t="s">
        <v>3307</v>
      </c>
      <c r="K184" s="748" t="s">
        <v>3309</v>
      </c>
      <c r="L184" s="751">
        <v>537.12</v>
      </c>
      <c r="M184" s="751">
        <v>537.12</v>
      </c>
      <c r="N184" s="748">
        <v>1</v>
      </c>
      <c r="O184" s="752">
        <v>0.5</v>
      </c>
      <c r="P184" s="751"/>
      <c r="Q184" s="753">
        <v>0</v>
      </c>
      <c r="R184" s="748"/>
      <c r="S184" s="753">
        <v>0</v>
      </c>
      <c r="T184" s="752"/>
      <c r="U184" s="747">
        <v>0</v>
      </c>
    </row>
    <row r="185" spans="1:21" ht="14.4" customHeight="1" x14ac:dyDescent="0.3">
      <c r="A185" s="746">
        <v>30</v>
      </c>
      <c r="B185" s="748" t="s">
        <v>544</v>
      </c>
      <c r="C185" s="748" t="s">
        <v>3364</v>
      </c>
      <c r="D185" s="749" t="s">
        <v>4282</v>
      </c>
      <c r="E185" s="750" t="s">
        <v>3373</v>
      </c>
      <c r="F185" s="748" t="s">
        <v>3361</v>
      </c>
      <c r="G185" s="748" t="s">
        <v>3638</v>
      </c>
      <c r="H185" s="748" t="s">
        <v>2305</v>
      </c>
      <c r="I185" s="748" t="s">
        <v>2472</v>
      </c>
      <c r="J185" s="748" t="s">
        <v>2477</v>
      </c>
      <c r="K185" s="748" t="s">
        <v>3310</v>
      </c>
      <c r="L185" s="751">
        <v>424.24</v>
      </c>
      <c r="M185" s="751">
        <v>848.48</v>
      </c>
      <c r="N185" s="748">
        <v>2</v>
      </c>
      <c r="O185" s="752">
        <v>1</v>
      </c>
      <c r="P185" s="751"/>
      <c r="Q185" s="753">
        <v>0</v>
      </c>
      <c r="R185" s="748"/>
      <c r="S185" s="753">
        <v>0</v>
      </c>
      <c r="T185" s="752"/>
      <c r="U185" s="747">
        <v>0</v>
      </c>
    </row>
    <row r="186" spans="1:21" ht="14.4" customHeight="1" x14ac:dyDescent="0.3">
      <c r="A186" s="746">
        <v>30</v>
      </c>
      <c r="B186" s="748" t="s">
        <v>544</v>
      </c>
      <c r="C186" s="748" t="s">
        <v>3364</v>
      </c>
      <c r="D186" s="749" t="s">
        <v>4282</v>
      </c>
      <c r="E186" s="750" t="s">
        <v>3373</v>
      </c>
      <c r="F186" s="748" t="s">
        <v>3361</v>
      </c>
      <c r="G186" s="748" t="s">
        <v>3426</v>
      </c>
      <c r="H186" s="748" t="s">
        <v>545</v>
      </c>
      <c r="I186" s="748" t="s">
        <v>730</v>
      </c>
      <c r="J186" s="748" t="s">
        <v>3427</v>
      </c>
      <c r="K186" s="748" t="s">
        <v>3428</v>
      </c>
      <c r="L186" s="751">
        <v>48.74</v>
      </c>
      <c r="M186" s="751">
        <v>97.48</v>
      </c>
      <c r="N186" s="748">
        <v>2</v>
      </c>
      <c r="O186" s="752">
        <v>1</v>
      </c>
      <c r="P186" s="751"/>
      <c r="Q186" s="753">
        <v>0</v>
      </c>
      <c r="R186" s="748"/>
      <c r="S186" s="753">
        <v>0</v>
      </c>
      <c r="T186" s="752"/>
      <c r="U186" s="747">
        <v>0</v>
      </c>
    </row>
    <row r="187" spans="1:21" ht="14.4" customHeight="1" x14ac:dyDescent="0.3">
      <c r="A187" s="746">
        <v>30</v>
      </c>
      <c r="B187" s="748" t="s">
        <v>544</v>
      </c>
      <c r="C187" s="748" t="s">
        <v>3364</v>
      </c>
      <c r="D187" s="749" t="s">
        <v>4282</v>
      </c>
      <c r="E187" s="750" t="s">
        <v>3373</v>
      </c>
      <c r="F187" s="748" t="s">
        <v>3361</v>
      </c>
      <c r="G187" s="748" t="s">
        <v>3438</v>
      </c>
      <c r="H187" s="748" t="s">
        <v>545</v>
      </c>
      <c r="I187" s="748" t="s">
        <v>1213</v>
      </c>
      <c r="J187" s="748" t="s">
        <v>1214</v>
      </c>
      <c r="K187" s="748" t="s">
        <v>1215</v>
      </c>
      <c r="L187" s="751">
        <v>33</v>
      </c>
      <c r="M187" s="751">
        <v>99</v>
      </c>
      <c r="N187" s="748">
        <v>3</v>
      </c>
      <c r="O187" s="752">
        <v>1.5</v>
      </c>
      <c r="P187" s="751">
        <v>33</v>
      </c>
      <c r="Q187" s="753">
        <v>0.33333333333333331</v>
      </c>
      <c r="R187" s="748">
        <v>1</v>
      </c>
      <c r="S187" s="753">
        <v>0.33333333333333331</v>
      </c>
      <c r="T187" s="752">
        <v>0.5</v>
      </c>
      <c r="U187" s="747">
        <v>0.33333333333333331</v>
      </c>
    </row>
    <row r="188" spans="1:21" ht="14.4" customHeight="1" x14ac:dyDescent="0.3">
      <c r="A188" s="746">
        <v>30</v>
      </c>
      <c r="B188" s="748" t="s">
        <v>544</v>
      </c>
      <c r="C188" s="748" t="s">
        <v>3364</v>
      </c>
      <c r="D188" s="749" t="s">
        <v>4282</v>
      </c>
      <c r="E188" s="750" t="s">
        <v>3373</v>
      </c>
      <c r="F188" s="748" t="s">
        <v>3361</v>
      </c>
      <c r="G188" s="748" t="s">
        <v>3441</v>
      </c>
      <c r="H188" s="748" t="s">
        <v>545</v>
      </c>
      <c r="I188" s="748" t="s">
        <v>1719</v>
      </c>
      <c r="J188" s="748" t="s">
        <v>1720</v>
      </c>
      <c r="K188" s="748" t="s">
        <v>1721</v>
      </c>
      <c r="L188" s="751">
        <v>34.6</v>
      </c>
      <c r="M188" s="751">
        <v>346</v>
      </c>
      <c r="N188" s="748">
        <v>10</v>
      </c>
      <c r="O188" s="752">
        <v>6</v>
      </c>
      <c r="P188" s="751">
        <v>103.80000000000001</v>
      </c>
      <c r="Q188" s="753">
        <v>0.30000000000000004</v>
      </c>
      <c r="R188" s="748">
        <v>3</v>
      </c>
      <c r="S188" s="753">
        <v>0.3</v>
      </c>
      <c r="T188" s="752">
        <v>1.5</v>
      </c>
      <c r="U188" s="747">
        <v>0.25</v>
      </c>
    </row>
    <row r="189" spans="1:21" ht="14.4" customHeight="1" x14ac:dyDescent="0.3">
      <c r="A189" s="746">
        <v>30</v>
      </c>
      <c r="B189" s="748" t="s">
        <v>544</v>
      </c>
      <c r="C189" s="748" t="s">
        <v>3364</v>
      </c>
      <c r="D189" s="749" t="s">
        <v>4282</v>
      </c>
      <c r="E189" s="750" t="s">
        <v>3373</v>
      </c>
      <c r="F189" s="748" t="s">
        <v>3361</v>
      </c>
      <c r="G189" s="748" t="s">
        <v>3639</v>
      </c>
      <c r="H189" s="748" t="s">
        <v>545</v>
      </c>
      <c r="I189" s="748" t="s">
        <v>1154</v>
      </c>
      <c r="J189" s="748" t="s">
        <v>1155</v>
      </c>
      <c r="K189" s="748" t="s">
        <v>3640</v>
      </c>
      <c r="L189" s="751">
        <v>45.86</v>
      </c>
      <c r="M189" s="751">
        <v>45.86</v>
      </c>
      <c r="N189" s="748">
        <v>1</v>
      </c>
      <c r="O189" s="752">
        <v>0.5</v>
      </c>
      <c r="P189" s="751"/>
      <c r="Q189" s="753">
        <v>0</v>
      </c>
      <c r="R189" s="748"/>
      <c r="S189" s="753">
        <v>0</v>
      </c>
      <c r="T189" s="752"/>
      <c r="U189" s="747">
        <v>0</v>
      </c>
    </row>
    <row r="190" spans="1:21" ht="14.4" customHeight="1" x14ac:dyDescent="0.3">
      <c r="A190" s="746">
        <v>30</v>
      </c>
      <c r="B190" s="748" t="s">
        <v>544</v>
      </c>
      <c r="C190" s="748" t="s">
        <v>3364</v>
      </c>
      <c r="D190" s="749" t="s">
        <v>4282</v>
      </c>
      <c r="E190" s="750" t="s">
        <v>3373</v>
      </c>
      <c r="F190" s="748" t="s">
        <v>3361</v>
      </c>
      <c r="G190" s="748" t="s">
        <v>3641</v>
      </c>
      <c r="H190" s="748" t="s">
        <v>2305</v>
      </c>
      <c r="I190" s="748" t="s">
        <v>2357</v>
      </c>
      <c r="J190" s="748" t="s">
        <v>2358</v>
      </c>
      <c r="K190" s="748" t="s">
        <v>3174</v>
      </c>
      <c r="L190" s="751">
        <v>848.35</v>
      </c>
      <c r="M190" s="751">
        <v>848.35</v>
      </c>
      <c r="N190" s="748">
        <v>1</v>
      </c>
      <c r="O190" s="752">
        <v>1</v>
      </c>
      <c r="P190" s="751"/>
      <c r="Q190" s="753">
        <v>0</v>
      </c>
      <c r="R190" s="748"/>
      <c r="S190" s="753">
        <v>0</v>
      </c>
      <c r="T190" s="752"/>
      <c r="U190" s="747">
        <v>0</v>
      </c>
    </row>
    <row r="191" spans="1:21" ht="14.4" customHeight="1" x14ac:dyDescent="0.3">
      <c r="A191" s="746">
        <v>30</v>
      </c>
      <c r="B191" s="748" t="s">
        <v>544</v>
      </c>
      <c r="C191" s="748" t="s">
        <v>3364</v>
      </c>
      <c r="D191" s="749" t="s">
        <v>4282</v>
      </c>
      <c r="E191" s="750" t="s">
        <v>3373</v>
      </c>
      <c r="F191" s="748" t="s">
        <v>3361</v>
      </c>
      <c r="G191" s="748" t="s">
        <v>3442</v>
      </c>
      <c r="H191" s="748" t="s">
        <v>545</v>
      </c>
      <c r="I191" s="748" t="s">
        <v>1354</v>
      </c>
      <c r="J191" s="748" t="s">
        <v>1355</v>
      </c>
      <c r="K191" s="748" t="s">
        <v>3642</v>
      </c>
      <c r="L191" s="751">
        <v>118.65</v>
      </c>
      <c r="M191" s="751">
        <v>118.65</v>
      </c>
      <c r="N191" s="748">
        <v>1</v>
      </c>
      <c r="O191" s="752">
        <v>0.5</v>
      </c>
      <c r="P191" s="751"/>
      <c r="Q191" s="753">
        <v>0</v>
      </c>
      <c r="R191" s="748"/>
      <c r="S191" s="753">
        <v>0</v>
      </c>
      <c r="T191" s="752"/>
      <c r="U191" s="747">
        <v>0</v>
      </c>
    </row>
    <row r="192" spans="1:21" ht="14.4" customHeight="1" x14ac:dyDescent="0.3">
      <c r="A192" s="746">
        <v>30</v>
      </c>
      <c r="B192" s="748" t="s">
        <v>544</v>
      </c>
      <c r="C192" s="748" t="s">
        <v>3364</v>
      </c>
      <c r="D192" s="749" t="s">
        <v>4282</v>
      </c>
      <c r="E192" s="750" t="s">
        <v>3373</v>
      </c>
      <c r="F192" s="748" t="s">
        <v>3361</v>
      </c>
      <c r="G192" s="748" t="s">
        <v>3442</v>
      </c>
      <c r="H192" s="748" t="s">
        <v>545</v>
      </c>
      <c r="I192" s="748" t="s">
        <v>3643</v>
      </c>
      <c r="J192" s="748" t="s">
        <v>3644</v>
      </c>
      <c r="K192" s="748" t="s">
        <v>3645</v>
      </c>
      <c r="L192" s="751">
        <v>77.510000000000005</v>
      </c>
      <c r="M192" s="751">
        <v>77.510000000000005</v>
      </c>
      <c r="N192" s="748">
        <v>1</v>
      </c>
      <c r="O192" s="752">
        <v>0.5</v>
      </c>
      <c r="P192" s="751"/>
      <c r="Q192" s="753">
        <v>0</v>
      </c>
      <c r="R192" s="748"/>
      <c r="S192" s="753">
        <v>0</v>
      </c>
      <c r="T192" s="752"/>
      <c r="U192" s="747">
        <v>0</v>
      </c>
    </row>
    <row r="193" spans="1:21" ht="14.4" customHeight="1" x14ac:dyDescent="0.3">
      <c r="A193" s="746">
        <v>30</v>
      </c>
      <c r="B193" s="748" t="s">
        <v>544</v>
      </c>
      <c r="C193" s="748" t="s">
        <v>3364</v>
      </c>
      <c r="D193" s="749" t="s">
        <v>4282</v>
      </c>
      <c r="E193" s="750" t="s">
        <v>3373</v>
      </c>
      <c r="F193" s="748" t="s">
        <v>3361</v>
      </c>
      <c r="G193" s="748" t="s">
        <v>3646</v>
      </c>
      <c r="H193" s="748" t="s">
        <v>545</v>
      </c>
      <c r="I193" s="748" t="s">
        <v>826</v>
      </c>
      <c r="J193" s="748" t="s">
        <v>827</v>
      </c>
      <c r="K193" s="748" t="s">
        <v>828</v>
      </c>
      <c r="L193" s="751">
        <v>52.97</v>
      </c>
      <c r="M193" s="751">
        <v>52.97</v>
      </c>
      <c r="N193" s="748">
        <v>1</v>
      </c>
      <c r="O193" s="752">
        <v>0.5</v>
      </c>
      <c r="P193" s="751"/>
      <c r="Q193" s="753">
        <v>0</v>
      </c>
      <c r="R193" s="748"/>
      <c r="S193" s="753">
        <v>0</v>
      </c>
      <c r="T193" s="752"/>
      <c r="U193" s="747">
        <v>0</v>
      </c>
    </row>
    <row r="194" spans="1:21" ht="14.4" customHeight="1" x14ac:dyDescent="0.3">
      <c r="A194" s="746">
        <v>30</v>
      </c>
      <c r="B194" s="748" t="s">
        <v>544</v>
      </c>
      <c r="C194" s="748" t="s">
        <v>3364</v>
      </c>
      <c r="D194" s="749" t="s">
        <v>4282</v>
      </c>
      <c r="E194" s="750" t="s">
        <v>3373</v>
      </c>
      <c r="F194" s="748" t="s">
        <v>3361</v>
      </c>
      <c r="G194" s="748" t="s">
        <v>3647</v>
      </c>
      <c r="H194" s="748" t="s">
        <v>545</v>
      </c>
      <c r="I194" s="748" t="s">
        <v>3648</v>
      </c>
      <c r="J194" s="748" t="s">
        <v>3649</v>
      </c>
      <c r="K194" s="748" t="s">
        <v>3380</v>
      </c>
      <c r="L194" s="751">
        <v>95.57</v>
      </c>
      <c r="M194" s="751">
        <v>95.57</v>
      </c>
      <c r="N194" s="748">
        <v>1</v>
      </c>
      <c r="O194" s="752">
        <v>1</v>
      </c>
      <c r="P194" s="751"/>
      <c r="Q194" s="753">
        <v>0</v>
      </c>
      <c r="R194" s="748"/>
      <c r="S194" s="753">
        <v>0</v>
      </c>
      <c r="T194" s="752"/>
      <c r="U194" s="747">
        <v>0</v>
      </c>
    </row>
    <row r="195" spans="1:21" ht="14.4" customHeight="1" x14ac:dyDescent="0.3">
      <c r="A195" s="746">
        <v>30</v>
      </c>
      <c r="B195" s="748" t="s">
        <v>544</v>
      </c>
      <c r="C195" s="748" t="s">
        <v>3364</v>
      </c>
      <c r="D195" s="749" t="s">
        <v>4282</v>
      </c>
      <c r="E195" s="750" t="s">
        <v>3373</v>
      </c>
      <c r="F195" s="748" t="s">
        <v>3361</v>
      </c>
      <c r="G195" s="748" t="s">
        <v>3446</v>
      </c>
      <c r="H195" s="748" t="s">
        <v>545</v>
      </c>
      <c r="I195" s="748" t="s">
        <v>3650</v>
      </c>
      <c r="J195" s="748" t="s">
        <v>3651</v>
      </c>
      <c r="K195" s="748" t="s">
        <v>3449</v>
      </c>
      <c r="L195" s="751">
        <v>8.7899999999999991</v>
      </c>
      <c r="M195" s="751">
        <v>8.7899999999999991</v>
      </c>
      <c r="N195" s="748">
        <v>1</v>
      </c>
      <c r="O195" s="752">
        <v>0.5</v>
      </c>
      <c r="P195" s="751"/>
      <c r="Q195" s="753">
        <v>0</v>
      </c>
      <c r="R195" s="748"/>
      <c r="S195" s="753">
        <v>0</v>
      </c>
      <c r="T195" s="752"/>
      <c r="U195" s="747">
        <v>0</v>
      </c>
    </row>
    <row r="196" spans="1:21" ht="14.4" customHeight="1" x14ac:dyDescent="0.3">
      <c r="A196" s="746">
        <v>30</v>
      </c>
      <c r="B196" s="748" t="s">
        <v>544</v>
      </c>
      <c r="C196" s="748" t="s">
        <v>3364</v>
      </c>
      <c r="D196" s="749" t="s">
        <v>4282</v>
      </c>
      <c r="E196" s="750" t="s">
        <v>3373</v>
      </c>
      <c r="F196" s="748" t="s">
        <v>3361</v>
      </c>
      <c r="G196" s="748" t="s">
        <v>3451</v>
      </c>
      <c r="H196" s="748" t="s">
        <v>2305</v>
      </c>
      <c r="I196" s="748" t="s">
        <v>2767</v>
      </c>
      <c r="J196" s="748" t="s">
        <v>2768</v>
      </c>
      <c r="K196" s="748" t="s">
        <v>2769</v>
      </c>
      <c r="L196" s="751">
        <v>93.43</v>
      </c>
      <c r="M196" s="751">
        <v>93.43</v>
      </c>
      <c r="N196" s="748">
        <v>1</v>
      </c>
      <c r="O196" s="752">
        <v>1</v>
      </c>
      <c r="P196" s="751"/>
      <c r="Q196" s="753">
        <v>0</v>
      </c>
      <c r="R196" s="748"/>
      <c r="S196" s="753">
        <v>0</v>
      </c>
      <c r="T196" s="752"/>
      <c r="U196" s="747">
        <v>0</v>
      </c>
    </row>
    <row r="197" spans="1:21" ht="14.4" customHeight="1" x14ac:dyDescent="0.3">
      <c r="A197" s="746">
        <v>30</v>
      </c>
      <c r="B197" s="748" t="s">
        <v>544</v>
      </c>
      <c r="C197" s="748" t="s">
        <v>3364</v>
      </c>
      <c r="D197" s="749" t="s">
        <v>4282</v>
      </c>
      <c r="E197" s="750" t="s">
        <v>3373</v>
      </c>
      <c r="F197" s="748" t="s">
        <v>3361</v>
      </c>
      <c r="G197" s="748" t="s">
        <v>3652</v>
      </c>
      <c r="H197" s="748" t="s">
        <v>2305</v>
      </c>
      <c r="I197" s="748" t="s">
        <v>3653</v>
      </c>
      <c r="J197" s="748" t="s">
        <v>3654</v>
      </c>
      <c r="K197" s="748" t="s">
        <v>594</v>
      </c>
      <c r="L197" s="751">
        <v>36.909999999999997</v>
      </c>
      <c r="M197" s="751">
        <v>36.909999999999997</v>
      </c>
      <c r="N197" s="748">
        <v>1</v>
      </c>
      <c r="O197" s="752">
        <v>1</v>
      </c>
      <c r="P197" s="751"/>
      <c r="Q197" s="753">
        <v>0</v>
      </c>
      <c r="R197" s="748"/>
      <c r="S197" s="753">
        <v>0</v>
      </c>
      <c r="T197" s="752"/>
      <c r="U197" s="747">
        <v>0</v>
      </c>
    </row>
    <row r="198" spans="1:21" ht="14.4" customHeight="1" x14ac:dyDescent="0.3">
      <c r="A198" s="746">
        <v>30</v>
      </c>
      <c r="B198" s="748" t="s">
        <v>544</v>
      </c>
      <c r="C198" s="748" t="s">
        <v>3364</v>
      </c>
      <c r="D198" s="749" t="s">
        <v>4282</v>
      </c>
      <c r="E198" s="750" t="s">
        <v>3373</v>
      </c>
      <c r="F198" s="748" t="s">
        <v>3361</v>
      </c>
      <c r="G198" s="748" t="s">
        <v>3452</v>
      </c>
      <c r="H198" s="748" t="s">
        <v>545</v>
      </c>
      <c r="I198" s="748" t="s">
        <v>1254</v>
      </c>
      <c r="J198" s="748" t="s">
        <v>1241</v>
      </c>
      <c r="K198" s="748" t="s">
        <v>1255</v>
      </c>
      <c r="L198" s="751">
        <v>26.37</v>
      </c>
      <c r="M198" s="751">
        <v>26.37</v>
      </c>
      <c r="N198" s="748">
        <v>1</v>
      </c>
      <c r="O198" s="752">
        <v>0.5</v>
      </c>
      <c r="P198" s="751">
        <v>26.37</v>
      </c>
      <c r="Q198" s="753">
        <v>1</v>
      </c>
      <c r="R198" s="748">
        <v>1</v>
      </c>
      <c r="S198" s="753">
        <v>1</v>
      </c>
      <c r="T198" s="752">
        <v>0.5</v>
      </c>
      <c r="U198" s="747">
        <v>1</v>
      </c>
    </row>
    <row r="199" spans="1:21" ht="14.4" customHeight="1" x14ac:dyDescent="0.3">
      <c r="A199" s="746">
        <v>30</v>
      </c>
      <c r="B199" s="748" t="s">
        <v>544</v>
      </c>
      <c r="C199" s="748" t="s">
        <v>3364</v>
      </c>
      <c r="D199" s="749" t="s">
        <v>4282</v>
      </c>
      <c r="E199" s="750" t="s">
        <v>3373</v>
      </c>
      <c r="F199" s="748" t="s">
        <v>3361</v>
      </c>
      <c r="G199" s="748" t="s">
        <v>3452</v>
      </c>
      <c r="H199" s="748" t="s">
        <v>545</v>
      </c>
      <c r="I199" s="748" t="s">
        <v>1402</v>
      </c>
      <c r="J199" s="748" t="s">
        <v>1017</v>
      </c>
      <c r="K199" s="748" t="s">
        <v>1403</v>
      </c>
      <c r="L199" s="751">
        <v>0</v>
      </c>
      <c r="M199" s="751">
        <v>0</v>
      </c>
      <c r="N199" s="748">
        <v>3</v>
      </c>
      <c r="O199" s="752">
        <v>1.5</v>
      </c>
      <c r="P199" s="751">
        <v>0</v>
      </c>
      <c r="Q199" s="753"/>
      <c r="R199" s="748">
        <v>1</v>
      </c>
      <c r="S199" s="753">
        <v>0.33333333333333331</v>
      </c>
      <c r="T199" s="752">
        <v>0.5</v>
      </c>
      <c r="U199" s="747">
        <v>0.33333333333333331</v>
      </c>
    </row>
    <row r="200" spans="1:21" ht="14.4" customHeight="1" x14ac:dyDescent="0.3">
      <c r="A200" s="746">
        <v>30</v>
      </c>
      <c r="B200" s="748" t="s">
        <v>544</v>
      </c>
      <c r="C200" s="748" t="s">
        <v>3364</v>
      </c>
      <c r="D200" s="749" t="s">
        <v>4282</v>
      </c>
      <c r="E200" s="750" t="s">
        <v>3373</v>
      </c>
      <c r="F200" s="748" t="s">
        <v>3361</v>
      </c>
      <c r="G200" s="748" t="s">
        <v>3452</v>
      </c>
      <c r="H200" s="748" t="s">
        <v>545</v>
      </c>
      <c r="I200" s="748" t="s">
        <v>3655</v>
      </c>
      <c r="J200" s="748" t="s">
        <v>3453</v>
      </c>
      <c r="K200" s="748" t="s">
        <v>3656</v>
      </c>
      <c r="L200" s="751">
        <v>29.54</v>
      </c>
      <c r="M200" s="751">
        <v>29.54</v>
      </c>
      <c r="N200" s="748">
        <v>1</v>
      </c>
      <c r="O200" s="752">
        <v>0.5</v>
      </c>
      <c r="P200" s="751"/>
      <c r="Q200" s="753">
        <v>0</v>
      </c>
      <c r="R200" s="748"/>
      <c r="S200" s="753">
        <v>0</v>
      </c>
      <c r="T200" s="752"/>
      <c r="U200" s="747">
        <v>0</v>
      </c>
    </row>
    <row r="201" spans="1:21" ht="14.4" customHeight="1" x14ac:dyDescent="0.3">
      <c r="A201" s="746">
        <v>30</v>
      </c>
      <c r="B201" s="748" t="s">
        <v>544</v>
      </c>
      <c r="C201" s="748" t="s">
        <v>3364</v>
      </c>
      <c r="D201" s="749" t="s">
        <v>4282</v>
      </c>
      <c r="E201" s="750" t="s">
        <v>3373</v>
      </c>
      <c r="F201" s="748" t="s">
        <v>3361</v>
      </c>
      <c r="G201" s="748" t="s">
        <v>3452</v>
      </c>
      <c r="H201" s="748" t="s">
        <v>545</v>
      </c>
      <c r="I201" s="748" t="s">
        <v>2300</v>
      </c>
      <c r="J201" s="748" t="s">
        <v>2301</v>
      </c>
      <c r="K201" s="748" t="s">
        <v>2302</v>
      </c>
      <c r="L201" s="751">
        <v>31.65</v>
      </c>
      <c r="M201" s="751">
        <v>63.3</v>
      </c>
      <c r="N201" s="748">
        <v>2</v>
      </c>
      <c r="O201" s="752">
        <v>1</v>
      </c>
      <c r="P201" s="751"/>
      <c r="Q201" s="753">
        <v>0</v>
      </c>
      <c r="R201" s="748"/>
      <c r="S201" s="753">
        <v>0</v>
      </c>
      <c r="T201" s="752"/>
      <c r="U201" s="747">
        <v>0</v>
      </c>
    </row>
    <row r="202" spans="1:21" ht="14.4" customHeight="1" x14ac:dyDescent="0.3">
      <c r="A202" s="746">
        <v>30</v>
      </c>
      <c r="B202" s="748" t="s">
        <v>544</v>
      </c>
      <c r="C202" s="748" t="s">
        <v>3364</v>
      </c>
      <c r="D202" s="749" t="s">
        <v>4282</v>
      </c>
      <c r="E202" s="750" t="s">
        <v>3373</v>
      </c>
      <c r="F202" s="748" t="s">
        <v>3361</v>
      </c>
      <c r="G202" s="748" t="s">
        <v>3458</v>
      </c>
      <c r="H202" s="748" t="s">
        <v>545</v>
      </c>
      <c r="I202" s="748" t="s">
        <v>1038</v>
      </c>
      <c r="J202" s="748" t="s">
        <v>3459</v>
      </c>
      <c r="K202" s="748" t="s">
        <v>3460</v>
      </c>
      <c r="L202" s="751">
        <v>88.76</v>
      </c>
      <c r="M202" s="751">
        <v>88.76</v>
      </c>
      <c r="N202" s="748">
        <v>1</v>
      </c>
      <c r="O202" s="752">
        <v>0.5</v>
      </c>
      <c r="P202" s="751"/>
      <c r="Q202" s="753">
        <v>0</v>
      </c>
      <c r="R202" s="748"/>
      <c r="S202" s="753">
        <v>0</v>
      </c>
      <c r="T202" s="752"/>
      <c r="U202" s="747">
        <v>0</v>
      </c>
    </row>
    <row r="203" spans="1:21" ht="14.4" customHeight="1" x14ac:dyDescent="0.3">
      <c r="A203" s="746">
        <v>30</v>
      </c>
      <c r="B203" s="748" t="s">
        <v>544</v>
      </c>
      <c r="C203" s="748" t="s">
        <v>3364</v>
      </c>
      <c r="D203" s="749" t="s">
        <v>4282</v>
      </c>
      <c r="E203" s="750" t="s">
        <v>3373</v>
      </c>
      <c r="F203" s="748" t="s">
        <v>3361</v>
      </c>
      <c r="G203" s="748" t="s">
        <v>3657</v>
      </c>
      <c r="H203" s="748" t="s">
        <v>2305</v>
      </c>
      <c r="I203" s="748" t="s">
        <v>2599</v>
      </c>
      <c r="J203" s="748" t="s">
        <v>3302</v>
      </c>
      <c r="K203" s="748" t="s">
        <v>3304</v>
      </c>
      <c r="L203" s="751">
        <v>133.63999999999999</v>
      </c>
      <c r="M203" s="751">
        <v>133.63999999999999</v>
      </c>
      <c r="N203" s="748">
        <v>1</v>
      </c>
      <c r="O203" s="752">
        <v>0.5</v>
      </c>
      <c r="P203" s="751">
        <v>133.63999999999999</v>
      </c>
      <c r="Q203" s="753">
        <v>1</v>
      </c>
      <c r="R203" s="748">
        <v>1</v>
      </c>
      <c r="S203" s="753">
        <v>1</v>
      </c>
      <c r="T203" s="752">
        <v>0.5</v>
      </c>
      <c r="U203" s="747">
        <v>1</v>
      </c>
    </row>
    <row r="204" spans="1:21" ht="14.4" customHeight="1" x14ac:dyDescent="0.3">
      <c r="A204" s="746">
        <v>30</v>
      </c>
      <c r="B204" s="748" t="s">
        <v>544</v>
      </c>
      <c r="C204" s="748" t="s">
        <v>3364</v>
      </c>
      <c r="D204" s="749" t="s">
        <v>4282</v>
      </c>
      <c r="E204" s="750" t="s">
        <v>3373</v>
      </c>
      <c r="F204" s="748" t="s">
        <v>3361</v>
      </c>
      <c r="G204" s="748" t="s">
        <v>3658</v>
      </c>
      <c r="H204" s="748" t="s">
        <v>2305</v>
      </c>
      <c r="I204" s="748" t="s">
        <v>3659</v>
      </c>
      <c r="J204" s="748" t="s">
        <v>2395</v>
      </c>
      <c r="K204" s="748" t="s">
        <v>3660</v>
      </c>
      <c r="L204" s="751">
        <v>0</v>
      </c>
      <c r="M204" s="751">
        <v>0</v>
      </c>
      <c r="N204" s="748">
        <v>1</v>
      </c>
      <c r="O204" s="752">
        <v>1</v>
      </c>
      <c r="P204" s="751"/>
      <c r="Q204" s="753"/>
      <c r="R204" s="748"/>
      <c r="S204" s="753">
        <v>0</v>
      </c>
      <c r="T204" s="752"/>
      <c r="U204" s="747">
        <v>0</v>
      </c>
    </row>
    <row r="205" spans="1:21" ht="14.4" customHeight="1" x14ac:dyDescent="0.3">
      <c r="A205" s="746">
        <v>30</v>
      </c>
      <c r="B205" s="748" t="s">
        <v>544</v>
      </c>
      <c r="C205" s="748" t="s">
        <v>3364</v>
      </c>
      <c r="D205" s="749" t="s">
        <v>4282</v>
      </c>
      <c r="E205" s="750" t="s">
        <v>3373</v>
      </c>
      <c r="F205" s="748" t="s">
        <v>3361</v>
      </c>
      <c r="G205" s="748" t="s">
        <v>3661</v>
      </c>
      <c r="H205" s="748" t="s">
        <v>545</v>
      </c>
      <c r="I205" s="748" t="s">
        <v>3662</v>
      </c>
      <c r="J205" s="748" t="s">
        <v>3663</v>
      </c>
      <c r="K205" s="748" t="s">
        <v>3664</v>
      </c>
      <c r="L205" s="751">
        <v>0</v>
      </c>
      <c r="M205" s="751">
        <v>0</v>
      </c>
      <c r="N205" s="748">
        <v>1</v>
      </c>
      <c r="O205" s="752">
        <v>0.5</v>
      </c>
      <c r="P205" s="751"/>
      <c r="Q205" s="753"/>
      <c r="R205" s="748"/>
      <c r="S205" s="753">
        <v>0</v>
      </c>
      <c r="T205" s="752"/>
      <c r="U205" s="747">
        <v>0</v>
      </c>
    </row>
    <row r="206" spans="1:21" ht="14.4" customHeight="1" x14ac:dyDescent="0.3">
      <c r="A206" s="746">
        <v>30</v>
      </c>
      <c r="B206" s="748" t="s">
        <v>544</v>
      </c>
      <c r="C206" s="748" t="s">
        <v>3364</v>
      </c>
      <c r="D206" s="749" t="s">
        <v>4282</v>
      </c>
      <c r="E206" s="750" t="s">
        <v>3373</v>
      </c>
      <c r="F206" s="748" t="s">
        <v>3361</v>
      </c>
      <c r="G206" s="748" t="s">
        <v>3467</v>
      </c>
      <c r="H206" s="748" t="s">
        <v>2305</v>
      </c>
      <c r="I206" s="748" t="s">
        <v>3665</v>
      </c>
      <c r="J206" s="748" t="s">
        <v>2776</v>
      </c>
      <c r="K206" s="748" t="s">
        <v>3666</v>
      </c>
      <c r="L206" s="751">
        <v>62.24</v>
      </c>
      <c r="M206" s="751">
        <v>62.24</v>
      </c>
      <c r="N206" s="748">
        <v>1</v>
      </c>
      <c r="O206" s="752">
        <v>0.5</v>
      </c>
      <c r="P206" s="751">
        <v>62.24</v>
      </c>
      <c r="Q206" s="753">
        <v>1</v>
      </c>
      <c r="R206" s="748">
        <v>1</v>
      </c>
      <c r="S206" s="753">
        <v>1</v>
      </c>
      <c r="T206" s="752">
        <v>0.5</v>
      </c>
      <c r="U206" s="747">
        <v>1</v>
      </c>
    </row>
    <row r="207" spans="1:21" ht="14.4" customHeight="1" x14ac:dyDescent="0.3">
      <c r="A207" s="746">
        <v>30</v>
      </c>
      <c r="B207" s="748" t="s">
        <v>544</v>
      </c>
      <c r="C207" s="748" t="s">
        <v>3364</v>
      </c>
      <c r="D207" s="749" t="s">
        <v>4282</v>
      </c>
      <c r="E207" s="750" t="s">
        <v>3373</v>
      </c>
      <c r="F207" s="748" t="s">
        <v>3361</v>
      </c>
      <c r="G207" s="748" t="s">
        <v>3467</v>
      </c>
      <c r="H207" s="748" t="s">
        <v>2305</v>
      </c>
      <c r="I207" s="748" t="s">
        <v>2671</v>
      </c>
      <c r="J207" s="748" t="s">
        <v>3247</v>
      </c>
      <c r="K207" s="748" t="s">
        <v>3248</v>
      </c>
      <c r="L207" s="751">
        <v>59.27</v>
      </c>
      <c r="M207" s="751">
        <v>59.27</v>
      </c>
      <c r="N207" s="748">
        <v>1</v>
      </c>
      <c r="O207" s="752">
        <v>0.5</v>
      </c>
      <c r="P207" s="751"/>
      <c r="Q207" s="753">
        <v>0</v>
      </c>
      <c r="R207" s="748"/>
      <c r="S207" s="753">
        <v>0</v>
      </c>
      <c r="T207" s="752"/>
      <c r="U207" s="747">
        <v>0</v>
      </c>
    </row>
    <row r="208" spans="1:21" ht="14.4" customHeight="1" x14ac:dyDescent="0.3">
      <c r="A208" s="746">
        <v>30</v>
      </c>
      <c r="B208" s="748" t="s">
        <v>544</v>
      </c>
      <c r="C208" s="748" t="s">
        <v>3364</v>
      </c>
      <c r="D208" s="749" t="s">
        <v>4282</v>
      </c>
      <c r="E208" s="750" t="s">
        <v>3373</v>
      </c>
      <c r="F208" s="748" t="s">
        <v>3361</v>
      </c>
      <c r="G208" s="748" t="s">
        <v>3467</v>
      </c>
      <c r="H208" s="748" t="s">
        <v>2305</v>
      </c>
      <c r="I208" s="748" t="s">
        <v>3471</v>
      </c>
      <c r="J208" s="748" t="s">
        <v>3472</v>
      </c>
      <c r="K208" s="748" t="s">
        <v>3253</v>
      </c>
      <c r="L208" s="751">
        <v>124.49</v>
      </c>
      <c r="M208" s="751">
        <v>124.49</v>
      </c>
      <c r="N208" s="748">
        <v>1</v>
      </c>
      <c r="O208" s="752">
        <v>0.5</v>
      </c>
      <c r="P208" s="751">
        <v>124.49</v>
      </c>
      <c r="Q208" s="753">
        <v>1</v>
      </c>
      <c r="R208" s="748">
        <v>1</v>
      </c>
      <c r="S208" s="753">
        <v>1</v>
      </c>
      <c r="T208" s="752">
        <v>0.5</v>
      </c>
      <c r="U208" s="747">
        <v>1</v>
      </c>
    </row>
    <row r="209" spans="1:21" ht="14.4" customHeight="1" x14ac:dyDescent="0.3">
      <c r="A209" s="746">
        <v>30</v>
      </c>
      <c r="B209" s="748" t="s">
        <v>544</v>
      </c>
      <c r="C209" s="748" t="s">
        <v>3364</v>
      </c>
      <c r="D209" s="749" t="s">
        <v>4282</v>
      </c>
      <c r="E209" s="750" t="s">
        <v>3373</v>
      </c>
      <c r="F209" s="748" t="s">
        <v>3361</v>
      </c>
      <c r="G209" s="748" t="s">
        <v>3467</v>
      </c>
      <c r="H209" s="748" t="s">
        <v>2305</v>
      </c>
      <c r="I209" s="748" t="s">
        <v>2592</v>
      </c>
      <c r="J209" s="748" t="s">
        <v>3250</v>
      </c>
      <c r="K209" s="748" t="s">
        <v>3251</v>
      </c>
      <c r="L209" s="751">
        <v>48.37</v>
      </c>
      <c r="M209" s="751">
        <v>48.37</v>
      </c>
      <c r="N209" s="748">
        <v>1</v>
      </c>
      <c r="O209" s="752">
        <v>0.5</v>
      </c>
      <c r="P209" s="751"/>
      <c r="Q209" s="753">
        <v>0</v>
      </c>
      <c r="R209" s="748"/>
      <c r="S209" s="753">
        <v>0</v>
      </c>
      <c r="T209" s="752"/>
      <c r="U209" s="747">
        <v>0</v>
      </c>
    </row>
    <row r="210" spans="1:21" ht="14.4" customHeight="1" x14ac:dyDescent="0.3">
      <c r="A210" s="746">
        <v>30</v>
      </c>
      <c r="B210" s="748" t="s">
        <v>544</v>
      </c>
      <c r="C210" s="748" t="s">
        <v>3364</v>
      </c>
      <c r="D210" s="749" t="s">
        <v>4282</v>
      </c>
      <c r="E210" s="750" t="s">
        <v>3373</v>
      </c>
      <c r="F210" s="748" t="s">
        <v>3361</v>
      </c>
      <c r="G210" s="748" t="s">
        <v>3478</v>
      </c>
      <c r="H210" s="748" t="s">
        <v>545</v>
      </c>
      <c r="I210" s="748" t="s">
        <v>1608</v>
      </c>
      <c r="J210" s="748" t="s">
        <v>1609</v>
      </c>
      <c r="K210" s="748" t="s">
        <v>1610</v>
      </c>
      <c r="L210" s="751">
        <v>1233.3599999999999</v>
      </c>
      <c r="M210" s="751">
        <v>1233.3599999999999</v>
      </c>
      <c r="N210" s="748">
        <v>1</v>
      </c>
      <c r="O210" s="752">
        <v>1</v>
      </c>
      <c r="P210" s="751"/>
      <c r="Q210" s="753">
        <v>0</v>
      </c>
      <c r="R210" s="748"/>
      <c r="S210" s="753">
        <v>0</v>
      </c>
      <c r="T210" s="752"/>
      <c r="U210" s="747">
        <v>0</v>
      </c>
    </row>
    <row r="211" spans="1:21" ht="14.4" customHeight="1" x14ac:dyDescent="0.3">
      <c r="A211" s="746">
        <v>30</v>
      </c>
      <c r="B211" s="748" t="s">
        <v>544</v>
      </c>
      <c r="C211" s="748" t="s">
        <v>3364</v>
      </c>
      <c r="D211" s="749" t="s">
        <v>4282</v>
      </c>
      <c r="E211" s="750" t="s">
        <v>3373</v>
      </c>
      <c r="F211" s="748" t="s">
        <v>3361</v>
      </c>
      <c r="G211" s="748" t="s">
        <v>3482</v>
      </c>
      <c r="H211" s="748" t="s">
        <v>2305</v>
      </c>
      <c r="I211" s="748" t="s">
        <v>3667</v>
      </c>
      <c r="J211" s="748" t="s">
        <v>2618</v>
      </c>
      <c r="K211" s="748" t="s">
        <v>599</v>
      </c>
      <c r="L211" s="751">
        <v>109.97</v>
      </c>
      <c r="M211" s="751">
        <v>109.97</v>
      </c>
      <c r="N211" s="748">
        <v>1</v>
      </c>
      <c r="O211" s="752">
        <v>0.5</v>
      </c>
      <c r="P211" s="751"/>
      <c r="Q211" s="753">
        <v>0</v>
      </c>
      <c r="R211" s="748"/>
      <c r="S211" s="753">
        <v>0</v>
      </c>
      <c r="T211" s="752"/>
      <c r="U211" s="747">
        <v>0</v>
      </c>
    </row>
    <row r="212" spans="1:21" ht="14.4" customHeight="1" x14ac:dyDescent="0.3">
      <c r="A212" s="746">
        <v>30</v>
      </c>
      <c r="B212" s="748" t="s">
        <v>544</v>
      </c>
      <c r="C212" s="748" t="s">
        <v>3364</v>
      </c>
      <c r="D212" s="749" t="s">
        <v>4282</v>
      </c>
      <c r="E212" s="750" t="s">
        <v>3373</v>
      </c>
      <c r="F212" s="748" t="s">
        <v>3361</v>
      </c>
      <c r="G212" s="748" t="s">
        <v>3487</v>
      </c>
      <c r="H212" s="748" t="s">
        <v>2305</v>
      </c>
      <c r="I212" s="748" t="s">
        <v>2339</v>
      </c>
      <c r="J212" s="748" t="s">
        <v>2340</v>
      </c>
      <c r="K212" s="748" t="s">
        <v>1285</v>
      </c>
      <c r="L212" s="751">
        <v>25.94</v>
      </c>
      <c r="M212" s="751">
        <v>25.94</v>
      </c>
      <c r="N212" s="748">
        <v>1</v>
      </c>
      <c r="O212" s="752">
        <v>0.5</v>
      </c>
      <c r="P212" s="751"/>
      <c r="Q212" s="753">
        <v>0</v>
      </c>
      <c r="R212" s="748"/>
      <c r="S212" s="753">
        <v>0</v>
      </c>
      <c r="T212" s="752"/>
      <c r="U212" s="747">
        <v>0</v>
      </c>
    </row>
    <row r="213" spans="1:21" ht="14.4" customHeight="1" x14ac:dyDescent="0.3">
      <c r="A213" s="746">
        <v>30</v>
      </c>
      <c r="B213" s="748" t="s">
        <v>544</v>
      </c>
      <c r="C213" s="748" t="s">
        <v>3364</v>
      </c>
      <c r="D213" s="749" t="s">
        <v>4282</v>
      </c>
      <c r="E213" s="750" t="s">
        <v>3373</v>
      </c>
      <c r="F213" s="748" t="s">
        <v>3361</v>
      </c>
      <c r="G213" s="748" t="s">
        <v>3490</v>
      </c>
      <c r="H213" s="748" t="s">
        <v>545</v>
      </c>
      <c r="I213" s="748" t="s">
        <v>1105</v>
      </c>
      <c r="J213" s="748" t="s">
        <v>3491</v>
      </c>
      <c r="K213" s="748" t="s">
        <v>3492</v>
      </c>
      <c r="L213" s="751">
        <v>0</v>
      </c>
      <c r="M213" s="751">
        <v>0</v>
      </c>
      <c r="N213" s="748">
        <v>5</v>
      </c>
      <c r="O213" s="752">
        <v>3</v>
      </c>
      <c r="P213" s="751">
        <v>0</v>
      </c>
      <c r="Q213" s="753"/>
      <c r="R213" s="748">
        <v>1</v>
      </c>
      <c r="S213" s="753">
        <v>0.2</v>
      </c>
      <c r="T213" s="752">
        <v>0.5</v>
      </c>
      <c r="U213" s="747">
        <v>0.16666666666666666</v>
      </c>
    </row>
    <row r="214" spans="1:21" ht="14.4" customHeight="1" x14ac:dyDescent="0.3">
      <c r="A214" s="746">
        <v>30</v>
      </c>
      <c r="B214" s="748" t="s">
        <v>544</v>
      </c>
      <c r="C214" s="748" t="s">
        <v>3364</v>
      </c>
      <c r="D214" s="749" t="s">
        <v>4282</v>
      </c>
      <c r="E214" s="750" t="s">
        <v>3373</v>
      </c>
      <c r="F214" s="748" t="s">
        <v>3361</v>
      </c>
      <c r="G214" s="748" t="s">
        <v>3493</v>
      </c>
      <c r="H214" s="748" t="s">
        <v>545</v>
      </c>
      <c r="I214" s="748" t="s">
        <v>3494</v>
      </c>
      <c r="J214" s="748" t="s">
        <v>1692</v>
      </c>
      <c r="K214" s="748" t="s">
        <v>1693</v>
      </c>
      <c r="L214" s="751">
        <v>94.04</v>
      </c>
      <c r="M214" s="751">
        <v>188.08</v>
      </c>
      <c r="N214" s="748">
        <v>2</v>
      </c>
      <c r="O214" s="752">
        <v>1</v>
      </c>
      <c r="P214" s="751"/>
      <c r="Q214" s="753">
        <v>0</v>
      </c>
      <c r="R214" s="748"/>
      <c r="S214" s="753">
        <v>0</v>
      </c>
      <c r="T214" s="752"/>
      <c r="U214" s="747">
        <v>0</v>
      </c>
    </row>
    <row r="215" spans="1:21" ht="14.4" customHeight="1" x14ac:dyDescent="0.3">
      <c r="A215" s="746">
        <v>30</v>
      </c>
      <c r="B215" s="748" t="s">
        <v>544</v>
      </c>
      <c r="C215" s="748" t="s">
        <v>3364</v>
      </c>
      <c r="D215" s="749" t="s">
        <v>4282</v>
      </c>
      <c r="E215" s="750" t="s">
        <v>3373</v>
      </c>
      <c r="F215" s="748" t="s">
        <v>3361</v>
      </c>
      <c r="G215" s="748" t="s">
        <v>3493</v>
      </c>
      <c r="H215" s="748" t="s">
        <v>545</v>
      </c>
      <c r="I215" s="748" t="s">
        <v>3494</v>
      </c>
      <c r="J215" s="748" t="s">
        <v>1692</v>
      </c>
      <c r="K215" s="748" t="s">
        <v>1693</v>
      </c>
      <c r="L215" s="751">
        <v>122.73</v>
      </c>
      <c r="M215" s="751">
        <v>122.73</v>
      </c>
      <c r="N215" s="748">
        <v>1</v>
      </c>
      <c r="O215" s="752">
        <v>0.5</v>
      </c>
      <c r="P215" s="751"/>
      <c r="Q215" s="753">
        <v>0</v>
      </c>
      <c r="R215" s="748"/>
      <c r="S215" s="753">
        <v>0</v>
      </c>
      <c r="T215" s="752"/>
      <c r="U215" s="747">
        <v>0</v>
      </c>
    </row>
    <row r="216" spans="1:21" ht="14.4" customHeight="1" x14ac:dyDescent="0.3">
      <c r="A216" s="746">
        <v>30</v>
      </c>
      <c r="B216" s="748" t="s">
        <v>544</v>
      </c>
      <c r="C216" s="748" t="s">
        <v>3364</v>
      </c>
      <c r="D216" s="749" t="s">
        <v>4282</v>
      </c>
      <c r="E216" s="750" t="s">
        <v>3373</v>
      </c>
      <c r="F216" s="748" t="s">
        <v>3361</v>
      </c>
      <c r="G216" s="748" t="s">
        <v>3497</v>
      </c>
      <c r="H216" s="748" t="s">
        <v>545</v>
      </c>
      <c r="I216" s="748" t="s">
        <v>871</v>
      </c>
      <c r="J216" s="748" t="s">
        <v>872</v>
      </c>
      <c r="K216" s="748" t="s">
        <v>3668</v>
      </c>
      <c r="L216" s="751">
        <v>38.04</v>
      </c>
      <c r="M216" s="751">
        <v>38.04</v>
      </c>
      <c r="N216" s="748">
        <v>1</v>
      </c>
      <c r="O216" s="752">
        <v>0.5</v>
      </c>
      <c r="P216" s="751">
        <v>38.04</v>
      </c>
      <c r="Q216" s="753">
        <v>1</v>
      </c>
      <c r="R216" s="748">
        <v>1</v>
      </c>
      <c r="S216" s="753">
        <v>1</v>
      </c>
      <c r="T216" s="752">
        <v>0.5</v>
      </c>
      <c r="U216" s="747">
        <v>1</v>
      </c>
    </row>
    <row r="217" spans="1:21" ht="14.4" customHeight="1" x14ac:dyDescent="0.3">
      <c r="A217" s="746">
        <v>30</v>
      </c>
      <c r="B217" s="748" t="s">
        <v>544</v>
      </c>
      <c r="C217" s="748" t="s">
        <v>3364</v>
      </c>
      <c r="D217" s="749" t="s">
        <v>4282</v>
      </c>
      <c r="E217" s="750" t="s">
        <v>3373</v>
      </c>
      <c r="F217" s="748" t="s">
        <v>3361</v>
      </c>
      <c r="G217" s="748" t="s">
        <v>3497</v>
      </c>
      <c r="H217" s="748" t="s">
        <v>545</v>
      </c>
      <c r="I217" s="748" t="s">
        <v>875</v>
      </c>
      <c r="J217" s="748" t="s">
        <v>872</v>
      </c>
      <c r="K217" s="748" t="s">
        <v>3498</v>
      </c>
      <c r="L217" s="751">
        <v>10.65</v>
      </c>
      <c r="M217" s="751">
        <v>10.65</v>
      </c>
      <c r="N217" s="748">
        <v>1</v>
      </c>
      <c r="O217" s="752">
        <v>0.5</v>
      </c>
      <c r="P217" s="751">
        <v>10.65</v>
      </c>
      <c r="Q217" s="753">
        <v>1</v>
      </c>
      <c r="R217" s="748">
        <v>1</v>
      </c>
      <c r="S217" s="753">
        <v>1</v>
      </c>
      <c r="T217" s="752">
        <v>0.5</v>
      </c>
      <c r="U217" s="747">
        <v>1</v>
      </c>
    </row>
    <row r="218" spans="1:21" ht="14.4" customHeight="1" x14ac:dyDescent="0.3">
      <c r="A218" s="746">
        <v>30</v>
      </c>
      <c r="B218" s="748" t="s">
        <v>544</v>
      </c>
      <c r="C218" s="748" t="s">
        <v>3364</v>
      </c>
      <c r="D218" s="749" t="s">
        <v>4282</v>
      </c>
      <c r="E218" s="750" t="s">
        <v>3373</v>
      </c>
      <c r="F218" s="748" t="s">
        <v>3361</v>
      </c>
      <c r="G218" s="748" t="s">
        <v>3497</v>
      </c>
      <c r="H218" s="748" t="s">
        <v>545</v>
      </c>
      <c r="I218" s="748" t="s">
        <v>910</v>
      </c>
      <c r="J218" s="748" t="s">
        <v>651</v>
      </c>
      <c r="K218" s="748" t="s">
        <v>3299</v>
      </c>
      <c r="L218" s="751">
        <v>35.11</v>
      </c>
      <c r="M218" s="751">
        <v>70.22</v>
      </c>
      <c r="N218" s="748">
        <v>2</v>
      </c>
      <c r="O218" s="752">
        <v>1</v>
      </c>
      <c r="P218" s="751">
        <v>35.11</v>
      </c>
      <c r="Q218" s="753">
        <v>0.5</v>
      </c>
      <c r="R218" s="748">
        <v>1</v>
      </c>
      <c r="S218" s="753">
        <v>0.5</v>
      </c>
      <c r="T218" s="752">
        <v>0.5</v>
      </c>
      <c r="U218" s="747">
        <v>0.5</v>
      </c>
    </row>
    <row r="219" spans="1:21" ht="14.4" customHeight="1" x14ac:dyDescent="0.3">
      <c r="A219" s="746">
        <v>30</v>
      </c>
      <c r="B219" s="748" t="s">
        <v>544</v>
      </c>
      <c r="C219" s="748" t="s">
        <v>3364</v>
      </c>
      <c r="D219" s="749" t="s">
        <v>4282</v>
      </c>
      <c r="E219" s="750" t="s">
        <v>3373</v>
      </c>
      <c r="F219" s="748" t="s">
        <v>3361</v>
      </c>
      <c r="G219" s="748" t="s">
        <v>3497</v>
      </c>
      <c r="H219" s="748" t="s">
        <v>545</v>
      </c>
      <c r="I219" s="748" t="s">
        <v>998</v>
      </c>
      <c r="J219" s="748" t="s">
        <v>1494</v>
      </c>
      <c r="K219" s="748" t="s">
        <v>3669</v>
      </c>
      <c r="L219" s="751">
        <v>17.559999999999999</v>
      </c>
      <c r="M219" s="751">
        <v>35.119999999999997</v>
      </c>
      <c r="N219" s="748">
        <v>2</v>
      </c>
      <c r="O219" s="752">
        <v>1</v>
      </c>
      <c r="P219" s="751"/>
      <c r="Q219" s="753">
        <v>0</v>
      </c>
      <c r="R219" s="748"/>
      <c r="S219" s="753">
        <v>0</v>
      </c>
      <c r="T219" s="752"/>
      <c r="U219" s="747">
        <v>0</v>
      </c>
    </row>
    <row r="220" spans="1:21" ht="14.4" customHeight="1" x14ac:dyDescent="0.3">
      <c r="A220" s="746">
        <v>30</v>
      </c>
      <c r="B220" s="748" t="s">
        <v>544</v>
      </c>
      <c r="C220" s="748" t="s">
        <v>3364</v>
      </c>
      <c r="D220" s="749" t="s">
        <v>4282</v>
      </c>
      <c r="E220" s="750" t="s">
        <v>3373</v>
      </c>
      <c r="F220" s="748" t="s">
        <v>3361</v>
      </c>
      <c r="G220" s="748" t="s">
        <v>3497</v>
      </c>
      <c r="H220" s="748" t="s">
        <v>545</v>
      </c>
      <c r="I220" s="748" t="s">
        <v>3670</v>
      </c>
      <c r="J220" s="748" t="s">
        <v>2291</v>
      </c>
      <c r="K220" s="748" t="s">
        <v>3671</v>
      </c>
      <c r="L220" s="751">
        <v>70.23</v>
      </c>
      <c r="M220" s="751">
        <v>70.23</v>
      </c>
      <c r="N220" s="748">
        <v>1</v>
      </c>
      <c r="O220" s="752">
        <v>0.5</v>
      </c>
      <c r="P220" s="751"/>
      <c r="Q220" s="753">
        <v>0</v>
      </c>
      <c r="R220" s="748"/>
      <c r="S220" s="753">
        <v>0</v>
      </c>
      <c r="T220" s="752"/>
      <c r="U220" s="747">
        <v>0</v>
      </c>
    </row>
    <row r="221" spans="1:21" ht="14.4" customHeight="1" x14ac:dyDescent="0.3">
      <c r="A221" s="746">
        <v>30</v>
      </c>
      <c r="B221" s="748" t="s">
        <v>544</v>
      </c>
      <c r="C221" s="748" t="s">
        <v>3364</v>
      </c>
      <c r="D221" s="749" t="s">
        <v>4282</v>
      </c>
      <c r="E221" s="750" t="s">
        <v>3373</v>
      </c>
      <c r="F221" s="748" t="s">
        <v>3361</v>
      </c>
      <c r="G221" s="748" t="s">
        <v>3497</v>
      </c>
      <c r="H221" s="748" t="s">
        <v>545</v>
      </c>
      <c r="I221" s="748" t="s">
        <v>3672</v>
      </c>
      <c r="J221" s="748" t="s">
        <v>3673</v>
      </c>
      <c r="K221" s="748" t="s">
        <v>3383</v>
      </c>
      <c r="L221" s="751">
        <v>54.99</v>
      </c>
      <c r="M221" s="751">
        <v>54.99</v>
      </c>
      <c r="N221" s="748">
        <v>1</v>
      </c>
      <c r="O221" s="752">
        <v>0.5</v>
      </c>
      <c r="P221" s="751">
        <v>54.99</v>
      </c>
      <c r="Q221" s="753">
        <v>1</v>
      </c>
      <c r="R221" s="748">
        <v>1</v>
      </c>
      <c r="S221" s="753">
        <v>1</v>
      </c>
      <c r="T221" s="752">
        <v>0.5</v>
      </c>
      <c r="U221" s="747">
        <v>1</v>
      </c>
    </row>
    <row r="222" spans="1:21" ht="14.4" customHeight="1" x14ac:dyDescent="0.3">
      <c r="A222" s="746">
        <v>30</v>
      </c>
      <c r="B222" s="748" t="s">
        <v>544</v>
      </c>
      <c r="C222" s="748" t="s">
        <v>3364</v>
      </c>
      <c r="D222" s="749" t="s">
        <v>4282</v>
      </c>
      <c r="E222" s="750" t="s">
        <v>3373</v>
      </c>
      <c r="F222" s="748" t="s">
        <v>3361</v>
      </c>
      <c r="G222" s="748" t="s">
        <v>3497</v>
      </c>
      <c r="H222" s="748" t="s">
        <v>545</v>
      </c>
      <c r="I222" s="748" t="s">
        <v>3674</v>
      </c>
      <c r="J222" s="748" t="s">
        <v>3675</v>
      </c>
      <c r="K222" s="748" t="s">
        <v>3500</v>
      </c>
      <c r="L222" s="751">
        <v>11.41</v>
      </c>
      <c r="M222" s="751">
        <v>11.41</v>
      </c>
      <c r="N222" s="748">
        <v>1</v>
      </c>
      <c r="O222" s="752">
        <v>0.5</v>
      </c>
      <c r="P222" s="751"/>
      <c r="Q222" s="753">
        <v>0</v>
      </c>
      <c r="R222" s="748"/>
      <c r="S222" s="753">
        <v>0</v>
      </c>
      <c r="T222" s="752"/>
      <c r="U222" s="747">
        <v>0</v>
      </c>
    </row>
    <row r="223" spans="1:21" ht="14.4" customHeight="1" x14ac:dyDescent="0.3">
      <c r="A223" s="746">
        <v>30</v>
      </c>
      <c r="B223" s="748" t="s">
        <v>544</v>
      </c>
      <c r="C223" s="748" t="s">
        <v>3364</v>
      </c>
      <c r="D223" s="749" t="s">
        <v>4282</v>
      </c>
      <c r="E223" s="750" t="s">
        <v>3373</v>
      </c>
      <c r="F223" s="748" t="s">
        <v>3361</v>
      </c>
      <c r="G223" s="748" t="s">
        <v>3514</v>
      </c>
      <c r="H223" s="748" t="s">
        <v>2305</v>
      </c>
      <c r="I223" s="748" t="s">
        <v>2559</v>
      </c>
      <c r="J223" s="748" t="s">
        <v>3201</v>
      </c>
      <c r="K223" s="748" t="s">
        <v>3202</v>
      </c>
      <c r="L223" s="751">
        <v>105.46</v>
      </c>
      <c r="M223" s="751">
        <v>105.46</v>
      </c>
      <c r="N223" s="748">
        <v>1</v>
      </c>
      <c r="O223" s="752">
        <v>1</v>
      </c>
      <c r="P223" s="751">
        <v>105.46</v>
      </c>
      <c r="Q223" s="753">
        <v>1</v>
      </c>
      <c r="R223" s="748">
        <v>1</v>
      </c>
      <c r="S223" s="753">
        <v>1</v>
      </c>
      <c r="T223" s="752">
        <v>1</v>
      </c>
      <c r="U223" s="747">
        <v>1</v>
      </c>
    </row>
    <row r="224" spans="1:21" ht="14.4" customHeight="1" x14ac:dyDescent="0.3">
      <c r="A224" s="746">
        <v>30</v>
      </c>
      <c r="B224" s="748" t="s">
        <v>544</v>
      </c>
      <c r="C224" s="748" t="s">
        <v>3364</v>
      </c>
      <c r="D224" s="749" t="s">
        <v>4282</v>
      </c>
      <c r="E224" s="750" t="s">
        <v>3373</v>
      </c>
      <c r="F224" s="748" t="s">
        <v>3361</v>
      </c>
      <c r="G224" s="748" t="s">
        <v>3676</v>
      </c>
      <c r="H224" s="748" t="s">
        <v>545</v>
      </c>
      <c r="I224" s="748" t="s">
        <v>3677</v>
      </c>
      <c r="J224" s="748" t="s">
        <v>2253</v>
      </c>
      <c r="K224" s="748" t="s">
        <v>2211</v>
      </c>
      <c r="L224" s="751">
        <v>374.79</v>
      </c>
      <c r="M224" s="751">
        <v>374.79</v>
      </c>
      <c r="N224" s="748">
        <v>1</v>
      </c>
      <c r="O224" s="752">
        <v>0.5</v>
      </c>
      <c r="P224" s="751"/>
      <c r="Q224" s="753">
        <v>0</v>
      </c>
      <c r="R224" s="748"/>
      <c r="S224" s="753">
        <v>0</v>
      </c>
      <c r="T224" s="752"/>
      <c r="U224" s="747">
        <v>0</v>
      </c>
    </row>
    <row r="225" spans="1:21" ht="14.4" customHeight="1" x14ac:dyDescent="0.3">
      <c r="A225" s="746">
        <v>30</v>
      </c>
      <c r="B225" s="748" t="s">
        <v>544</v>
      </c>
      <c r="C225" s="748" t="s">
        <v>3364</v>
      </c>
      <c r="D225" s="749" t="s">
        <v>4282</v>
      </c>
      <c r="E225" s="750" t="s">
        <v>3373</v>
      </c>
      <c r="F225" s="748" t="s">
        <v>3361</v>
      </c>
      <c r="G225" s="748" t="s">
        <v>3676</v>
      </c>
      <c r="H225" s="748" t="s">
        <v>545</v>
      </c>
      <c r="I225" s="748" t="s">
        <v>2252</v>
      </c>
      <c r="J225" s="748" t="s">
        <v>2253</v>
      </c>
      <c r="K225" s="748" t="s">
        <v>2211</v>
      </c>
      <c r="L225" s="751">
        <v>374.79</v>
      </c>
      <c r="M225" s="751">
        <v>374.79</v>
      </c>
      <c r="N225" s="748">
        <v>1</v>
      </c>
      <c r="O225" s="752">
        <v>0.5</v>
      </c>
      <c r="P225" s="751"/>
      <c r="Q225" s="753">
        <v>0</v>
      </c>
      <c r="R225" s="748"/>
      <c r="S225" s="753">
        <v>0</v>
      </c>
      <c r="T225" s="752"/>
      <c r="U225" s="747">
        <v>0</v>
      </c>
    </row>
    <row r="226" spans="1:21" ht="14.4" customHeight="1" x14ac:dyDescent="0.3">
      <c r="A226" s="746">
        <v>30</v>
      </c>
      <c r="B226" s="748" t="s">
        <v>544</v>
      </c>
      <c r="C226" s="748" t="s">
        <v>3364</v>
      </c>
      <c r="D226" s="749" t="s">
        <v>4282</v>
      </c>
      <c r="E226" s="750" t="s">
        <v>3373</v>
      </c>
      <c r="F226" s="748" t="s">
        <v>3361</v>
      </c>
      <c r="G226" s="748" t="s">
        <v>3515</v>
      </c>
      <c r="H226" s="748" t="s">
        <v>2305</v>
      </c>
      <c r="I226" s="748" t="s">
        <v>2652</v>
      </c>
      <c r="J226" s="748" t="s">
        <v>632</v>
      </c>
      <c r="K226" s="748" t="s">
        <v>633</v>
      </c>
      <c r="L226" s="751">
        <v>407.55</v>
      </c>
      <c r="M226" s="751">
        <v>1222.6500000000001</v>
      </c>
      <c r="N226" s="748">
        <v>3</v>
      </c>
      <c r="O226" s="752">
        <v>1.5</v>
      </c>
      <c r="P226" s="751">
        <v>407.55</v>
      </c>
      <c r="Q226" s="753">
        <v>0.33333333333333331</v>
      </c>
      <c r="R226" s="748">
        <v>1</v>
      </c>
      <c r="S226" s="753">
        <v>0.33333333333333331</v>
      </c>
      <c r="T226" s="752">
        <v>0.5</v>
      </c>
      <c r="U226" s="747">
        <v>0.33333333333333331</v>
      </c>
    </row>
    <row r="227" spans="1:21" ht="14.4" customHeight="1" x14ac:dyDescent="0.3">
      <c r="A227" s="746">
        <v>30</v>
      </c>
      <c r="B227" s="748" t="s">
        <v>544</v>
      </c>
      <c r="C227" s="748" t="s">
        <v>3364</v>
      </c>
      <c r="D227" s="749" t="s">
        <v>4282</v>
      </c>
      <c r="E227" s="750" t="s">
        <v>3373</v>
      </c>
      <c r="F227" s="748" t="s">
        <v>3361</v>
      </c>
      <c r="G227" s="748" t="s">
        <v>3515</v>
      </c>
      <c r="H227" s="748" t="s">
        <v>2305</v>
      </c>
      <c r="I227" s="748" t="s">
        <v>2654</v>
      </c>
      <c r="J227" s="748" t="s">
        <v>632</v>
      </c>
      <c r="K227" s="748" t="s">
        <v>2655</v>
      </c>
      <c r="L227" s="751">
        <v>543.39</v>
      </c>
      <c r="M227" s="751">
        <v>2173.56</v>
      </c>
      <c r="N227" s="748">
        <v>4</v>
      </c>
      <c r="O227" s="752">
        <v>1.5</v>
      </c>
      <c r="P227" s="751">
        <v>2173.56</v>
      </c>
      <c r="Q227" s="753">
        <v>1</v>
      </c>
      <c r="R227" s="748">
        <v>4</v>
      </c>
      <c r="S227" s="753">
        <v>1</v>
      </c>
      <c r="T227" s="752">
        <v>1.5</v>
      </c>
      <c r="U227" s="747">
        <v>1</v>
      </c>
    </row>
    <row r="228" spans="1:21" ht="14.4" customHeight="1" x14ac:dyDescent="0.3">
      <c r="A228" s="746">
        <v>30</v>
      </c>
      <c r="B228" s="748" t="s">
        <v>544</v>
      </c>
      <c r="C228" s="748" t="s">
        <v>3364</v>
      </c>
      <c r="D228" s="749" t="s">
        <v>4282</v>
      </c>
      <c r="E228" s="750" t="s">
        <v>3373</v>
      </c>
      <c r="F228" s="748" t="s">
        <v>3361</v>
      </c>
      <c r="G228" s="748" t="s">
        <v>3515</v>
      </c>
      <c r="H228" s="748" t="s">
        <v>2305</v>
      </c>
      <c r="I228" s="748" t="s">
        <v>2365</v>
      </c>
      <c r="J228" s="748" t="s">
        <v>632</v>
      </c>
      <c r="K228" s="748" t="s">
        <v>635</v>
      </c>
      <c r="L228" s="751">
        <v>815.1</v>
      </c>
      <c r="M228" s="751">
        <v>6520.8</v>
      </c>
      <c r="N228" s="748">
        <v>8</v>
      </c>
      <c r="O228" s="752">
        <v>3</v>
      </c>
      <c r="P228" s="751">
        <v>4890.6000000000004</v>
      </c>
      <c r="Q228" s="753">
        <v>0.75</v>
      </c>
      <c r="R228" s="748">
        <v>6</v>
      </c>
      <c r="S228" s="753">
        <v>0.75</v>
      </c>
      <c r="T228" s="752">
        <v>2</v>
      </c>
      <c r="U228" s="747">
        <v>0.66666666666666663</v>
      </c>
    </row>
    <row r="229" spans="1:21" ht="14.4" customHeight="1" x14ac:dyDescent="0.3">
      <c r="A229" s="746">
        <v>30</v>
      </c>
      <c r="B229" s="748" t="s">
        <v>544</v>
      </c>
      <c r="C229" s="748" t="s">
        <v>3364</v>
      </c>
      <c r="D229" s="749" t="s">
        <v>4282</v>
      </c>
      <c r="E229" s="750" t="s">
        <v>3373</v>
      </c>
      <c r="F229" s="748" t="s">
        <v>3361</v>
      </c>
      <c r="G229" s="748" t="s">
        <v>3515</v>
      </c>
      <c r="H229" s="748" t="s">
        <v>2305</v>
      </c>
      <c r="I229" s="748" t="s">
        <v>3516</v>
      </c>
      <c r="J229" s="748" t="s">
        <v>2455</v>
      </c>
      <c r="K229" s="748" t="s">
        <v>635</v>
      </c>
      <c r="L229" s="751">
        <v>1385.62</v>
      </c>
      <c r="M229" s="751">
        <v>2771.24</v>
      </c>
      <c r="N229" s="748">
        <v>2</v>
      </c>
      <c r="O229" s="752">
        <v>1</v>
      </c>
      <c r="P229" s="751"/>
      <c r="Q229" s="753">
        <v>0</v>
      </c>
      <c r="R229" s="748"/>
      <c r="S229" s="753">
        <v>0</v>
      </c>
      <c r="T229" s="752"/>
      <c r="U229" s="747">
        <v>0</v>
      </c>
    </row>
    <row r="230" spans="1:21" ht="14.4" customHeight="1" x14ac:dyDescent="0.3">
      <c r="A230" s="746">
        <v>30</v>
      </c>
      <c r="B230" s="748" t="s">
        <v>544</v>
      </c>
      <c r="C230" s="748" t="s">
        <v>3364</v>
      </c>
      <c r="D230" s="749" t="s">
        <v>4282</v>
      </c>
      <c r="E230" s="750" t="s">
        <v>3373</v>
      </c>
      <c r="F230" s="748" t="s">
        <v>3361</v>
      </c>
      <c r="G230" s="748" t="s">
        <v>3515</v>
      </c>
      <c r="H230" s="748" t="s">
        <v>2305</v>
      </c>
      <c r="I230" s="748" t="s">
        <v>2454</v>
      </c>
      <c r="J230" s="748" t="s">
        <v>2455</v>
      </c>
      <c r="K230" s="748" t="s">
        <v>2368</v>
      </c>
      <c r="L230" s="751">
        <v>1847.49</v>
      </c>
      <c r="M230" s="751">
        <v>1847.49</v>
      </c>
      <c r="N230" s="748">
        <v>1</v>
      </c>
      <c r="O230" s="752">
        <v>1</v>
      </c>
      <c r="P230" s="751"/>
      <c r="Q230" s="753">
        <v>0</v>
      </c>
      <c r="R230" s="748"/>
      <c r="S230" s="753">
        <v>0</v>
      </c>
      <c r="T230" s="752"/>
      <c r="U230" s="747">
        <v>0</v>
      </c>
    </row>
    <row r="231" spans="1:21" ht="14.4" customHeight="1" x14ac:dyDescent="0.3">
      <c r="A231" s="746">
        <v>30</v>
      </c>
      <c r="B231" s="748" t="s">
        <v>544</v>
      </c>
      <c r="C231" s="748" t="s">
        <v>3364</v>
      </c>
      <c r="D231" s="749" t="s">
        <v>4282</v>
      </c>
      <c r="E231" s="750" t="s">
        <v>3373</v>
      </c>
      <c r="F231" s="748" t="s">
        <v>3361</v>
      </c>
      <c r="G231" s="748" t="s">
        <v>3517</v>
      </c>
      <c r="H231" s="748" t="s">
        <v>545</v>
      </c>
      <c r="I231" s="748" t="s">
        <v>1158</v>
      </c>
      <c r="J231" s="748" t="s">
        <v>1025</v>
      </c>
      <c r="K231" s="748" t="s">
        <v>3300</v>
      </c>
      <c r="L231" s="751">
        <v>57.28</v>
      </c>
      <c r="M231" s="751">
        <v>57.28</v>
      </c>
      <c r="N231" s="748">
        <v>1</v>
      </c>
      <c r="O231" s="752">
        <v>1</v>
      </c>
      <c r="P231" s="751"/>
      <c r="Q231" s="753">
        <v>0</v>
      </c>
      <c r="R231" s="748"/>
      <c r="S231" s="753">
        <v>0</v>
      </c>
      <c r="T231" s="752"/>
      <c r="U231" s="747">
        <v>0</v>
      </c>
    </row>
    <row r="232" spans="1:21" ht="14.4" customHeight="1" x14ac:dyDescent="0.3">
      <c r="A232" s="746">
        <v>30</v>
      </c>
      <c r="B232" s="748" t="s">
        <v>544</v>
      </c>
      <c r="C232" s="748" t="s">
        <v>3364</v>
      </c>
      <c r="D232" s="749" t="s">
        <v>4282</v>
      </c>
      <c r="E232" s="750" t="s">
        <v>3373</v>
      </c>
      <c r="F232" s="748" t="s">
        <v>3361</v>
      </c>
      <c r="G232" s="748" t="s">
        <v>3520</v>
      </c>
      <c r="H232" s="748" t="s">
        <v>2305</v>
      </c>
      <c r="I232" s="748" t="s">
        <v>2715</v>
      </c>
      <c r="J232" s="748" t="s">
        <v>2716</v>
      </c>
      <c r="K232" s="748" t="s">
        <v>1269</v>
      </c>
      <c r="L232" s="751">
        <v>18.43</v>
      </c>
      <c r="M232" s="751">
        <v>18.43</v>
      </c>
      <c r="N232" s="748">
        <v>1</v>
      </c>
      <c r="O232" s="752">
        <v>0.5</v>
      </c>
      <c r="P232" s="751">
        <v>18.43</v>
      </c>
      <c r="Q232" s="753">
        <v>1</v>
      </c>
      <c r="R232" s="748">
        <v>1</v>
      </c>
      <c r="S232" s="753">
        <v>1</v>
      </c>
      <c r="T232" s="752">
        <v>0.5</v>
      </c>
      <c r="U232" s="747">
        <v>1</v>
      </c>
    </row>
    <row r="233" spans="1:21" ht="14.4" customHeight="1" x14ac:dyDescent="0.3">
      <c r="A233" s="746">
        <v>30</v>
      </c>
      <c r="B233" s="748" t="s">
        <v>544</v>
      </c>
      <c r="C233" s="748" t="s">
        <v>3364</v>
      </c>
      <c r="D233" s="749" t="s">
        <v>4282</v>
      </c>
      <c r="E233" s="750" t="s">
        <v>3373</v>
      </c>
      <c r="F233" s="748" t="s">
        <v>3361</v>
      </c>
      <c r="G233" s="748" t="s">
        <v>3521</v>
      </c>
      <c r="H233" s="748" t="s">
        <v>545</v>
      </c>
      <c r="I233" s="748" t="s">
        <v>2891</v>
      </c>
      <c r="J233" s="748" t="s">
        <v>2892</v>
      </c>
      <c r="K233" s="748" t="s">
        <v>2893</v>
      </c>
      <c r="L233" s="751">
        <v>146.84</v>
      </c>
      <c r="M233" s="751">
        <v>587.36</v>
      </c>
      <c r="N233" s="748">
        <v>4</v>
      </c>
      <c r="O233" s="752">
        <v>3</v>
      </c>
      <c r="P233" s="751">
        <v>146.84</v>
      </c>
      <c r="Q233" s="753">
        <v>0.25</v>
      </c>
      <c r="R233" s="748">
        <v>1</v>
      </c>
      <c r="S233" s="753">
        <v>0.25</v>
      </c>
      <c r="T233" s="752">
        <v>0.5</v>
      </c>
      <c r="U233" s="747">
        <v>0.16666666666666666</v>
      </c>
    </row>
    <row r="234" spans="1:21" ht="14.4" customHeight="1" x14ac:dyDescent="0.3">
      <c r="A234" s="746">
        <v>30</v>
      </c>
      <c r="B234" s="748" t="s">
        <v>544</v>
      </c>
      <c r="C234" s="748" t="s">
        <v>3364</v>
      </c>
      <c r="D234" s="749" t="s">
        <v>4282</v>
      </c>
      <c r="E234" s="750" t="s">
        <v>3373</v>
      </c>
      <c r="F234" s="748" t="s">
        <v>3361</v>
      </c>
      <c r="G234" s="748" t="s">
        <v>3522</v>
      </c>
      <c r="H234" s="748" t="s">
        <v>545</v>
      </c>
      <c r="I234" s="748" t="s">
        <v>3678</v>
      </c>
      <c r="J234" s="748" t="s">
        <v>3679</v>
      </c>
      <c r="K234" s="748" t="s">
        <v>855</v>
      </c>
      <c r="L234" s="751">
        <v>57.64</v>
      </c>
      <c r="M234" s="751">
        <v>57.64</v>
      </c>
      <c r="N234" s="748">
        <v>1</v>
      </c>
      <c r="O234" s="752">
        <v>0.5</v>
      </c>
      <c r="P234" s="751"/>
      <c r="Q234" s="753">
        <v>0</v>
      </c>
      <c r="R234" s="748"/>
      <c r="S234" s="753">
        <v>0</v>
      </c>
      <c r="T234" s="752"/>
      <c r="U234" s="747">
        <v>0</v>
      </c>
    </row>
    <row r="235" spans="1:21" ht="14.4" customHeight="1" x14ac:dyDescent="0.3">
      <c r="A235" s="746">
        <v>30</v>
      </c>
      <c r="B235" s="748" t="s">
        <v>544</v>
      </c>
      <c r="C235" s="748" t="s">
        <v>3364</v>
      </c>
      <c r="D235" s="749" t="s">
        <v>4282</v>
      </c>
      <c r="E235" s="750" t="s">
        <v>3373</v>
      </c>
      <c r="F235" s="748" t="s">
        <v>3361</v>
      </c>
      <c r="G235" s="748" t="s">
        <v>3522</v>
      </c>
      <c r="H235" s="748" t="s">
        <v>545</v>
      </c>
      <c r="I235" s="748" t="s">
        <v>3523</v>
      </c>
      <c r="J235" s="748" t="s">
        <v>3524</v>
      </c>
      <c r="K235" s="748" t="s">
        <v>855</v>
      </c>
      <c r="L235" s="751">
        <v>93.71</v>
      </c>
      <c r="M235" s="751">
        <v>93.71</v>
      </c>
      <c r="N235" s="748">
        <v>1</v>
      </c>
      <c r="O235" s="752">
        <v>1</v>
      </c>
      <c r="P235" s="751"/>
      <c r="Q235" s="753">
        <v>0</v>
      </c>
      <c r="R235" s="748"/>
      <c r="S235" s="753">
        <v>0</v>
      </c>
      <c r="T235" s="752"/>
      <c r="U235" s="747">
        <v>0</v>
      </c>
    </row>
    <row r="236" spans="1:21" ht="14.4" customHeight="1" x14ac:dyDescent="0.3">
      <c r="A236" s="746">
        <v>30</v>
      </c>
      <c r="B236" s="748" t="s">
        <v>544</v>
      </c>
      <c r="C236" s="748" t="s">
        <v>3364</v>
      </c>
      <c r="D236" s="749" t="s">
        <v>4282</v>
      </c>
      <c r="E236" s="750" t="s">
        <v>3373</v>
      </c>
      <c r="F236" s="748" t="s">
        <v>3361</v>
      </c>
      <c r="G236" s="748" t="s">
        <v>3522</v>
      </c>
      <c r="H236" s="748" t="s">
        <v>545</v>
      </c>
      <c r="I236" s="748" t="s">
        <v>3523</v>
      </c>
      <c r="J236" s="748" t="s">
        <v>3524</v>
      </c>
      <c r="K236" s="748" t="s">
        <v>855</v>
      </c>
      <c r="L236" s="751">
        <v>57.64</v>
      </c>
      <c r="M236" s="751">
        <v>57.64</v>
      </c>
      <c r="N236" s="748">
        <v>1</v>
      </c>
      <c r="O236" s="752">
        <v>0.5</v>
      </c>
      <c r="P236" s="751"/>
      <c r="Q236" s="753">
        <v>0</v>
      </c>
      <c r="R236" s="748"/>
      <c r="S236" s="753">
        <v>0</v>
      </c>
      <c r="T236" s="752"/>
      <c r="U236" s="747">
        <v>0</v>
      </c>
    </row>
    <row r="237" spans="1:21" ht="14.4" customHeight="1" x14ac:dyDescent="0.3">
      <c r="A237" s="746">
        <v>30</v>
      </c>
      <c r="B237" s="748" t="s">
        <v>544</v>
      </c>
      <c r="C237" s="748" t="s">
        <v>3364</v>
      </c>
      <c r="D237" s="749" t="s">
        <v>4282</v>
      </c>
      <c r="E237" s="750" t="s">
        <v>3373</v>
      </c>
      <c r="F237" s="748" t="s">
        <v>3361</v>
      </c>
      <c r="G237" s="748" t="s">
        <v>3528</v>
      </c>
      <c r="H237" s="748" t="s">
        <v>2305</v>
      </c>
      <c r="I237" s="748" t="s">
        <v>2409</v>
      </c>
      <c r="J237" s="748" t="s">
        <v>629</v>
      </c>
      <c r="K237" s="748" t="s">
        <v>630</v>
      </c>
      <c r="L237" s="751">
        <v>28.81</v>
      </c>
      <c r="M237" s="751">
        <v>172.85999999999999</v>
      </c>
      <c r="N237" s="748">
        <v>6</v>
      </c>
      <c r="O237" s="752">
        <v>2.5</v>
      </c>
      <c r="P237" s="751">
        <v>57.62</v>
      </c>
      <c r="Q237" s="753">
        <v>0.33333333333333337</v>
      </c>
      <c r="R237" s="748">
        <v>2</v>
      </c>
      <c r="S237" s="753">
        <v>0.33333333333333331</v>
      </c>
      <c r="T237" s="752">
        <v>0.5</v>
      </c>
      <c r="U237" s="747">
        <v>0.2</v>
      </c>
    </row>
    <row r="238" spans="1:21" ht="14.4" customHeight="1" x14ac:dyDescent="0.3">
      <c r="A238" s="746">
        <v>30</v>
      </c>
      <c r="B238" s="748" t="s">
        <v>544</v>
      </c>
      <c r="C238" s="748" t="s">
        <v>3364</v>
      </c>
      <c r="D238" s="749" t="s">
        <v>4282</v>
      </c>
      <c r="E238" s="750" t="s">
        <v>3373</v>
      </c>
      <c r="F238" s="748" t="s">
        <v>3361</v>
      </c>
      <c r="G238" s="748" t="s">
        <v>3528</v>
      </c>
      <c r="H238" s="748" t="s">
        <v>2305</v>
      </c>
      <c r="I238" s="748" t="s">
        <v>2409</v>
      </c>
      <c r="J238" s="748" t="s">
        <v>629</v>
      </c>
      <c r="K238" s="748" t="s">
        <v>630</v>
      </c>
      <c r="L238" s="751">
        <v>46.85</v>
      </c>
      <c r="M238" s="751">
        <v>234.25</v>
      </c>
      <c r="N238" s="748">
        <v>5</v>
      </c>
      <c r="O238" s="752">
        <v>2.5</v>
      </c>
      <c r="P238" s="751"/>
      <c r="Q238" s="753">
        <v>0</v>
      </c>
      <c r="R238" s="748"/>
      <c r="S238" s="753">
        <v>0</v>
      </c>
      <c r="T238" s="752"/>
      <c r="U238" s="747">
        <v>0</v>
      </c>
    </row>
    <row r="239" spans="1:21" ht="14.4" customHeight="1" x14ac:dyDescent="0.3">
      <c r="A239" s="746">
        <v>30</v>
      </c>
      <c r="B239" s="748" t="s">
        <v>544</v>
      </c>
      <c r="C239" s="748" t="s">
        <v>3364</v>
      </c>
      <c r="D239" s="749" t="s">
        <v>4282</v>
      </c>
      <c r="E239" s="750" t="s">
        <v>3373</v>
      </c>
      <c r="F239" s="748" t="s">
        <v>3361</v>
      </c>
      <c r="G239" s="748" t="s">
        <v>3680</v>
      </c>
      <c r="H239" s="748" t="s">
        <v>545</v>
      </c>
      <c r="I239" s="748" t="s">
        <v>3681</v>
      </c>
      <c r="J239" s="748" t="s">
        <v>3682</v>
      </c>
      <c r="K239" s="748" t="s">
        <v>3683</v>
      </c>
      <c r="L239" s="751">
        <v>161.66</v>
      </c>
      <c r="M239" s="751">
        <v>161.66</v>
      </c>
      <c r="N239" s="748">
        <v>1</v>
      </c>
      <c r="O239" s="752">
        <v>0.5</v>
      </c>
      <c r="P239" s="751"/>
      <c r="Q239" s="753">
        <v>0</v>
      </c>
      <c r="R239" s="748"/>
      <c r="S239" s="753">
        <v>0</v>
      </c>
      <c r="T239" s="752"/>
      <c r="U239" s="747">
        <v>0</v>
      </c>
    </row>
    <row r="240" spans="1:21" ht="14.4" customHeight="1" x14ac:dyDescent="0.3">
      <c r="A240" s="746">
        <v>30</v>
      </c>
      <c r="B240" s="748" t="s">
        <v>544</v>
      </c>
      <c r="C240" s="748" t="s">
        <v>3364</v>
      </c>
      <c r="D240" s="749" t="s">
        <v>4282</v>
      </c>
      <c r="E240" s="750" t="s">
        <v>3373</v>
      </c>
      <c r="F240" s="748" t="s">
        <v>3361</v>
      </c>
      <c r="G240" s="748" t="s">
        <v>3530</v>
      </c>
      <c r="H240" s="748" t="s">
        <v>2305</v>
      </c>
      <c r="I240" s="748" t="s">
        <v>2505</v>
      </c>
      <c r="J240" s="748" t="s">
        <v>2506</v>
      </c>
      <c r="K240" s="748" t="s">
        <v>1610</v>
      </c>
      <c r="L240" s="751">
        <v>48.27</v>
      </c>
      <c r="M240" s="751">
        <v>48.27</v>
      </c>
      <c r="N240" s="748">
        <v>1</v>
      </c>
      <c r="O240" s="752">
        <v>1</v>
      </c>
      <c r="P240" s="751"/>
      <c r="Q240" s="753">
        <v>0</v>
      </c>
      <c r="R240" s="748"/>
      <c r="S240" s="753">
        <v>0</v>
      </c>
      <c r="T240" s="752"/>
      <c r="U240" s="747">
        <v>0</v>
      </c>
    </row>
    <row r="241" spans="1:21" ht="14.4" customHeight="1" x14ac:dyDescent="0.3">
      <c r="A241" s="746">
        <v>30</v>
      </c>
      <c r="B241" s="748" t="s">
        <v>544</v>
      </c>
      <c r="C241" s="748" t="s">
        <v>3364</v>
      </c>
      <c r="D241" s="749" t="s">
        <v>4282</v>
      </c>
      <c r="E241" s="750" t="s">
        <v>3373</v>
      </c>
      <c r="F241" s="748" t="s">
        <v>3361</v>
      </c>
      <c r="G241" s="748" t="s">
        <v>3530</v>
      </c>
      <c r="H241" s="748" t="s">
        <v>545</v>
      </c>
      <c r="I241" s="748" t="s">
        <v>3684</v>
      </c>
      <c r="J241" s="748" t="s">
        <v>3685</v>
      </c>
      <c r="K241" s="748" t="s">
        <v>3206</v>
      </c>
      <c r="L241" s="751">
        <v>48.27</v>
      </c>
      <c r="M241" s="751">
        <v>48.27</v>
      </c>
      <c r="N241" s="748">
        <v>1</v>
      </c>
      <c r="O241" s="752">
        <v>0.5</v>
      </c>
      <c r="P241" s="751"/>
      <c r="Q241" s="753">
        <v>0</v>
      </c>
      <c r="R241" s="748"/>
      <c r="S241" s="753">
        <v>0</v>
      </c>
      <c r="T241" s="752"/>
      <c r="U241" s="747">
        <v>0</v>
      </c>
    </row>
    <row r="242" spans="1:21" ht="14.4" customHeight="1" x14ac:dyDescent="0.3">
      <c r="A242" s="746">
        <v>30</v>
      </c>
      <c r="B242" s="748" t="s">
        <v>544</v>
      </c>
      <c r="C242" s="748" t="s">
        <v>3364</v>
      </c>
      <c r="D242" s="749" t="s">
        <v>4282</v>
      </c>
      <c r="E242" s="750" t="s">
        <v>3373</v>
      </c>
      <c r="F242" s="748" t="s">
        <v>3361</v>
      </c>
      <c r="G242" s="748" t="s">
        <v>3531</v>
      </c>
      <c r="H242" s="748" t="s">
        <v>2305</v>
      </c>
      <c r="I242" s="748" t="s">
        <v>2620</v>
      </c>
      <c r="J242" s="748" t="s">
        <v>2531</v>
      </c>
      <c r="K242" s="748" t="s">
        <v>1075</v>
      </c>
      <c r="L242" s="751">
        <v>153.62</v>
      </c>
      <c r="M242" s="751">
        <v>460.86</v>
      </c>
      <c r="N242" s="748">
        <v>3</v>
      </c>
      <c r="O242" s="752">
        <v>1.5</v>
      </c>
      <c r="P242" s="751">
        <v>153.62</v>
      </c>
      <c r="Q242" s="753">
        <v>0.33333333333333331</v>
      </c>
      <c r="R242" s="748">
        <v>1</v>
      </c>
      <c r="S242" s="753">
        <v>0.33333333333333331</v>
      </c>
      <c r="T242" s="752">
        <v>0.5</v>
      </c>
      <c r="U242" s="747">
        <v>0.33333333333333331</v>
      </c>
    </row>
    <row r="243" spans="1:21" ht="14.4" customHeight="1" x14ac:dyDescent="0.3">
      <c r="A243" s="746">
        <v>30</v>
      </c>
      <c r="B243" s="748" t="s">
        <v>544</v>
      </c>
      <c r="C243" s="748" t="s">
        <v>3364</v>
      </c>
      <c r="D243" s="749" t="s">
        <v>4282</v>
      </c>
      <c r="E243" s="750" t="s">
        <v>3373</v>
      </c>
      <c r="F243" s="748" t="s">
        <v>3361</v>
      </c>
      <c r="G243" s="748" t="s">
        <v>3532</v>
      </c>
      <c r="H243" s="748" t="s">
        <v>2305</v>
      </c>
      <c r="I243" s="748" t="s">
        <v>2514</v>
      </c>
      <c r="J243" s="748" t="s">
        <v>3225</v>
      </c>
      <c r="K243" s="748" t="s">
        <v>1285</v>
      </c>
      <c r="L243" s="751">
        <v>97.26</v>
      </c>
      <c r="M243" s="751">
        <v>194.52</v>
      </c>
      <c r="N243" s="748">
        <v>2</v>
      </c>
      <c r="O243" s="752">
        <v>1</v>
      </c>
      <c r="P243" s="751"/>
      <c r="Q243" s="753">
        <v>0</v>
      </c>
      <c r="R243" s="748"/>
      <c r="S243" s="753">
        <v>0</v>
      </c>
      <c r="T243" s="752"/>
      <c r="U243" s="747">
        <v>0</v>
      </c>
    </row>
    <row r="244" spans="1:21" ht="14.4" customHeight="1" x14ac:dyDescent="0.3">
      <c r="A244" s="746">
        <v>30</v>
      </c>
      <c r="B244" s="748" t="s">
        <v>544</v>
      </c>
      <c r="C244" s="748" t="s">
        <v>3364</v>
      </c>
      <c r="D244" s="749" t="s">
        <v>4282</v>
      </c>
      <c r="E244" s="750" t="s">
        <v>3373</v>
      </c>
      <c r="F244" s="748" t="s">
        <v>3361</v>
      </c>
      <c r="G244" s="748" t="s">
        <v>3532</v>
      </c>
      <c r="H244" s="748" t="s">
        <v>2305</v>
      </c>
      <c r="I244" s="748" t="s">
        <v>2542</v>
      </c>
      <c r="J244" s="748" t="s">
        <v>2543</v>
      </c>
      <c r="K244" s="748" t="s">
        <v>1285</v>
      </c>
      <c r="L244" s="751">
        <v>194.54</v>
      </c>
      <c r="M244" s="751">
        <v>389.08</v>
      </c>
      <c r="N244" s="748">
        <v>2</v>
      </c>
      <c r="O244" s="752">
        <v>1</v>
      </c>
      <c r="P244" s="751"/>
      <c r="Q244" s="753">
        <v>0</v>
      </c>
      <c r="R244" s="748"/>
      <c r="S244" s="753">
        <v>0</v>
      </c>
      <c r="T244" s="752"/>
      <c r="U244" s="747">
        <v>0</v>
      </c>
    </row>
    <row r="245" spans="1:21" ht="14.4" customHeight="1" x14ac:dyDescent="0.3">
      <c r="A245" s="746">
        <v>30</v>
      </c>
      <c r="B245" s="748" t="s">
        <v>544</v>
      </c>
      <c r="C245" s="748" t="s">
        <v>3364</v>
      </c>
      <c r="D245" s="749" t="s">
        <v>4282</v>
      </c>
      <c r="E245" s="750" t="s">
        <v>3373</v>
      </c>
      <c r="F245" s="748" t="s">
        <v>3361</v>
      </c>
      <c r="G245" s="748" t="s">
        <v>3686</v>
      </c>
      <c r="H245" s="748" t="s">
        <v>545</v>
      </c>
      <c r="I245" s="748" t="s">
        <v>3687</v>
      </c>
      <c r="J245" s="748" t="s">
        <v>3688</v>
      </c>
      <c r="K245" s="748" t="s">
        <v>3689</v>
      </c>
      <c r="L245" s="751">
        <v>0</v>
      </c>
      <c r="M245" s="751">
        <v>0</v>
      </c>
      <c r="N245" s="748">
        <v>1</v>
      </c>
      <c r="O245" s="752">
        <v>0.5</v>
      </c>
      <c r="P245" s="751"/>
      <c r="Q245" s="753"/>
      <c r="R245" s="748"/>
      <c r="S245" s="753">
        <v>0</v>
      </c>
      <c r="T245" s="752"/>
      <c r="U245" s="747">
        <v>0</v>
      </c>
    </row>
    <row r="246" spans="1:21" ht="14.4" customHeight="1" x14ac:dyDescent="0.3">
      <c r="A246" s="746">
        <v>30</v>
      </c>
      <c r="B246" s="748" t="s">
        <v>544</v>
      </c>
      <c r="C246" s="748" t="s">
        <v>3364</v>
      </c>
      <c r="D246" s="749" t="s">
        <v>4282</v>
      </c>
      <c r="E246" s="750" t="s">
        <v>3373</v>
      </c>
      <c r="F246" s="748" t="s">
        <v>3361</v>
      </c>
      <c r="G246" s="748" t="s">
        <v>3540</v>
      </c>
      <c r="H246" s="748" t="s">
        <v>545</v>
      </c>
      <c r="I246" s="748" t="s">
        <v>1079</v>
      </c>
      <c r="J246" s="748" t="s">
        <v>1080</v>
      </c>
      <c r="K246" s="748" t="s">
        <v>2136</v>
      </c>
      <c r="L246" s="751">
        <v>105.46</v>
      </c>
      <c r="M246" s="751">
        <v>105.46</v>
      </c>
      <c r="N246" s="748">
        <v>1</v>
      </c>
      <c r="O246" s="752">
        <v>0.5</v>
      </c>
      <c r="P246" s="751"/>
      <c r="Q246" s="753">
        <v>0</v>
      </c>
      <c r="R246" s="748"/>
      <c r="S246" s="753">
        <v>0</v>
      </c>
      <c r="T246" s="752"/>
      <c r="U246" s="747">
        <v>0</v>
      </c>
    </row>
    <row r="247" spans="1:21" ht="14.4" customHeight="1" x14ac:dyDescent="0.3">
      <c r="A247" s="746">
        <v>30</v>
      </c>
      <c r="B247" s="748" t="s">
        <v>544</v>
      </c>
      <c r="C247" s="748" t="s">
        <v>3364</v>
      </c>
      <c r="D247" s="749" t="s">
        <v>4282</v>
      </c>
      <c r="E247" s="750" t="s">
        <v>3373</v>
      </c>
      <c r="F247" s="748" t="s">
        <v>3361</v>
      </c>
      <c r="G247" s="748" t="s">
        <v>3541</v>
      </c>
      <c r="H247" s="748" t="s">
        <v>545</v>
      </c>
      <c r="I247" s="748" t="s">
        <v>3690</v>
      </c>
      <c r="J247" s="748" t="s">
        <v>2237</v>
      </c>
      <c r="K247" s="748" t="s">
        <v>3691</v>
      </c>
      <c r="L247" s="751">
        <v>1366.9</v>
      </c>
      <c r="M247" s="751">
        <v>1366.9</v>
      </c>
      <c r="N247" s="748">
        <v>1</v>
      </c>
      <c r="O247" s="752">
        <v>1</v>
      </c>
      <c r="P247" s="751"/>
      <c r="Q247" s="753">
        <v>0</v>
      </c>
      <c r="R247" s="748"/>
      <c r="S247" s="753">
        <v>0</v>
      </c>
      <c r="T247" s="752"/>
      <c r="U247" s="747">
        <v>0</v>
      </c>
    </row>
    <row r="248" spans="1:21" ht="14.4" customHeight="1" x14ac:dyDescent="0.3">
      <c r="A248" s="746">
        <v>30</v>
      </c>
      <c r="B248" s="748" t="s">
        <v>544</v>
      </c>
      <c r="C248" s="748" t="s">
        <v>3364</v>
      </c>
      <c r="D248" s="749" t="s">
        <v>4282</v>
      </c>
      <c r="E248" s="750" t="s">
        <v>3373</v>
      </c>
      <c r="F248" s="748" t="s">
        <v>3361</v>
      </c>
      <c r="G248" s="748" t="s">
        <v>3541</v>
      </c>
      <c r="H248" s="748" t="s">
        <v>545</v>
      </c>
      <c r="I248" s="748" t="s">
        <v>2037</v>
      </c>
      <c r="J248" s="748" t="s">
        <v>1032</v>
      </c>
      <c r="K248" s="748" t="s">
        <v>2038</v>
      </c>
      <c r="L248" s="751">
        <v>1822.54</v>
      </c>
      <c r="M248" s="751">
        <v>3645.08</v>
      </c>
      <c r="N248" s="748">
        <v>2</v>
      </c>
      <c r="O248" s="752">
        <v>2</v>
      </c>
      <c r="P248" s="751"/>
      <c r="Q248" s="753">
        <v>0</v>
      </c>
      <c r="R248" s="748"/>
      <c r="S248" s="753">
        <v>0</v>
      </c>
      <c r="T248" s="752"/>
      <c r="U248" s="747">
        <v>0</v>
      </c>
    </row>
    <row r="249" spans="1:21" ht="14.4" customHeight="1" x14ac:dyDescent="0.3">
      <c r="A249" s="746">
        <v>30</v>
      </c>
      <c r="B249" s="748" t="s">
        <v>544</v>
      </c>
      <c r="C249" s="748" t="s">
        <v>3364</v>
      </c>
      <c r="D249" s="749" t="s">
        <v>4282</v>
      </c>
      <c r="E249" s="750" t="s">
        <v>3373</v>
      </c>
      <c r="F249" s="748" t="s">
        <v>3361</v>
      </c>
      <c r="G249" s="748" t="s">
        <v>3548</v>
      </c>
      <c r="H249" s="748" t="s">
        <v>545</v>
      </c>
      <c r="I249" s="748" t="s">
        <v>956</v>
      </c>
      <c r="J249" s="748" t="s">
        <v>3549</v>
      </c>
      <c r="K249" s="748" t="s">
        <v>3550</v>
      </c>
      <c r="L249" s="751">
        <v>0</v>
      </c>
      <c r="M249" s="751">
        <v>0</v>
      </c>
      <c r="N249" s="748">
        <v>12</v>
      </c>
      <c r="O249" s="752">
        <v>6.5</v>
      </c>
      <c r="P249" s="751">
        <v>0</v>
      </c>
      <c r="Q249" s="753"/>
      <c r="R249" s="748">
        <v>1</v>
      </c>
      <c r="S249" s="753">
        <v>8.3333333333333329E-2</v>
      </c>
      <c r="T249" s="752">
        <v>0.5</v>
      </c>
      <c r="U249" s="747">
        <v>7.6923076923076927E-2</v>
      </c>
    </row>
    <row r="250" spans="1:21" ht="14.4" customHeight="1" x14ac:dyDescent="0.3">
      <c r="A250" s="746">
        <v>30</v>
      </c>
      <c r="B250" s="748" t="s">
        <v>544</v>
      </c>
      <c r="C250" s="748" t="s">
        <v>3364</v>
      </c>
      <c r="D250" s="749" t="s">
        <v>4282</v>
      </c>
      <c r="E250" s="750" t="s">
        <v>3373</v>
      </c>
      <c r="F250" s="748" t="s">
        <v>3361</v>
      </c>
      <c r="G250" s="748" t="s">
        <v>3551</v>
      </c>
      <c r="H250" s="748" t="s">
        <v>545</v>
      </c>
      <c r="I250" s="748" t="s">
        <v>868</v>
      </c>
      <c r="J250" s="748" t="s">
        <v>758</v>
      </c>
      <c r="K250" s="748" t="s">
        <v>2551</v>
      </c>
      <c r="L250" s="751">
        <v>152.33000000000001</v>
      </c>
      <c r="M250" s="751">
        <v>152.33000000000001</v>
      </c>
      <c r="N250" s="748">
        <v>1</v>
      </c>
      <c r="O250" s="752">
        <v>0.5</v>
      </c>
      <c r="P250" s="751"/>
      <c r="Q250" s="753">
        <v>0</v>
      </c>
      <c r="R250" s="748"/>
      <c r="S250" s="753">
        <v>0</v>
      </c>
      <c r="T250" s="752"/>
      <c r="U250" s="747">
        <v>0</v>
      </c>
    </row>
    <row r="251" spans="1:21" ht="14.4" customHeight="1" x14ac:dyDescent="0.3">
      <c r="A251" s="746">
        <v>30</v>
      </c>
      <c r="B251" s="748" t="s">
        <v>544</v>
      </c>
      <c r="C251" s="748" t="s">
        <v>3364</v>
      </c>
      <c r="D251" s="749" t="s">
        <v>4282</v>
      </c>
      <c r="E251" s="750" t="s">
        <v>3373</v>
      </c>
      <c r="F251" s="748" t="s">
        <v>3361</v>
      </c>
      <c r="G251" s="748" t="s">
        <v>3551</v>
      </c>
      <c r="H251" s="748" t="s">
        <v>545</v>
      </c>
      <c r="I251" s="748" t="s">
        <v>757</v>
      </c>
      <c r="J251" s="748" t="s">
        <v>758</v>
      </c>
      <c r="K251" s="748" t="s">
        <v>3552</v>
      </c>
      <c r="L251" s="751">
        <v>30.47</v>
      </c>
      <c r="M251" s="751">
        <v>213.29</v>
      </c>
      <c r="N251" s="748">
        <v>7</v>
      </c>
      <c r="O251" s="752">
        <v>3</v>
      </c>
      <c r="P251" s="751"/>
      <c r="Q251" s="753">
        <v>0</v>
      </c>
      <c r="R251" s="748"/>
      <c r="S251" s="753">
        <v>0</v>
      </c>
      <c r="T251" s="752"/>
      <c r="U251" s="747">
        <v>0</v>
      </c>
    </row>
    <row r="252" spans="1:21" ht="14.4" customHeight="1" x14ac:dyDescent="0.3">
      <c r="A252" s="746">
        <v>30</v>
      </c>
      <c r="B252" s="748" t="s">
        <v>544</v>
      </c>
      <c r="C252" s="748" t="s">
        <v>3364</v>
      </c>
      <c r="D252" s="749" t="s">
        <v>4282</v>
      </c>
      <c r="E252" s="750" t="s">
        <v>3373</v>
      </c>
      <c r="F252" s="748" t="s">
        <v>3361</v>
      </c>
      <c r="G252" s="748" t="s">
        <v>3553</v>
      </c>
      <c r="H252" s="748" t="s">
        <v>545</v>
      </c>
      <c r="I252" s="748" t="s">
        <v>2860</v>
      </c>
      <c r="J252" s="748" t="s">
        <v>2861</v>
      </c>
      <c r="K252" s="748" t="s">
        <v>3554</v>
      </c>
      <c r="L252" s="751">
        <v>22.44</v>
      </c>
      <c r="M252" s="751">
        <v>22.44</v>
      </c>
      <c r="N252" s="748">
        <v>1</v>
      </c>
      <c r="O252" s="752">
        <v>0.5</v>
      </c>
      <c r="P252" s="751"/>
      <c r="Q252" s="753">
        <v>0</v>
      </c>
      <c r="R252" s="748"/>
      <c r="S252" s="753">
        <v>0</v>
      </c>
      <c r="T252" s="752"/>
      <c r="U252" s="747">
        <v>0</v>
      </c>
    </row>
    <row r="253" spans="1:21" ht="14.4" customHeight="1" x14ac:dyDescent="0.3">
      <c r="A253" s="746">
        <v>30</v>
      </c>
      <c r="B253" s="748" t="s">
        <v>544</v>
      </c>
      <c r="C253" s="748" t="s">
        <v>3364</v>
      </c>
      <c r="D253" s="749" t="s">
        <v>4282</v>
      </c>
      <c r="E253" s="750" t="s">
        <v>3373</v>
      </c>
      <c r="F253" s="748" t="s">
        <v>3361</v>
      </c>
      <c r="G253" s="748" t="s">
        <v>3692</v>
      </c>
      <c r="H253" s="748" t="s">
        <v>2305</v>
      </c>
      <c r="I253" s="748" t="s">
        <v>2588</v>
      </c>
      <c r="J253" s="748" t="s">
        <v>2589</v>
      </c>
      <c r="K253" s="748" t="s">
        <v>2590</v>
      </c>
      <c r="L253" s="751">
        <v>109.97</v>
      </c>
      <c r="M253" s="751">
        <v>109.97</v>
      </c>
      <c r="N253" s="748">
        <v>1</v>
      </c>
      <c r="O253" s="752">
        <v>0.5</v>
      </c>
      <c r="P253" s="751">
        <v>109.97</v>
      </c>
      <c r="Q253" s="753">
        <v>1</v>
      </c>
      <c r="R253" s="748">
        <v>1</v>
      </c>
      <c r="S253" s="753">
        <v>1</v>
      </c>
      <c r="T253" s="752">
        <v>0.5</v>
      </c>
      <c r="U253" s="747">
        <v>1</v>
      </c>
    </row>
    <row r="254" spans="1:21" ht="14.4" customHeight="1" x14ac:dyDescent="0.3">
      <c r="A254" s="746">
        <v>30</v>
      </c>
      <c r="B254" s="748" t="s">
        <v>544</v>
      </c>
      <c r="C254" s="748" t="s">
        <v>3364</v>
      </c>
      <c r="D254" s="749" t="s">
        <v>4282</v>
      </c>
      <c r="E254" s="750" t="s">
        <v>3373</v>
      </c>
      <c r="F254" s="748" t="s">
        <v>3361</v>
      </c>
      <c r="G254" s="748" t="s">
        <v>3692</v>
      </c>
      <c r="H254" s="748" t="s">
        <v>545</v>
      </c>
      <c r="I254" s="748" t="s">
        <v>3693</v>
      </c>
      <c r="J254" s="748" t="s">
        <v>3694</v>
      </c>
      <c r="K254" s="748" t="s">
        <v>3695</v>
      </c>
      <c r="L254" s="751">
        <v>102.63</v>
      </c>
      <c r="M254" s="751">
        <v>102.63</v>
      </c>
      <c r="N254" s="748">
        <v>1</v>
      </c>
      <c r="O254" s="752">
        <v>0.5</v>
      </c>
      <c r="P254" s="751"/>
      <c r="Q254" s="753">
        <v>0</v>
      </c>
      <c r="R254" s="748"/>
      <c r="S254" s="753">
        <v>0</v>
      </c>
      <c r="T254" s="752"/>
      <c r="U254" s="747">
        <v>0</v>
      </c>
    </row>
    <row r="255" spans="1:21" ht="14.4" customHeight="1" x14ac:dyDescent="0.3">
      <c r="A255" s="746">
        <v>30</v>
      </c>
      <c r="B255" s="748" t="s">
        <v>544</v>
      </c>
      <c r="C255" s="748" t="s">
        <v>3364</v>
      </c>
      <c r="D255" s="749" t="s">
        <v>4282</v>
      </c>
      <c r="E255" s="750" t="s">
        <v>3373</v>
      </c>
      <c r="F255" s="748" t="s">
        <v>3361</v>
      </c>
      <c r="G255" s="748" t="s">
        <v>3557</v>
      </c>
      <c r="H255" s="748" t="s">
        <v>545</v>
      </c>
      <c r="I255" s="748" t="s">
        <v>894</v>
      </c>
      <c r="J255" s="748" t="s">
        <v>895</v>
      </c>
      <c r="K255" s="748" t="s">
        <v>3696</v>
      </c>
      <c r="L255" s="751">
        <v>80.959999999999994</v>
      </c>
      <c r="M255" s="751">
        <v>80.959999999999994</v>
      </c>
      <c r="N255" s="748">
        <v>1</v>
      </c>
      <c r="O255" s="752">
        <v>0.5</v>
      </c>
      <c r="P255" s="751"/>
      <c r="Q255" s="753">
        <v>0</v>
      </c>
      <c r="R255" s="748"/>
      <c r="S255" s="753">
        <v>0</v>
      </c>
      <c r="T255" s="752"/>
      <c r="U255" s="747">
        <v>0</v>
      </c>
    </row>
    <row r="256" spans="1:21" ht="14.4" customHeight="1" x14ac:dyDescent="0.3">
      <c r="A256" s="746">
        <v>30</v>
      </c>
      <c r="B256" s="748" t="s">
        <v>544</v>
      </c>
      <c r="C256" s="748" t="s">
        <v>3364</v>
      </c>
      <c r="D256" s="749" t="s">
        <v>4282</v>
      </c>
      <c r="E256" s="750" t="s">
        <v>3373</v>
      </c>
      <c r="F256" s="748" t="s">
        <v>3361</v>
      </c>
      <c r="G256" s="748" t="s">
        <v>3697</v>
      </c>
      <c r="H256" s="748" t="s">
        <v>545</v>
      </c>
      <c r="I256" s="748" t="s">
        <v>1816</v>
      </c>
      <c r="J256" s="748" t="s">
        <v>1817</v>
      </c>
      <c r="K256" s="748" t="s">
        <v>3698</v>
      </c>
      <c r="L256" s="751">
        <v>132</v>
      </c>
      <c r="M256" s="751">
        <v>132</v>
      </c>
      <c r="N256" s="748">
        <v>1</v>
      </c>
      <c r="O256" s="752">
        <v>0.5</v>
      </c>
      <c r="P256" s="751"/>
      <c r="Q256" s="753">
        <v>0</v>
      </c>
      <c r="R256" s="748"/>
      <c r="S256" s="753">
        <v>0</v>
      </c>
      <c r="T256" s="752"/>
      <c r="U256" s="747">
        <v>0</v>
      </c>
    </row>
    <row r="257" spans="1:21" ht="14.4" customHeight="1" x14ac:dyDescent="0.3">
      <c r="A257" s="746">
        <v>30</v>
      </c>
      <c r="B257" s="748" t="s">
        <v>544</v>
      </c>
      <c r="C257" s="748" t="s">
        <v>3364</v>
      </c>
      <c r="D257" s="749" t="s">
        <v>4282</v>
      </c>
      <c r="E257" s="750" t="s">
        <v>3373</v>
      </c>
      <c r="F257" s="748" t="s">
        <v>3361</v>
      </c>
      <c r="G257" s="748" t="s">
        <v>3564</v>
      </c>
      <c r="H257" s="748" t="s">
        <v>545</v>
      </c>
      <c r="I257" s="748" t="s">
        <v>924</v>
      </c>
      <c r="J257" s="748" t="s">
        <v>925</v>
      </c>
      <c r="K257" s="748" t="s">
        <v>3383</v>
      </c>
      <c r="L257" s="751">
        <v>94.04</v>
      </c>
      <c r="M257" s="751">
        <v>470.20000000000005</v>
      </c>
      <c r="N257" s="748">
        <v>5</v>
      </c>
      <c r="O257" s="752">
        <v>2.5</v>
      </c>
      <c r="P257" s="751">
        <v>94.04</v>
      </c>
      <c r="Q257" s="753">
        <v>0.19999999999999998</v>
      </c>
      <c r="R257" s="748">
        <v>1</v>
      </c>
      <c r="S257" s="753">
        <v>0.2</v>
      </c>
      <c r="T257" s="752">
        <v>0.5</v>
      </c>
      <c r="U257" s="747">
        <v>0.2</v>
      </c>
    </row>
    <row r="258" spans="1:21" ht="14.4" customHeight="1" x14ac:dyDescent="0.3">
      <c r="A258" s="746">
        <v>30</v>
      </c>
      <c r="B258" s="748" t="s">
        <v>544</v>
      </c>
      <c r="C258" s="748" t="s">
        <v>3364</v>
      </c>
      <c r="D258" s="749" t="s">
        <v>4282</v>
      </c>
      <c r="E258" s="750" t="s">
        <v>3373</v>
      </c>
      <c r="F258" s="748" t="s">
        <v>3361</v>
      </c>
      <c r="G258" s="748" t="s">
        <v>3564</v>
      </c>
      <c r="H258" s="748" t="s">
        <v>545</v>
      </c>
      <c r="I258" s="748" t="s">
        <v>924</v>
      </c>
      <c r="J258" s="748" t="s">
        <v>925</v>
      </c>
      <c r="K258" s="748" t="s">
        <v>3383</v>
      </c>
      <c r="L258" s="751">
        <v>122.73</v>
      </c>
      <c r="M258" s="751">
        <v>368.19</v>
      </c>
      <c r="N258" s="748">
        <v>3</v>
      </c>
      <c r="O258" s="752">
        <v>0.5</v>
      </c>
      <c r="P258" s="751">
        <v>368.19</v>
      </c>
      <c r="Q258" s="753">
        <v>1</v>
      </c>
      <c r="R258" s="748">
        <v>3</v>
      </c>
      <c r="S258" s="753">
        <v>1</v>
      </c>
      <c r="T258" s="752">
        <v>0.5</v>
      </c>
      <c r="U258" s="747">
        <v>1</v>
      </c>
    </row>
    <row r="259" spans="1:21" ht="14.4" customHeight="1" x14ac:dyDescent="0.3">
      <c r="A259" s="746">
        <v>30</v>
      </c>
      <c r="B259" s="748" t="s">
        <v>544</v>
      </c>
      <c r="C259" s="748" t="s">
        <v>3364</v>
      </c>
      <c r="D259" s="749" t="s">
        <v>4282</v>
      </c>
      <c r="E259" s="750" t="s">
        <v>3373</v>
      </c>
      <c r="F259" s="748" t="s">
        <v>3361</v>
      </c>
      <c r="G259" s="748" t="s">
        <v>3699</v>
      </c>
      <c r="H259" s="748" t="s">
        <v>2305</v>
      </c>
      <c r="I259" s="748" t="s">
        <v>2370</v>
      </c>
      <c r="J259" s="748" t="s">
        <v>2371</v>
      </c>
      <c r="K259" s="748" t="s">
        <v>2372</v>
      </c>
      <c r="L259" s="751">
        <v>31.32</v>
      </c>
      <c r="M259" s="751">
        <v>31.32</v>
      </c>
      <c r="N259" s="748">
        <v>1</v>
      </c>
      <c r="O259" s="752">
        <v>1</v>
      </c>
      <c r="P259" s="751"/>
      <c r="Q259" s="753">
        <v>0</v>
      </c>
      <c r="R259" s="748"/>
      <c r="S259" s="753">
        <v>0</v>
      </c>
      <c r="T259" s="752"/>
      <c r="U259" s="747">
        <v>0</v>
      </c>
    </row>
    <row r="260" spans="1:21" ht="14.4" customHeight="1" x14ac:dyDescent="0.3">
      <c r="A260" s="746">
        <v>30</v>
      </c>
      <c r="B260" s="748" t="s">
        <v>544</v>
      </c>
      <c r="C260" s="748" t="s">
        <v>3364</v>
      </c>
      <c r="D260" s="749" t="s">
        <v>4282</v>
      </c>
      <c r="E260" s="750" t="s">
        <v>3373</v>
      </c>
      <c r="F260" s="748" t="s">
        <v>3361</v>
      </c>
      <c r="G260" s="748" t="s">
        <v>3699</v>
      </c>
      <c r="H260" s="748" t="s">
        <v>2305</v>
      </c>
      <c r="I260" s="748" t="s">
        <v>2444</v>
      </c>
      <c r="J260" s="748" t="s">
        <v>2445</v>
      </c>
      <c r="K260" s="748" t="s">
        <v>3298</v>
      </c>
      <c r="L260" s="751">
        <v>31.32</v>
      </c>
      <c r="M260" s="751">
        <v>31.32</v>
      </c>
      <c r="N260" s="748">
        <v>1</v>
      </c>
      <c r="O260" s="752">
        <v>0.5</v>
      </c>
      <c r="P260" s="751"/>
      <c r="Q260" s="753">
        <v>0</v>
      </c>
      <c r="R260" s="748"/>
      <c r="S260" s="753">
        <v>0</v>
      </c>
      <c r="T260" s="752"/>
      <c r="U260" s="747">
        <v>0</v>
      </c>
    </row>
    <row r="261" spans="1:21" ht="14.4" customHeight="1" x14ac:dyDescent="0.3">
      <c r="A261" s="746">
        <v>30</v>
      </c>
      <c r="B261" s="748" t="s">
        <v>544</v>
      </c>
      <c r="C261" s="748" t="s">
        <v>3364</v>
      </c>
      <c r="D261" s="749" t="s">
        <v>4282</v>
      </c>
      <c r="E261" s="750" t="s">
        <v>3373</v>
      </c>
      <c r="F261" s="748" t="s">
        <v>3361</v>
      </c>
      <c r="G261" s="748" t="s">
        <v>3699</v>
      </c>
      <c r="H261" s="748" t="s">
        <v>2305</v>
      </c>
      <c r="I261" s="748" t="s">
        <v>3700</v>
      </c>
      <c r="J261" s="748" t="s">
        <v>3701</v>
      </c>
      <c r="K261" s="748" t="s">
        <v>3702</v>
      </c>
      <c r="L261" s="751">
        <v>300.68</v>
      </c>
      <c r="M261" s="751">
        <v>300.68</v>
      </c>
      <c r="N261" s="748">
        <v>1</v>
      </c>
      <c r="O261" s="752">
        <v>0.5</v>
      </c>
      <c r="P261" s="751"/>
      <c r="Q261" s="753">
        <v>0</v>
      </c>
      <c r="R261" s="748"/>
      <c r="S261" s="753">
        <v>0</v>
      </c>
      <c r="T261" s="752"/>
      <c r="U261" s="747">
        <v>0</v>
      </c>
    </row>
    <row r="262" spans="1:21" ht="14.4" customHeight="1" x14ac:dyDescent="0.3">
      <c r="A262" s="746">
        <v>30</v>
      </c>
      <c r="B262" s="748" t="s">
        <v>544</v>
      </c>
      <c r="C262" s="748" t="s">
        <v>3364</v>
      </c>
      <c r="D262" s="749" t="s">
        <v>4282</v>
      </c>
      <c r="E262" s="750" t="s">
        <v>3373</v>
      </c>
      <c r="F262" s="748" t="s">
        <v>3361</v>
      </c>
      <c r="G262" s="748" t="s">
        <v>3568</v>
      </c>
      <c r="H262" s="748" t="s">
        <v>545</v>
      </c>
      <c r="I262" s="748" t="s">
        <v>1468</v>
      </c>
      <c r="J262" s="748" t="s">
        <v>1458</v>
      </c>
      <c r="K262" s="748" t="s">
        <v>3571</v>
      </c>
      <c r="L262" s="751">
        <v>50.14</v>
      </c>
      <c r="M262" s="751">
        <v>50.14</v>
      </c>
      <c r="N262" s="748">
        <v>1</v>
      </c>
      <c r="O262" s="752">
        <v>0.5</v>
      </c>
      <c r="P262" s="751"/>
      <c r="Q262" s="753">
        <v>0</v>
      </c>
      <c r="R262" s="748"/>
      <c r="S262" s="753">
        <v>0</v>
      </c>
      <c r="T262" s="752"/>
      <c r="U262" s="747">
        <v>0</v>
      </c>
    </row>
    <row r="263" spans="1:21" ht="14.4" customHeight="1" x14ac:dyDescent="0.3">
      <c r="A263" s="746">
        <v>30</v>
      </c>
      <c r="B263" s="748" t="s">
        <v>544</v>
      </c>
      <c r="C263" s="748" t="s">
        <v>3364</v>
      </c>
      <c r="D263" s="749" t="s">
        <v>4282</v>
      </c>
      <c r="E263" s="750" t="s">
        <v>3373</v>
      </c>
      <c r="F263" s="748" t="s">
        <v>3361</v>
      </c>
      <c r="G263" s="748" t="s">
        <v>3568</v>
      </c>
      <c r="H263" s="748" t="s">
        <v>545</v>
      </c>
      <c r="I263" s="748" t="s">
        <v>1457</v>
      </c>
      <c r="J263" s="748" t="s">
        <v>1458</v>
      </c>
      <c r="K263" s="748" t="s">
        <v>3572</v>
      </c>
      <c r="L263" s="751">
        <v>75.22</v>
      </c>
      <c r="M263" s="751">
        <v>376.1</v>
      </c>
      <c r="N263" s="748">
        <v>5</v>
      </c>
      <c r="O263" s="752">
        <v>2.5</v>
      </c>
      <c r="P263" s="751">
        <v>150.44</v>
      </c>
      <c r="Q263" s="753">
        <v>0.39999999999999997</v>
      </c>
      <c r="R263" s="748">
        <v>2</v>
      </c>
      <c r="S263" s="753">
        <v>0.4</v>
      </c>
      <c r="T263" s="752">
        <v>1</v>
      </c>
      <c r="U263" s="747">
        <v>0.4</v>
      </c>
    </row>
    <row r="264" spans="1:21" ht="14.4" customHeight="1" x14ac:dyDescent="0.3">
      <c r="A264" s="746">
        <v>30</v>
      </c>
      <c r="B264" s="748" t="s">
        <v>544</v>
      </c>
      <c r="C264" s="748" t="s">
        <v>3364</v>
      </c>
      <c r="D264" s="749" t="s">
        <v>4282</v>
      </c>
      <c r="E264" s="750" t="s">
        <v>3373</v>
      </c>
      <c r="F264" s="748" t="s">
        <v>3361</v>
      </c>
      <c r="G264" s="748" t="s">
        <v>3577</v>
      </c>
      <c r="H264" s="748" t="s">
        <v>545</v>
      </c>
      <c r="I264" s="748" t="s">
        <v>882</v>
      </c>
      <c r="J264" s="748" t="s">
        <v>883</v>
      </c>
      <c r="K264" s="748" t="s">
        <v>884</v>
      </c>
      <c r="L264" s="751">
        <v>150.19</v>
      </c>
      <c r="M264" s="751">
        <v>150.19</v>
      </c>
      <c r="N264" s="748">
        <v>1</v>
      </c>
      <c r="O264" s="752">
        <v>0.5</v>
      </c>
      <c r="P264" s="751"/>
      <c r="Q264" s="753">
        <v>0</v>
      </c>
      <c r="R264" s="748"/>
      <c r="S264" s="753">
        <v>0</v>
      </c>
      <c r="T264" s="752"/>
      <c r="U264" s="747">
        <v>0</v>
      </c>
    </row>
    <row r="265" spans="1:21" ht="14.4" customHeight="1" x14ac:dyDescent="0.3">
      <c r="A265" s="746">
        <v>30</v>
      </c>
      <c r="B265" s="748" t="s">
        <v>544</v>
      </c>
      <c r="C265" s="748" t="s">
        <v>3364</v>
      </c>
      <c r="D265" s="749" t="s">
        <v>4282</v>
      </c>
      <c r="E265" s="750" t="s">
        <v>3373</v>
      </c>
      <c r="F265" s="748" t="s">
        <v>3361</v>
      </c>
      <c r="G265" s="748" t="s">
        <v>3703</v>
      </c>
      <c r="H265" s="748" t="s">
        <v>545</v>
      </c>
      <c r="I265" s="748" t="s">
        <v>3704</v>
      </c>
      <c r="J265" s="748" t="s">
        <v>1915</v>
      </c>
      <c r="K265" s="748" t="s">
        <v>3705</v>
      </c>
      <c r="L265" s="751">
        <v>0</v>
      </c>
      <c r="M265" s="751">
        <v>0</v>
      </c>
      <c r="N265" s="748">
        <v>2</v>
      </c>
      <c r="O265" s="752">
        <v>0.5</v>
      </c>
      <c r="P265" s="751"/>
      <c r="Q265" s="753"/>
      <c r="R265" s="748"/>
      <c r="S265" s="753">
        <v>0</v>
      </c>
      <c r="T265" s="752"/>
      <c r="U265" s="747">
        <v>0</v>
      </c>
    </row>
    <row r="266" spans="1:21" ht="14.4" customHeight="1" x14ac:dyDescent="0.3">
      <c r="A266" s="746">
        <v>30</v>
      </c>
      <c r="B266" s="748" t="s">
        <v>544</v>
      </c>
      <c r="C266" s="748" t="s">
        <v>3364</v>
      </c>
      <c r="D266" s="749" t="s">
        <v>4282</v>
      </c>
      <c r="E266" s="750" t="s">
        <v>3373</v>
      </c>
      <c r="F266" s="748" t="s">
        <v>3361</v>
      </c>
      <c r="G266" s="748" t="s">
        <v>3706</v>
      </c>
      <c r="H266" s="748" t="s">
        <v>2305</v>
      </c>
      <c r="I266" s="748" t="s">
        <v>2611</v>
      </c>
      <c r="J266" s="748" t="s">
        <v>3182</v>
      </c>
      <c r="K266" s="748" t="s">
        <v>3183</v>
      </c>
      <c r="L266" s="751">
        <v>120.61</v>
      </c>
      <c r="M266" s="751">
        <v>241.22</v>
      </c>
      <c r="N266" s="748">
        <v>2</v>
      </c>
      <c r="O266" s="752">
        <v>1</v>
      </c>
      <c r="P266" s="751"/>
      <c r="Q266" s="753">
        <v>0</v>
      </c>
      <c r="R266" s="748"/>
      <c r="S266" s="753">
        <v>0</v>
      </c>
      <c r="T266" s="752"/>
      <c r="U266" s="747">
        <v>0</v>
      </c>
    </row>
    <row r="267" spans="1:21" ht="14.4" customHeight="1" x14ac:dyDescent="0.3">
      <c r="A267" s="746">
        <v>30</v>
      </c>
      <c r="B267" s="748" t="s">
        <v>544</v>
      </c>
      <c r="C267" s="748" t="s">
        <v>3364</v>
      </c>
      <c r="D267" s="749" t="s">
        <v>4282</v>
      </c>
      <c r="E267" s="750" t="s">
        <v>3373</v>
      </c>
      <c r="F267" s="748" t="s">
        <v>3361</v>
      </c>
      <c r="G267" s="748" t="s">
        <v>3706</v>
      </c>
      <c r="H267" s="748" t="s">
        <v>2305</v>
      </c>
      <c r="I267" s="748" t="s">
        <v>2492</v>
      </c>
      <c r="J267" s="748" t="s">
        <v>3184</v>
      </c>
      <c r="K267" s="748" t="s">
        <v>1259</v>
      </c>
      <c r="L267" s="751">
        <v>184.74</v>
      </c>
      <c r="M267" s="751">
        <v>184.74</v>
      </c>
      <c r="N267" s="748">
        <v>1</v>
      </c>
      <c r="O267" s="752">
        <v>0.5</v>
      </c>
      <c r="P267" s="751"/>
      <c r="Q267" s="753">
        <v>0</v>
      </c>
      <c r="R267" s="748"/>
      <c r="S267" s="753">
        <v>0</v>
      </c>
      <c r="T267" s="752"/>
      <c r="U267" s="747">
        <v>0</v>
      </c>
    </row>
    <row r="268" spans="1:21" ht="14.4" customHeight="1" x14ac:dyDescent="0.3">
      <c r="A268" s="746">
        <v>30</v>
      </c>
      <c r="B268" s="748" t="s">
        <v>544</v>
      </c>
      <c r="C268" s="748" t="s">
        <v>3364</v>
      </c>
      <c r="D268" s="749" t="s">
        <v>4282</v>
      </c>
      <c r="E268" s="750" t="s">
        <v>3373</v>
      </c>
      <c r="F268" s="748" t="s">
        <v>3361</v>
      </c>
      <c r="G268" s="748" t="s">
        <v>3707</v>
      </c>
      <c r="H268" s="748" t="s">
        <v>545</v>
      </c>
      <c r="I268" s="748" t="s">
        <v>3708</v>
      </c>
      <c r="J268" s="748" t="s">
        <v>2217</v>
      </c>
      <c r="K268" s="748" t="s">
        <v>3349</v>
      </c>
      <c r="L268" s="751">
        <v>0</v>
      </c>
      <c r="M268" s="751">
        <v>0</v>
      </c>
      <c r="N268" s="748">
        <v>1</v>
      </c>
      <c r="O268" s="752">
        <v>0.5</v>
      </c>
      <c r="P268" s="751">
        <v>0</v>
      </c>
      <c r="Q268" s="753"/>
      <c r="R268" s="748">
        <v>1</v>
      </c>
      <c r="S268" s="753">
        <v>1</v>
      </c>
      <c r="T268" s="752">
        <v>0.5</v>
      </c>
      <c r="U268" s="747">
        <v>1</v>
      </c>
    </row>
    <row r="269" spans="1:21" ht="14.4" customHeight="1" x14ac:dyDescent="0.3">
      <c r="A269" s="746">
        <v>30</v>
      </c>
      <c r="B269" s="748" t="s">
        <v>544</v>
      </c>
      <c r="C269" s="748" t="s">
        <v>3364</v>
      </c>
      <c r="D269" s="749" t="s">
        <v>4282</v>
      </c>
      <c r="E269" s="750" t="s">
        <v>3373</v>
      </c>
      <c r="F269" s="748" t="s">
        <v>3361</v>
      </c>
      <c r="G269" s="748" t="s">
        <v>3707</v>
      </c>
      <c r="H269" s="748" t="s">
        <v>545</v>
      </c>
      <c r="I269" s="748" t="s">
        <v>3709</v>
      </c>
      <c r="J269" s="748" t="s">
        <v>2217</v>
      </c>
      <c r="K269" s="748" t="s">
        <v>3710</v>
      </c>
      <c r="L269" s="751">
        <v>0</v>
      </c>
      <c r="M269" s="751">
        <v>0</v>
      </c>
      <c r="N269" s="748">
        <v>1</v>
      </c>
      <c r="O269" s="752">
        <v>1</v>
      </c>
      <c r="P269" s="751"/>
      <c r="Q269" s="753"/>
      <c r="R269" s="748"/>
      <c r="S269" s="753">
        <v>0</v>
      </c>
      <c r="T269" s="752"/>
      <c r="U269" s="747">
        <v>0</v>
      </c>
    </row>
    <row r="270" spans="1:21" ht="14.4" customHeight="1" x14ac:dyDescent="0.3">
      <c r="A270" s="746">
        <v>30</v>
      </c>
      <c r="B270" s="748" t="s">
        <v>544</v>
      </c>
      <c r="C270" s="748" t="s">
        <v>3364</v>
      </c>
      <c r="D270" s="749" t="s">
        <v>4282</v>
      </c>
      <c r="E270" s="750" t="s">
        <v>3373</v>
      </c>
      <c r="F270" s="748" t="s">
        <v>3361</v>
      </c>
      <c r="G270" s="748" t="s">
        <v>3591</v>
      </c>
      <c r="H270" s="748" t="s">
        <v>545</v>
      </c>
      <c r="I270" s="748" t="s">
        <v>738</v>
      </c>
      <c r="J270" s="748" t="s">
        <v>739</v>
      </c>
      <c r="K270" s="748" t="s">
        <v>740</v>
      </c>
      <c r="L270" s="751">
        <v>203.9</v>
      </c>
      <c r="M270" s="751">
        <v>203.9</v>
      </c>
      <c r="N270" s="748">
        <v>1</v>
      </c>
      <c r="O270" s="752">
        <v>0.5</v>
      </c>
      <c r="P270" s="751"/>
      <c r="Q270" s="753">
        <v>0</v>
      </c>
      <c r="R270" s="748"/>
      <c r="S270" s="753">
        <v>0</v>
      </c>
      <c r="T270" s="752"/>
      <c r="U270" s="747">
        <v>0</v>
      </c>
    </row>
    <row r="271" spans="1:21" ht="14.4" customHeight="1" x14ac:dyDescent="0.3">
      <c r="A271" s="746">
        <v>30</v>
      </c>
      <c r="B271" s="748" t="s">
        <v>544</v>
      </c>
      <c r="C271" s="748" t="s">
        <v>3364</v>
      </c>
      <c r="D271" s="749" t="s">
        <v>4282</v>
      </c>
      <c r="E271" s="750" t="s">
        <v>3373</v>
      </c>
      <c r="F271" s="748" t="s">
        <v>3362</v>
      </c>
      <c r="G271" s="748" t="s">
        <v>3711</v>
      </c>
      <c r="H271" s="748" t="s">
        <v>545</v>
      </c>
      <c r="I271" s="748" t="s">
        <v>3712</v>
      </c>
      <c r="J271" s="748" t="s">
        <v>3713</v>
      </c>
      <c r="K271" s="748"/>
      <c r="L271" s="751">
        <v>0</v>
      </c>
      <c r="M271" s="751">
        <v>0</v>
      </c>
      <c r="N271" s="748">
        <v>1</v>
      </c>
      <c r="O271" s="752">
        <v>1</v>
      </c>
      <c r="P271" s="751"/>
      <c r="Q271" s="753"/>
      <c r="R271" s="748"/>
      <c r="S271" s="753">
        <v>0</v>
      </c>
      <c r="T271" s="752"/>
      <c r="U271" s="747">
        <v>0</v>
      </c>
    </row>
    <row r="272" spans="1:21" ht="14.4" customHeight="1" x14ac:dyDescent="0.3">
      <c r="A272" s="746">
        <v>30</v>
      </c>
      <c r="B272" s="748" t="s">
        <v>544</v>
      </c>
      <c r="C272" s="748" t="s">
        <v>3364</v>
      </c>
      <c r="D272" s="749" t="s">
        <v>4282</v>
      </c>
      <c r="E272" s="750" t="s">
        <v>3373</v>
      </c>
      <c r="F272" s="748" t="s">
        <v>3363</v>
      </c>
      <c r="G272" s="748" t="s">
        <v>3593</v>
      </c>
      <c r="H272" s="748" t="s">
        <v>545</v>
      </c>
      <c r="I272" s="748" t="s">
        <v>3714</v>
      </c>
      <c r="J272" s="748" t="s">
        <v>3715</v>
      </c>
      <c r="K272" s="748" t="s">
        <v>3716</v>
      </c>
      <c r="L272" s="751">
        <v>4000</v>
      </c>
      <c r="M272" s="751">
        <v>4000</v>
      </c>
      <c r="N272" s="748">
        <v>1</v>
      </c>
      <c r="O272" s="752">
        <v>1</v>
      </c>
      <c r="P272" s="751"/>
      <c r="Q272" s="753">
        <v>0</v>
      </c>
      <c r="R272" s="748"/>
      <c r="S272" s="753">
        <v>0</v>
      </c>
      <c r="T272" s="752"/>
      <c r="U272" s="747">
        <v>0</v>
      </c>
    </row>
    <row r="273" spans="1:21" ht="14.4" customHeight="1" x14ac:dyDescent="0.3">
      <c r="A273" s="746">
        <v>30</v>
      </c>
      <c r="B273" s="748" t="s">
        <v>544</v>
      </c>
      <c r="C273" s="748" t="s">
        <v>3364</v>
      </c>
      <c r="D273" s="749" t="s">
        <v>4282</v>
      </c>
      <c r="E273" s="750" t="s">
        <v>3374</v>
      </c>
      <c r="F273" s="748" t="s">
        <v>3361</v>
      </c>
      <c r="G273" s="748" t="s">
        <v>3607</v>
      </c>
      <c r="H273" s="748" t="s">
        <v>545</v>
      </c>
      <c r="I273" s="748" t="s">
        <v>1054</v>
      </c>
      <c r="J273" s="748" t="s">
        <v>3608</v>
      </c>
      <c r="K273" s="748" t="s">
        <v>1234</v>
      </c>
      <c r="L273" s="751">
        <v>35.11</v>
      </c>
      <c r="M273" s="751">
        <v>35.11</v>
      </c>
      <c r="N273" s="748">
        <v>1</v>
      </c>
      <c r="O273" s="752">
        <v>0.5</v>
      </c>
      <c r="P273" s="751"/>
      <c r="Q273" s="753">
        <v>0</v>
      </c>
      <c r="R273" s="748"/>
      <c r="S273" s="753">
        <v>0</v>
      </c>
      <c r="T273" s="752"/>
      <c r="U273" s="747">
        <v>0</v>
      </c>
    </row>
    <row r="274" spans="1:21" ht="14.4" customHeight="1" x14ac:dyDescent="0.3">
      <c r="A274" s="746">
        <v>30</v>
      </c>
      <c r="B274" s="748" t="s">
        <v>544</v>
      </c>
      <c r="C274" s="748" t="s">
        <v>3364</v>
      </c>
      <c r="D274" s="749" t="s">
        <v>4282</v>
      </c>
      <c r="E274" s="750" t="s">
        <v>3374</v>
      </c>
      <c r="F274" s="748" t="s">
        <v>3361</v>
      </c>
      <c r="G274" s="748" t="s">
        <v>3381</v>
      </c>
      <c r="H274" s="748" t="s">
        <v>545</v>
      </c>
      <c r="I274" s="748" t="s">
        <v>708</v>
      </c>
      <c r="J274" s="748" t="s">
        <v>709</v>
      </c>
      <c r="K274" s="748" t="s">
        <v>3384</v>
      </c>
      <c r="L274" s="751">
        <v>40.58</v>
      </c>
      <c r="M274" s="751">
        <v>40.58</v>
      </c>
      <c r="N274" s="748">
        <v>1</v>
      </c>
      <c r="O274" s="752">
        <v>0.5</v>
      </c>
      <c r="P274" s="751"/>
      <c r="Q274" s="753">
        <v>0</v>
      </c>
      <c r="R274" s="748"/>
      <c r="S274" s="753">
        <v>0</v>
      </c>
      <c r="T274" s="752"/>
      <c r="U274" s="747">
        <v>0</v>
      </c>
    </row>
    <row r="275" spans="1:21" ht="14.4" customHeight="1" x14ac:dyDescent="0.3">
      <c r="A275" s="746">
        <v>30</v>
      </c>
      <c r="B275" s="748" t="s">
        <v>544</v>
      </c>
      <c r="C275" s="748" t="s">
        <v>3364</v>
      </c>
      <c r="D275" s="749" t="s">
        <v>4282</v>
      </c>
      <c r="E275" s="750" t="s">
        <v>3374</v>
      </c>
      <c r="F275" s="748" t="s">
        <v>3361</v>
      </c>
      <c r="G275" s="748" t="s">
        <v>3381</v>
      </c>
      <c r="H275" s="748" t="s">
        <v>545</v>
      </c>
      <c r="I275" s="748" t="s">
        <v>734</v>
      </c>
      <c r="J275" s="748" t="s">
        <v>3609</v>
      </c>
      <c r="K275" s="748" t="s">
        <v>3383</v>
      </c>
      <c r="L275" s="751">
        <v>42.85</v>
      </c>
      <c r="M275" s="751">
        <v>342.80000000000007</v>
      </c>
      <c r="N275" s="748">
        <v>8</v>
      </c>
      <c r="O275" s="752">
        <v>4</v>
      </c>
      <c r="P275" s="751"/>
      <c r="Q275" s="753">
        <v>0</v>
      </c>
      <c r="R275" s="748"/>
      <c r="S275" s="753">
        <v>0</v>
      </c>
      <c r="T275" s="752"/>
      <c r="U275" s="747">
        <v>0</v>
      </c>
    </row>
    <row r="276" spans="1:21" ht="14.4" customHeight="1" x14ac:dyDescent="0.3">
      <c r="A276" s="746">
        <v>30</v>
      </c>
      <c r="B276" s="748" t="s">
        <v>544</v>
      </c>
      <c r="C276" s="748" t="s">
        <v>3364</v>
      </c>
      <c r="D276" s="749" t="s">
        <v>4282</v>
      </c>
      <c r="E276" s="750" t="s">
        <v>3374</v>
      </c>
      <c r="F276" s="748" t="s">
        <v>3361</v>
      </c>
      <c r="G276" s="748" t="s">
        <v>3717</v>
      </c>
      <c r="H276" s="748" t="s">
        <v>545</v>
      </c>
      <c r="I276" s="748" t="s">
        <v>3718</v>
      </c>
      <c r="J276" s="748" t="s">
        <v>1194</v>
      </c>
      <c r="K276" s="748" t="s">
        <v>3719</v>
      </c>
      <c r="L276" s="751">
        <v>0</v>
      </c>
      <c r="M276" s="751">
        <v>0</v>
      </c>
      <c r="N276" s="748">
        <v>1</v>
      </c>
      <c r="O276" s="752">
        <v>0.5</v>
      </c>
      <c r="P276" s="751"/>
      <c r="Q276" s="753"/>
      <c r="R276" s="748"/>
      <c r="S276" s="753">
        <v>0</v>
      </c>
      <c r="T276" s="752"/>
      <c r="U276" s="747">
        <v>0</v>
      </c>
    </row>
    <row r="277" spans="1:21" ht="14.4" customHeight="1" x14ac:dyDescent="0.3">
      <c r="A277" s="746">
        <v>30</v>
      </c>
      <c r="B277" s="748" t="s">
        <v>544</v>
      </c>
      <c r="C277" s="748" t="s">
        <v>3364</v>
      </c>
      <c r="D277" s="749" t="s">
        <v>4282</v>
      </c>
      <c r="E277" s="750" t="s">
        <v>3374</v>
      </c>
      <c r="F277" s="748" t="s">
        <v>3361</v>
      </c>
      <c r="G277" s="748" t="s">
        <v>3386</v>
      </c>
      <c r="H277" s="748" t="s">
        <v>2305</v>
      </c>
      <c r="I277" s="748" t="s">
        <v>2328</v>
      </c>
      <c r="J277" s="748" t="s">
        <v>2329</v>
      </c>
      <c r="K277" s="748" t="s">
        <v>3198</v>
      </c>
      <c r="L277" s="751">
        <v>72</v>
      </c>
      <c r="M277" s="751">
        <v>216</v>
      </c>
      <c r="N277" s="748">
        <v>3</v>
      </c>
      <c r="O277" s="752">
        <v>1.5</v>
      </c>
      <c r="P277" s="751">
        <v>72</v>
      </c>
      <c r="Q277" s="753">
        <v>0.33333333333333331</v>
      </c>
      <c r="R277" s="748">
        <v>1</v>
      </c>
      <c r="S277" s="753">
        <v>0.33333333333333331</v>
      </c>
      <c r="T277" s="752">
        <v>0.5</v>
      </c>
      <c r="U277" s="747">
        <v>0.33333333333333331</v>
      </c>
    </row>
    <row r="278" spans="1:21" ht="14.4" customHeight="1" x14ac:dyDescent="0.3">
      <c r="A278" s="746">
        <v>30</v>
      </c>
      <c r="B278" s="748" t="s">
        <v>544</v>
      </c>
      <c r="C278" s="748" t="s">
        <v>3364</v>
      </c>
      <c r="D278" s="749" t="s">
        <v>4282</v>
      </c>
      <c r="E278" s="750" t="s">
        <v>3374</v>
      </c>
      <c r="F278" s="748" t="s">
        <v>3361</v>
      </c>
      <c r="G278" s="748" t="s">
        <v>3391</v>
      </c>
      <c r="H278" s="748" t="s">
        <v>545</v>
      </c>
      <c r="I278" s="748" t="s">
        <v>3392</v>
      </c>
      <c r="J278" s="748" t="s">
        <v>1258</v>
      </c>
      <c r="K278" s="748" t="s">
        <v>1262</v>
      </c>
      <c r="L278" s="751">
        <v>0</v>
      </c>
      <c r="M278" s="751">
        <v>0</v>
      </c>
      <c r="N278" s="748">
        <v>2</v>
      </c>
      <c r="O278" s="752">
        <v>1</v>
      </c>
      <c r="P278" s="751"/>
      <c r="Q278" s="753"/>
      <c r="R278" s="748"/>
      <c r="S278" s="753">
        <v>0</v>
      </c>
      <c r="T278" s="752"/>
      <c r="U278" s="747">
        <v>0</v>
      </c>
    </row>
    <row r="279" spans="1:21" ht="14.4" customHeight="1" x14ac:dyDescent="0.3">
      <c r="A279" s="746">
        <v>30</v>
      </c>
      <c r="B279" s="748" t="s">
        <v>544</v>
      </c>
      <c r="C279" s="748" t="s">
        <v>3364</v>
      </c>
      <c r="D279" s="749" t="s">
        <v>4282</v>
      </c>
      <c r="E279" s="750" t="s">
        <v>3374</v>
      </c>
      <c r="F279" s="748" t="s">
        <v>3361</v>
      </c>
      <c r="G279" s="748" t="s">
        <v>3391</v>
      </c>
      <c r="H279" s="748" t="s">
        <v>545</v>
      </c>
      <c r="I279" s="748" t="s">
        <v>1261</v>
      </c>
      <c r="J279" s="748" t="s">
        <v>1258</v>
      </c>
      <c r="K279" s="748" t="s">
        <v>1262</v>
      </c>
      <c r="L279" s="751">
        <v>36.86</v>
      </c>
      <c r="M279" s="751">
        <v>36.86</v>
      </c>
      <c r="N279" s="748">
        <v>1</v>
      </c>
      <c r="O279" s="752">
        <v>0.5</v>
      </c>
      <c r="P279" s="751"/>
      <c r="Q279" s="753">
        <v>0</v>
      </c>
      <c r="R279" s="748"/>
      <c r="S279" s="753">
        <v>0</v>
      </c>
      <c r="T279" s="752"/>
      <c r="U279" s="747">
        <v>0</v>
      </c>
    </row>
    <row r="280" spans="1:21" ht="14.4" customHeight="1" x14ac:dyDescent="0.3">
      <c r="A280" s="746">
        <v>30</v>
      </c>
      <c r="B280" s="748" t="s">
        <v>544</v>
      </c>
      <c r="C280" s="748" t="s">
        <v>3364</v>
      </c>
      <c r="D280" s="749" t="s">
        <v>4282</v>
      </c>
      <c r="E280" s="750" t="s">
        <v>3374</v>
      </c>
      <c r="F280" s="748" t="s">
        <v>3361</v>
      </c>
      <c r="G280" s="748" t="s">
        <v>3391</v>
      </c>
      <c r="H280" s="748" t="s">
        <v>545</v>
      </c>
      <c r="I280" s="748" t="s">
        <v>1261</v>
      </c>
      <c r="J280" s="748" t="s">
        <v>1258</v>
      </c>
      <c r="K280" s="748" t="s">
        <v>1262</v>
      </c>
      <c r="L280" s="751">
        <v>58.27</v>
      </c>
      <c r="M280" s="751">
        <v>116.54</v>
      </c>
      <c r="N280" s="748">
        <v>2</v>
      </c>
      <c r="O280" s="752">
        <v>1</v>
      </c>
      <c r="P280" s="751">
        <v>58.27</v>
      </c>
      <c r="Q280" s="753">
        <v>0.5</v>
      </c>
      <c r="R280" s="748">
        <v>1</v>
      </c>
      <c r="S280" s="753">
        <v>0.5</v>
      </c>
      <c r="T280" s="752">
        <v>0.5</v>
      </c>
      <c r="U280" s="747">
        <v>0.5</v>
      </c>
    </row>
    <row r="281" spans="1:21" ht="14.4" customHeight="1" x14ac:dyDescent="0.3">
      <c r="A281" s="746">
        <v>30</v>
      </c>
      <c r="B281" s="748" t="s">
        <v>544</v>
      </c>
      <c r="C281" s="748" t="s">
        <v>3364</v>
      </c>
      <c r="D281" s="749" t="s">
        <v>4282</v>
      </c>
      <c r="E281" s="750" t="s">
        <v>3374</v>
      </c>
      <c r="F281" s="748" t="s">
        <v>3361</v>
      </c>
      <c r="G281" s="748" t="s">
        <v>3720</v>
      </c>
      <c r="H281" s="748" t="s">
        <v>545</v>
      </c>
      <c r="I281" s="748" t="s">
        <v>3721</v>
      </c>
      <c r="J281" s="748" t="s">
        <v>1392</v>
      </c>
      <c r="K281" s="748" t="s">
        <v>3722</v>
      </c>
      <c r="L281" s="751">
        <v>0</v>
      </c>
      <c r="M281" s="751">
        <v>0</v>
      </c>
      <c r="N281" s="748">
        <v>1</v>
      </c>
      <c r="O281" s="752">
        <v>0.5</v>
      </c>
      <c r="P281" s="751"/>
      <c r="Q281" s="753"/>
      <c r="R281" s="748"/>
      <c r="S281" s="753">
        <v>0</v>
      </c>
      <c r="T281" s="752"/>
      <c r="U281" s="747">
        <v>0</v>
      </c>
    </row>
    <row r="282" spans="1:21" ht="14.4" customHeight="1" x14ac:dyDescent="0.3">
      <c r="A282" s="746">
        <v>30</v>
      </c>
      <c r="B282" s="748" t="s">
        <v>544</v>
      </c>
      <c r="C282" s="748" t="s">
        <v>3364</v>
      </c>
      <c r="D282" s="749" t="s">
        <v>4282</v>
      </c>
      <c r="E282" s="750" t="s">
        <v>3374</v>
      </c>
      <c r="F282" s="748" t="s">
        <v>3361</v>
      </c>
      <c r="G282" s="748" t="s">
        <v>3398</v>
      </c>
      <c r="H282" s="748" t="s">
        <v>2305</v>
      </c>
      <c r="I282" s="748" t="s">
        <v>2485</v>
      </c>
      <c r="J282" s="748" t="s">
        <v>2636</v>
      </c>
      <c r="K282" s="748" t="s">
        <v>2407</v>
      </c>
      <c r="L282" s="751">
        <v>58.86</v>
      </c>
      <c r="M282" s="751">
        <v>58.86</v>
      </c>
      <c r="N282" s="748">
        <v>1</v>
      </c>
      <c r="O282" s="752">
        <v>0.5</v>
      </c>
      <c r="P282" s="751"/>
      <c r="Q282" s="753">
        <v>0</v>
      </c>
      <c r="R282" s="748"/>
      <c r="S282" s="753">
        <v>0</v>
      </c>
      <c r="T282" s="752"/>
      <c r="U282" s="747">
        <v>0</v>
      </c>
    </row>
    <row r="283" spans="1:21" ht="14.4" customHeight="1" x14ac:dyDescent="0.3">
      <c r="A283" s="746">
        <v>30</v>
      </c>
      <c r="B283" s="748" t="s">
        <v>544</v>
      </c>
      <c r="C283" s="748" t="s">
        <v>3364</v>
      </c>
      <c r="D283" s="749" t="s">
        <v>4282</v>
      </c>
      <c r="E283" s="750" t="s">
        <v>3374</v>
      </c>
      <c r="F283" s="748" t="s">
        <v>3361</v>
      </c>
      <c r="G283" s="748" t="s">
        <v>3398</v>
      </c>
      <c r="H283" s="748" t="s">
        <v>2305</v>
      </c>
      <c r="I283" s="748" t="s">
        <v>2488</v>
      </c>
      <c r="J283" s="748" t="s">
        <v>3235</v>
      </c>
      <c r="K283" s="748" t="s">
        <v>1036</v>
      </c>
      <c r="L283" s="751">
        <v>124.91</v>
      </c>
      <c r="M283" s="751">
        <v>374.73</v>
      </c>
      <c r="N283" s="748">
        <v>3</v>
      </c>
      <c r="O283" s="752">
        <v>2</v>
      </c>
      <c r="P283" s="751">
        <v>124.91</v>
      </c>
      <c r="Q283" s="753">
        <v>0.33333333333333331</v>
      </c>
      <c r="R283" s="748">
        <v>1</v>
      </c>
      <c r="S283" s="753">
        <v>0.33333333333333331</v>
      </c>
      <c r="T283" s="752">
        <v>0.5</v>
      </c>
      <c r="U283" s="747">
        <v>0.25</v>
      </c>
    </row>
    <row r="284" spans="1:21" ht="14.4" customHeight="1" x14ac:dyDescent="0.3">
      <c r="A284" s="746">
        <v>30</v>
      </c>
      <c r="B284" s="748" t="s">
        <v>544</v>
      </c>
      <c r="C284" s="748" t="s">
        <v>3364</v>
      </c>
      <c r="D284" s="749" t="s">
        <v>4282</v>
      </c>
      <c r="E284" s="750" t="s">
        <v>3374</v>
      </c>
      <c r="F284" s="748" t="s">
        <v>3361</v>
      </c>
      <c r="G284" s="748" t="s">
        <v>3398</v>
      </c>
      <c r="H284" s="748" t="s">
        <v>2305</v>
      </c>
      <c r="I284" s="748" t="s">
        <v>2488</v>
      </c>
      <c r="J284" s="748" t="s">
        <v>3235</v>
      </c>
      <c r="K284" s="748" t="s">
        <v>1036</v>
      </c>
      <c r="L284" s="751">
        <v>117.73</v>
      </c>
      <c r="M284" s="751">
        <v>235.46</v>
      </c>
      <c r="N284" s="748">
        <v>2</v>
      </c>
      <c r="O284" s="752">
        <v>1.5</v>
      </c>
      <c r="P284" s="751"/>
      <c r="Q284" s="753">
        <v>0</v>
      </c>
      <c r="R284" s="748"/>
      <c r="S284" s="753">
        <v>0</v>
      </c>
      <c r="T284" s="752"/>
      <c r="U284" s="747">
        <v>0</v>
      </c>
    </row>
    <row r="285" spans="1:21" ht="14.4" customHeight="1" x14ac:dyDescent="0.3">
      <c r="A285" s="746">
        <v>30</v>
      </c>
      <c r="B285" s="748" t="s">
        <v>544</v>
      </c>
      <c r="C285" s="748" t="s">
        <v>3364</v>
      </c>
      <c r="D285" s="749" t="s">
        <v>4282</v>
      </c>
      <c r="E285" s="750" t="s">
        <v>3374</v>
      </c>
      <c r="F285" s="748" t="s">
        <v>3361</v>
      </c>
      <c r="G285" s="748" t="s">
        <v>3399</v>
      </c>
      <c r="H285" s="748" t="s">
        <v>2305</v>
      </c>
      <c r="I285" s="748" t="s">
        <v>1482</v>
      </c>
      <c r="J285" s="748" t="s">
        <v>2614</v>
      </c>
      <c r="K285" s="748" t="s">
        <v>2615</v>
      </c>
      <c r="L285" s="751">
        <v>103.8</v>
      </c>
      <c r="M285" s="751">
        <v>103.8</v>
      </c>
      <c r="N285" s="748">
        <v>1</v>
      </c>
      <c r="O285" s="752">
        <v>1</v>
      </c>
      <c r="P285" s="751"/>
      <c r="Q285" s="753">
        <v>0</v>
      </c>
      <c r="R285" s="748"/>
      <c r="S285" s="753">
        <v>0</v>
      </c>
      <c r="T285" s="752"/>
      <c r="U285" s="747">
        <v>0</v>
      </c>
    </row>
    <row r="286" spans="1:21" ht="14.4" customHeight="1" x14ac:dyDescent="0.3">
      <c r="A286" s="746">
        <v>30</v>
      </c>
      <c r="B286" s="748" t="s">
        <v>544</v>
      </c>
      <c r="C286" s="748" t="s">
        <v>3364</v>
      </c>
      <c r="D286" s="749" t="s">
        <v>4282</v>
      </c>
      <c r="E286" s="750" t="s">
        <v>3374</v>
      </c>
      <c r="F286" s="748" t="s">
        <v>3361</v>
      </c>
      <c r="G286" s="748" t="s">
        <v>3403</v>
      </c>
      <c r="H286" s="748" t="s">
        <v>2305</v>
      </c>
      <c r="I286" s="748" t="s">
        <v>2402</v>
      </c>
      <c r="J286" s="748" t="s">
        <v>2403</v>
      </c>
      <c r="K286" s="748" t="s">
        <v>1610</v>
      </c>
      <c r="L286" s="751">
        <v>35.11</v>
      </c>
      <c r="M286" s="751">
        <v>105.33</v>
      </c>
      <c r="N286" s="748">
        <v>3</v>
      </c>
      <c r="O286" s="752">
        <v>1.5</v>
      </c>
      <c r="P286" s="751"/>
      <c r="Q286" s="753">
        <v>0</v>
      </c>
      <c r="R286" s="748"/>
      <c r="S286" s="753">
        <v>0</v>
      </c>
      <c r="T286" s="752"/>
      <c r="U286" s="747">
        <v>0</v>
      </c>
    </row>
    <row r="287" spans="1:21" ht="14.4" customHeight="1" x14ac:dyDescent="0.3">
      <c r="A287" s="746">
        <v>30</v>
      </c>
      <c r="B287" s="748" t="s">
        <v>544</v>
      </c>
      <c r="C287" s="748" t="s">
        <v>3364</v>
      </c>
      <c r="D287" s="749" t="s">
        <v>4282</v>
      </c>
      <c r="E287" s="750" t="s">
        <v>3374</v>
      </c>
      <c r="F287" s="748" t="s">
        <v>3361</v>
      </c>
      <c r="G287" s="748" t="s">
        <v>3403</v>
      </c>
      <c r="H287" s="748" t="s">
        <v>2305</v>
      </c>
      <c r="I287" s="748" t="s">
        <v>2405</v>
      </c>
      <c r="J287" s="748" t="s">
        <v>2406</v>
      </c>
      <c r="K287" s="748" t="s">
        <v>2407</v>
      </c>
      <c r="L287" s="751">
        <v>70.23</v>
      </c>
      <c r="M287" s="751">
        <v>70.23</v>
      </c>
      <c r="N287" s="748">
        <v>1</v>
      </c>
      <c r="O287" s="752">
        <v>0.5</v>
      </c>
      <c r="P287" s="751"/>
      <c r="Q287" s="753">
        <v>0</v>
      </c>
      <c r="R287" s="748"/>
      <c r="S287" s="753">
        <v>0</v>
      </c>
      <c r="T287" s="752"/>
      <c r="U287" s="747">
        <v>0</v>
      </c>
    </row>
    <row r="288" spans="1:21" ht="14.4" customHeight="1" x14ac:dyDescent="0.3">
      <c r="A288" s="746">
        <v>30</v>
      </c>
      <c r="B288" s="748" t="s">
        <v>544</v>
      </c>
      <c r="C288" s="748" t="s">
        <v>3364</v>
      </c>
      <c r="D288" s="749" t="s">
        <v>4282</v>
      </c>
      <c r="E288" s="750" t="s">
        <v>3374</v>
      </c>
      <c r="F288" s="748" t="s">
        <v>3361</v>
      </c>
      <c r="G288" s="748" t="s">
        <v>3723</v>
      </c>
      <c r="H288" s="748" t="s">
        <v>545</v>
      </c>
      <c r="I288" s="748" t="s">
        <v>1076</v>
      </c>
      <c r="J288" s="748" t="s">
        <v>1077</v>
      </c>
      <c r="K288" s="748" t="s">
        <v>1075</v>
      </c>
      <c r="L288" s="751">
        <v>115.69</v>
      </c>
      <c r="M288" s="751">
        <v>115.69</v>
      </c>
      <c r="N288" s="748">
        <v>1</v>
      </c>
      <c r="O288" s="752">
        <v>0.5</v>
      </c>
      <c r="P288" s="751"/>
      <c r="Q288" s="753">
        <v>0</v>
      </c>
      <c r="R288" s="748"/>
      <c r="S288" s="753">
        <v>0</v>
      </c>
      <c r="T288" s="752"/>
      <c r="U288" s="747">
        <v>0</v>
      </c>
    </row>
    <row r="289" spans="1:21" ht="14.4" customHeight="1" x14ac:dyDescent="0.3">
      <c r="A289" s="746">
        <v>30</v>
      </c>
      <c r="B289" s="748" t="s">
        <v>544</v>
      </c>
      <c r="C289" s="748" t="s">
        <v>3364</v>
      </c>
      <c r="D289" s="749" t="s">
        <v>4282</v>
      </c>
      <c r="E289" s="750" t="s">
        <v>3374</v>
      </c>
      <c r="F289" s="748" t="s">
        <v>3361</v>
      </c>
      <c r="G289" s="748" t="s">
        <v>3405</v>
      </c>
      <c r="H289" s="748" t="s">
        <v>2305</v>
      </c>
      <c r="I289" s="748" t="s">
        <v>2563</v>
      </c>
      <c r="J289" s="748" t="s">
        <v>2564</v>
      </c>
      <c r="K289" s="748" t="s">
        <v>3220</v>
      </c>
      <c r="L289" s="751">
        <v>65.989999999999995</v>
      </c>
      <c r="M289" s="751">
        <v>263.95999999999998</v>
      </c>
      <c r="N289" s="748">
        <v>4</v>
      </c>
      <c r="O289" s="752">
        <v>2</v>
      </c>
      <c r="P289" s="751">
        <v>65.989999999999995</v>
      </c>
      <c r="Q289" s="753">
        <v>0.25</v>
      </c>
      <c r="R289" s="748">
        <v>1</v>
      </c>
      <c r="S289" s="753">
        <v>0.25</v>
      </c>
      <c r="T289" s="752">
        <v>0.5</v>
      </c>
      <c r="U289" s="747">
        <v>0.25</v>
      </c>
    </row>
    <row r="290" spans="1:21" ht="14.4" customHeight="1" x14ac:dyDescent="0.3">
      <c r="A290" s="746">
        <v>30</v>
      </c>
      <c r="B290" s="748" t="s">
        <v>544</v>
      </c>
      <c r="C290" s="748" t="s">
        <v>3364</v>
      </c>
      <c r="D290" s="749" t="s">
        <v>4282</v>
      </c>
      <c r="E290" s="750" t="s">
        <v>3374</v>
      </c>
      <c r="F290" s="748" t="s">
        <v>3361</v>
      </c>
      <c r="G290" s="748" t="s">
        <v>3406</v>
      </c>
      <c r="H290" s="748" t="s">
        <v>545</v>
      </c>
      <c r="I290" s="748" t="s">
        <v>3407</v>
      </c>
      <c r="J290" s="748" t="s">
        <v>2556</v>
      </c>
      <c r="K290" s="748" t="s">
        <v>3408</v>
      </c>
      <c r="L290" s="751">
        <v>1188.46</v>
      </c>
      <c r="M290" s="751">
        <v>1188.46</v>
      </c>
      <c r="N290" s="748">
        <v>1</v>
      </c>
      <c r="O290" s="752">
        <v>1</v>
      </c>
      <c r="P290" s="751"/>
      <c r="Q290" s="753">
        <v>0</v>
      </c>
      <c r="R290" s="748"/>
      <c r="S290" s="753">
        <v>0</v>
      </c>
      <c r="T290" s="752"/>
      <c r="U290" s="747">
        <v>0</v>
      </c>
    </row>
    <row r="291" spans="1:21" ht="14.4" customHeight="1" x14ac:dyDescent="0.3">
      <c r="A291" s="746">
        <v>30</v>
      </c>
      <c r="B291" s="748" t="s">
        <v>544</v>
      </c>
      <c r="C291" s="748" t="s">
        <v>3364</v>
      </c>
      <c r="D291" s="749" t="s">
        <v>4282</v>
      </c>
      <c r="E291" s="750" t="s">
        <v>3374</v>
      </c>
      <c r="F291" s="748" t="s">
        <v>3361</v>
      </c>
      <c r="G291" s="748" t="s">
        <v>3409</v>
      </c>
      <c r="H291" s="748" t="s">
        <v>545</v>
      </c>
      <c r="I291" s="748" t="s">
        <v>1066</v>
      </c>
      <c r="J291" s="748" t="s">
        <v>3410</v>
      </c>
      <c r="K291" s="748" t="s">
        <v>3411</v>
      </c>
      <c r="L291" s="751">
        <v>23.72</v>
      </c>
      <c r="M291" s="751">
        <v>47.44</v>
      </c>
      <c r="N291" s="748">
        <v>2</v>
      </c>
      <c r="O291" s="752">
        <v>1</v>
      </c>
      <c r="P291" s="751"/>
      <c r="Q291" s="753">
        <v>0</v>
      </c>
      <c r="R291" s="748"/>
      <c r="S291" s="753">
        <v>0</v>
      </c>
      <c r="T291" s="752"/>
      <c r="U291" s="747">
        <v>0</v>
      </c>
    </row>
    <row r="292" spans="1:21" ht="14.4" customHeight="1" x14ac:dyDescent="0.3">
      <c r="A292" s="746">
        <v>30</v>
      </c>
      <c r="B292" s="748" t="s">
        <v>544</v>
      </c>
      <c r="C292" s="748" t="s">
        <v>3364</v>
      </c>
      <c r="D292" s="749" t="s">
        <v>4282</v>
      </c>
      <c r="E292" s="750" t="s">
        <v>3374</v>
      </c>
      <c r="F292" s="748" t="s">
        <v>3361</v>
      </c>
      <c r="G292" s="748" t="s">
        <v>3409</v>
      </c>
      <c r="H292" s="748" t="s">
        <v>545</v>
      </c>
      <c r="I292" s="748" t="s">
        <v>1066</v>
      </c>
      <c r="J292" s="748" t="s">
        <v>3410</v>
      </c>
      <c r="K292" s="748" t="s">
        <v>3411</v>
      </c>
      <c r="L292" s="751">
        <v>35.29</v>
      </c>
      <c r="M292" s="751">
        <v>70.58</v>
      </c>
      <c r="N292" s="748">
        <v>2</v>
      </c>
      <c r="O292" s="752">
        <v>1</v>
      </c>
      <c r="P292" s="751"/>
      <c r="Q292" s="753">
        <v>0</v>
      </c>
      <c r="R292" s="748"/>
      <c r="S292" s="753">
        <v>0</v>
      </c>
      <c r="T292" s="752"/>
      <c r="U292" s="747">
        <v>0</v>
      </c>
    </row>
    <row r="293" spans="1:21" ht="14.4" customHeight="1" x14ac:dyDescent="0.3">
      <c r="A293" s="746">
        <v>30</v>
      </c>
      <c r="B293" s="748" t="s">
        <v>544</v>
      </c>
      <c r="C293" s="748" t="s">
        <v>3364</v>
      </c>
      <c r="D293" s="749" t="s">
        <v>4282</v>
      </c>
      <c r="E293" s="750" t="s">
        <v>3374</v>
      </c>
      <c r="F293" s="748" t="s">
        <v>3361</v>
      </c>
      <c r="G293" s="748" t="s">
        <v>3412</v>
      </c>
      <c r="H293" s="748" t="s">
        <v>545</v>
      </c>
      <c r="I293" s="748" t="s">
        <v>806</v>
      </c>
      <c r="J293" s="748" t="s">
        <v>807</v>
      </c>
      <c r="K293" s="748" t="s">
        <v>3178</v>
      </c>
      <c r="L293" s="751">
        <v>110.28</v>
      </c>
      <c r="M293" s="751">
        <v>110.28</v>
      </c>
      <c r="N293" s="748">
        <v>1</v>
      </c>
      <c r="O293" s="752">
        <v>0.5</v>
      </c>
      <c r="P293" s="751"/>
      <c r="Q293" s="753">
        <v>0</v>
      </c>
      <c r="R293" s="748"/>
      <c r="S293" s="753">
        <v>0</v>
      </c>
      <c r="T293" s="752"/>
      <c r="U293" s="747">
        <v>0</v>
      </c>
    </row>
    <row r="294" spans="1:21" ht="14.4" customHeight="1" x14ac:dyDescent="0.3">
      <c r="A294" s="746">
        <v>30</v>
      </c>
      <c r="B294" s="748" t="s">
        <v>544</v>
      </c>
      <c r="C294" s="748" t="s">
        <v>3364</v>
      </c>
      <c r="D294" s="749" t="s">
        <v>4282</v>
      </c>
      <c r="E294" s="750" t="s">
        <v>3374</v>
      </c>
      <c r="F294" s="748" t="s">
        <v>3361</v>
      </c>
      <c r="G294" s="748" t="s">
        <v>3412</v>
      </c>
      <c r="H294" s="748" t="s">
        <v>545</v>
      </c>
      <c r="I294" s="748" t="s">
        <v>1166</v>
      </c>
      <c r="J294" s="748" t="s">
        <v>807</v>
      </c>
      <c r="K294" s="748" t="s">
        <v>3413</v>
      </c>
      <c r="L294" s="751">
        <v>55.14</v>
      </c>
      <c r="M294" s="751">
        <v>165.42000000000002</v>
      </c>
      <c r="N294" s="748">
        <v>3</v>
      </c>
      <c r="O294" s="752">
        <v>1.5</v>
      </c>
      <c r="P294" s="751"/>
      <c r="Q294" s="753">
        <v>0</v>
      </c>
      <c r="R294" s="748"/>
      <c r="S294" s="753">
        <v>0</v>
      </c>
      <c r="T294" s="752"/>
      <c r="U294" s="747">
        <v>0</v>
      </c>
    </row>
    <row r="295" spans="1:21" ht="14.4" customHeight="1" x14ac:dyDescent="0.3">
      <c r="A295" s="746">
        <v>30</v>
      </c>
      <c r="B295" s="748" t="s">
        <v>544</v>
      </c>
      <c r="C295" s="748" t="s">
        <v>3364</v>
      </c>
      <c r="D295" s="749" t="s">
        <v>4282</v>
      </c>
      <c r="E295" s="750" t="s">
        <v>3374</v>
      </c>
      <c r="F295" s="748" t="s">
        <v>3361</v>
      </c>
      <c r="G295" s="748" t="s">
        <v>3724</v>
      </c>
      <c r="H295" s="748" t="s">
        <v>545</v>
      </c>
      <c r="I295" s="748" t="s">
        <v>3725</v>
      </c>
      <c r="J295" s="748" t="s">
        <v>3726</v>
      </c>
      <c r="K295" s="748" t="s">
        <v>3727</v>
      </c>
      <c r="L295" s="751">
        <v>0</v>
      </c>
      <c r="M295" s="751">
        <v>0</v>
      </c>
      <c r="N295" s="748">
        <v>1</v>
      </c>
      <c r="O295" s="752">
        <v>0.5</v>
      </c>
      <c r="P295" s="751"/>
      <c r="Q295" s="753"/>
      <c r="R295" s="748"/>
      <c r="S295" s="753">
        <v>0</v>
      </c>
      <c r="T295" s="752"/>
      <c r="U295" s="747">
        <v>0</v>
      </c>
    </row>
    <row r="296" spans="1:21" ht="14.4" customHeight="1" x14ac:dyDescent="0.3">
      <c r="A296" s="746">
        <v>30</v>
      </c>
      <c r="B296" s="748" t="s">
        <v>544</v>
      </c>
      <c r="C296" s="748" t="s">
        <v>3364</v>
      </c>
      <c r="D296" s="749" t="s">
        <v>4282</v>
      </c>
      <c r="E296" s="750" t="s">
        <v>3374</v>
      </c>
      <c r="F296" s="748" t="s">
        <v>3361</v>
      </c>
      <c r="G296" s="748" t="s">
        <v>3416</v>
      </c>
      <c r="H296" s="748" t="s">
        <v>2305</v>
      </c>
      <c r="I296" s="748" t="s">
        <v>2628</v>
      </c>
      <c r="J296" s="748" t="s">
        <v>2629</v>
      </c>
      <c r="K296" s="748" t="s">
        <v>2407</v>
      </c>
      <c r="L296" s="751">
        <v>132</v>
      </c>
      <c r="M296" s="751">
        <v>264</v>
      </c>
      <c r="N296" s="748">
        <v>2</v>
      </c>
      <c r="O296" s="752">
        <v>1</v>
      </c>
      <c r="P296" s="751"/>
      <c r="Q296" s="753">
        <v>0</v>
      </c>
      <c r="R296" s="748"/>
      <c r="S296" s="753">
        <v>0</v>
      </c>
      <c r="T296" s="752"/>
      <c r="U296" s="747">
        <v>0</v>
      </c>
    </row>
    <row r="297" spans="1:21" ht="14.4" customHeight="1" x14ac:dyDescent="0.3">
      <c r="A297" s="746">
        <v>30</v>
      </c>
      <c r="B297" s="748" t="s">
        <v>544</v>
      </c>
      <c r="C297" s="748" t="s">
        <v>3364</v>
      </c>
      <c r="D297" s="749" t="s">
        <v>4282</v>
      </c>
      <c r="E297" s="750" t="s">
        <v>3374</v>
      </c>
      <c r="F297" s="748" t="s">
        <v>3361</v>
      </c>
      <c r="G297" s="748" t="s">
        <v>3417</v>
      </c>
      <c r="H297" s="748" t="s">
        <v>545</v>
      </c>
      <c r="I297" s="748" t="s">
        <v>1399</v>
      </c>
      <c r="J297" s="748" t="s">
        <v>3418</v>
      </c>
      <c r="K297" s="748" t="s">
        <v>3419</v>
      </c>
      <c r="L297" s="751">
        <v>484.75</v>
      </c>
      <c r="M297" s="751">
        <v>484.75</v>
      </c>
      <c r="N297" s="748">
        <v>1</v>
      </c>
      <c r="O297" s="752">
        <v>1</v>
      </c>
      <c r="P297" s="751">
        <v>484.75</v>
      </c>
      <c r="Q297" s="753">
        <v>1</v>
      </c>
      <c r="R297" s="748">
        <v>1</v>
      </c>
      <c r="S297" s="753">
        <v>1</v>
      </c>
      <c r="T297" s="752">
        <v>1</v>
      </c>
      <c r="U297" s="747">
        <v>1</v>
      </c>
    </row>
    <row r="298" spans="1:21" ht="14.4" customHeight="1" x14ac:dyDescent="0.3">
      <c r="A298" s="746">
        <v>30</v>
      </c>
      <c r="B298" s="748" t="s">
        <v>544</v>
      </c>
      <c r="C298" s="748" t="s">
        <v>3364</v>
      </c>
      <c r="D298" s="749" t="s">
        <v>4282</v>
      </c>
      <c r="E298" s="750" t="s">
        <v>3374</v>
      </c>
      <c r="F298" s="748" t="s">
        <v>3361</v>
      </c>
      <c r="G298" s="748" t="s">
        <v>3728</v>
      </c>
      <c r="H298" s="748" t="s">
        <v>545</v>
      </c>
      <c r="I298" s="748" t="s">
        <v>1410</v>
      </c>
      <c r="J298" s="748" t="s">
        <v>3729</v>
      </c>
      <c r="K298" s="748" t="s">
        <v>3213</v>
      </c>
      <c r="L298" s="751">
        <v>45.05</v>
      </c>
      <c r="M298" s="751">
        <v>45.05</v>
      </c>
      <c r="N298" s="748">
        <v>1</v>
      </c>
      <c r="O298" s="752">
        <v>0.5</v>
      </c>
      <c r="P298" s="751"/>
      <c r="Q298" s="753">
        <v>0</v>
      </c>
      <c r="R298" s="748"/>
      <c r="S298" s="753">
        <v>0</v>
      </c>
      <c r="T298" s="752"/>
      <c r="U298" s="747">
        <v>0</v>
      </c>
    </row>
    <row r="299" spans="1:21" ht="14.4" customHeight="1" x14ac:dyDescent="0.3">
      <c r="A299" s="746">
        <v>30</v>
      </c>
      <c r="B299" s="748" t="s">
        <v>544</v>
      </c>
      <c r="C299" s="748" t="s">
        <v>3364</v>
      </c>
      <c r="D299" s="749" t="s">
        <v>4282</v>
      </c>
      <c r="E299" s="750" t="s">
        <v>3374</v>
      </c>
      <c r="F299" s="748" t="s">
        <v>3361</v>
      </c>
      <c r="G299" s="748" t="s">
        <v>3420</v>
      </c>
      <c r="H299" s="748" t="s">
        <v>545</v>
      </c>
      <c r="I299" s="748" t="s">
        <v>3422</v>
      </c>
      <c r="J299" s="748" t="s">
        <v>3423</v>
      </c>
      <c r="K299" s="748" t="s">
        <v>3424</v>
      </c>
      <c r="L299" s="751">
        <v>0</v>
      </c>
      <c r="M299" s="751">
        <v>0</v>
      </c>
      <c r="N299" s="748">
        <v>10</v>
      </c>
      <c r="O299" s="752">
        <v>5.5</v>
      </c>
      <c r="P299" s="751">
        <v>0</v>
      </c>
      <c r="Q299" s="753"/>
      <c r="R299" s="748">
        <v>1</v>
      </c>
      <c r="S299" s="753">
        <v>0.1</v>
      </c>
      <c r="T299" s="752">
        <v>1</v>
      </c>
      <c r="U299" s="747">
        <v>0.18181818181818182</v>
      </c>
    </row>
    <row r="300" spans="1:21" ht="14.4" customHeight="1" x14ac:dyDescent="0.3">
      <c r="A300" s="746">
        <v>30</v>
      </c>
      <c r="B300" s="748" t="s">
        <v>544</v>
      </c>
      <c r="C300" s="748" t="s">
        <v>3364</v>
      </c>
      <c r="D300" s="749" t="s">
        <v>4282</v>
      </c>
      <c r="E300" s="750" t="s">
        <v>3374</v>
      </c>
      <c r="F300" s="748" t="s">
        <v>3361</v>
      </c>
      <c r="G300" s="748" t="s">
        <v>3420</v>
      </c>
      <c r="H300" s="748" t="s">
        <v>545</v>
      </c>
      <c r="I300" s="748" t="s">
        <v>1169</v>
      </c>
      <c r="J300" s="748" t="s">
        <v>3423</v>
      </c>
      <c r="K300" s="748" t="s">
        <v>3425</v>
      </c>
      <c r="L300" s="751">
        <v>63.7</v>
      </c>
      <c r="M300" s="751">
        <v>254.8</v>
      </c>
      <c r="N300" s="748">
        <v>4</v>
      </c>
      <c r="O300" s="752">
        <v>2</v>
      </c>
      <c r="P300" s="751"/>
      <c r="Q300" s="753">
        <v>0</v>
      </c>
      <c r="R300" s="748"/>
      <c r="S300" s="753">
        <v>0</v>
      </c>
      <c r="T300" s="752"/>
      <c r="U300" s="747">
        <v>0</v>
      </c>
    </row>
    <row r="301" spans="1:21" ht="14.4" customHeight="1" x14ac:dyDescent="0.3">
      <c r="A301" s="746">
        <v>30</v>
      </c>
      <c r="B301" s="748" t="s">
        <v>544</v>
      </c>
      <c r="C301" s="748" t="s">
        <v>3364</v>
      </c>
      <c r="D301" s="749" t="s">
        <v>4282</v>
      </c>
      <c r="E301" s="750" t="s">
        <v>3374</v>
      </c>
      <c r="F301" s="748" t="s">
        <v>3361</v>
      </c>
      <c r="G301" s="748" t="s">
        <v>3429</v>
      </c>
      <c r="H301" s="748" t="s">
        <v>545</v>
      </c>
      <c r="I301" s="748" t="s">
        <v>1761</v>
      </c>
      <c r="J301" s="748" t="s">
        <v>3430</v>
      </c>
      <c r="K301" s="748" t="s">
        <v>1756</v>
      </c>
      <c r="L301" s="751">
        <v>0</v>
      </c>
      <c r="M301" s="751">
        <v>0</v>
      </c>
      <c r="N301" s="748">
        <v>1</v>
      </c>
      <c r="O301" s="752">
        <v>0.5</v>
      </c>
      <c r="P301" s="751"/>
      <c r="Q301" s="753"/>
      <c r="R301" s="748"/>
      <c r="S301" s="753">
        <v>0</v>
      </c>
      <c r="T301" s="752"/>
      <c r="U301" s="747">
        <v>0</v>
      </c>
    </row>
    <row r="302" spans="1:21" ht="14.4" customHeight="1" x14ac:dyDescent="0.3">
      <c r="A302" s="746">
        <v>30</v>
      </c>
      <c r="B302" s="748" t="s">
        <v>544</v>
      </c>
      <c r="C302" s="748" t="s">
        <v>3364</v>
      </c>
      <c r="D302" s="749" t="s">
        <v>4282</v>
      </c>
      <c r="E302" s="750" t="s">
        <v>3374</v>
      </c>
      <c r="F302" s="748" t="s">
        <v>3361</v>
      </c>
      <c r="G302" s="748" t="s">
        <v>3730</v>
      </c>
      <c r="H302" s="748" t="s">
        <v>545</v>
      </c>
      <c r="I302" s="748" t="s">
        <v>3731</v>
      </c>
      <c r="J302" s="748" t="s">
        <v>3732</v>
      </c>
      <c r="K302" s="748" t="s">
        <v>1266</v>
      </c>
      <c r="L302" s="751">
        <v>0</v>
      </c>
      <c r="M302" s="751">
        <v>0</v>
      </c>
      <c r="N302" s="748">
        <v>1</v>
      </c>
      <c r="O302" s="752">
        <v>0.5</v>
      </c>
      <c r="P302" s="751"/>
      <c r="Q302" s="753"/>
      <c r="R302" s="748"/>
      <c r="S302" s="753">
        <v>0</v>
      </c>
      <c r="T302" s="752"/>
      <c r="U302" s="747">
        <v>0</v>
      </c>
    </row>
    <row r="303" spans="1:21" ht="14.4" customHeight="1" x14ac:dyDescent="0.3">
      <c r="A303" s="746">
        <v>30</v>
      </c>
      <c r="B303" s="748" t="s">
        <v>544</v>
      </c>
      <c r="C303" s="748" t="s">
        <v>3364</v>
      </c>
      <c r="D303" s="749" t="s">
        <v>4282</v>
      </c>
      <c r="E303" s="750" t="s">
        <v>3374</v>
      </c>
      <c r="F303" s="748" t="s">
        <v>3361</v>
      </c>
      <c r="G303" s="748" t="s">
        <v>3733</v>
      </c>
      <c r="H303" s="748" t="s">
        <v>545</v>
      </c>
      <c r="I303" s="748" t="s">
        <v>1134</v>
      </c>
      <c r="J303" s="748" t="s">
        <v>1135</v>
      </c>
      <c r="K303" s="748" t="s">
        <v>1610</v>
      </c>
      <c r="L303" s="751">
        <v>6.03</v>
      </c>
      <c r="M303" s="751">
        <v>6.03</v>
      </c>
      <c r="N303" s="748">
        <v>1</v>
      </c>
      <c r="O303" s="752">
        <v>0.5</v>
      </c>
      <c r="P303" s="751"/>
      <c r="Q303" s="753">
        <v>0</v>
      </c>
      <c r="R303" s="748"/>
      <c r="S303" s="753">
        <v>0</v>
      </c>
      <c r="T303" s="752"/>
      <c r="U303" s="747">
        <v>0</v>
      </c>
    </row>
    <row r="304" spans="1:21" ht="14.4" customHeight="1" x14ac:dyDescent="0.3">
      <c r="A304" s="746">
        <v>30</v>
      </c>
      <c r="B304" s="748" t="s">
        <v>544</v>
      </c>
      <c r="C304" s="748" t="s">
        <v>3364</v>
      </c>
      <c r="D304" s="749" t="s">
        <v>4282</v>
      </c>
      <c r="E304" s="750" t="s">
        <v>3374</v>
      </c>
      <c r="F304" s="748" t="s">
        <v>3361</v>
      </c>
      <c r="G304" s="748" t="s">
        <v>3438</v>
      </c>
      <c r="H304" s="748" t="s">
        <v>545</v>
      </c>
      <c r="I304" s="748" t="s">
        <v>3439</v>
      </c>
      <c r="J304" s="748" t="s">
        <v>835</v>
      </c>
      <c r="K304" s="748" t="s">
        <v>3440</v>
      </c>
      <c r="L304" s="751">
        <v>0</v>
      </c>
      <c r="M304" s="751">
        <v>0</v>
      </c>
      <c r="N304" s="748">
        <v>4</v>
      </c>
      <c r="O304" s="752">
        <v>2</v>
      </c>
      <c r="P304" s="751">
        <v>0</v>
      </c>
      <c r="Q304" s="753"/>
      <c r="R304" s="748">
        <v>1</v>
      </c>
      <c r="S304" s="753">
        <v>0.25</v>
      </c>
      <c r="T304" s="752">
        <v>0.5</v>
      </c>
      <c r="U304" s="747">
        <v>0.25</v>
      </c>
    </row>
    <row r="305" spans="1:21" ht="14.4" customHeight="1" x14ac:dyDescent="0.3">
      <c r="A305" s="746">
        <v>30</v>
      </c>
      <c r="B305" s="748" t="s">
        <v>544</v>
      </c>
      <c r="C305" s="748" t="s">
        <v>3364</v>
      </c>
      <c r="D305" s="749" t="s">
        <v>4282</v>
      </c>
      <c r="E305" s="750" t="s">
        <v>3374</v>
      </c>
      <c r="F305" s="748" t="s">
        <v>3361</v>
      </c>
      <c r="G305" s="748" t="s">
        <v>3441</v>
      </c>
      <c r="H305" s="748" t="s">
        <v>545</v>
      </c>
      <c r="I305" s="748" t="s">
        <v>1719</v>
      </c>
      <c r="J305" s="748" t="s">
        <v>1720</v>
      </c>
      <c r="K305" s="748" t="s">
        <v>1721</v>
      </c>
      <c r="L305" s="751">
        <v>34.6</v>
      </c>
      <c r="M305" s="751">
        <v>103.80000000000001</v>
      </c>
      <c r="N305" s="748">
        <v>3</v>
      </c>
      <c r="O305" s="752">
        <v>1.5</v>
      </c>
      <c r="P305" s="751"/>
      <c r="Q305" s="753">
        <v>0</v>
      </c>
      <c r="R305" s="748"/>
      <c r="S305" s="753">
        <v>0</v>
      </c>
      <c r="T305" s="752"/>
      <c r="U305" s="747">
        <v>0</v>
      </c>
    </row>
    <row r="306" spans="1:21" ht="14.4" customHeight="1" x14ac:dyDescent="0.3">
      <c r="A306" s="746">
        <v>30</v>
      </c>
      <c r="B306" s="748" t="s">
        <v>544</v>
      </c>
      <c r="C306" s="748" t="s">
        <v>3364</v>
      </c>
      <c r="D306" s="749" t="s">
        <v>4282</v>
      </c>
      <c r="E306" s="750" t="s">
        <v>3374</v>
      </c>
      <c r="F306" s="748" t="s">
        <v>3361</v>
      </c>
      <c r="G306" s="748" t="s">
        <v>3639</v>
      </c>
      <c r="H306" s="748" t="s">
        <v>545</v>
      </c>
      <c r="I306" s="748" t="s">
        <v>3734</v>
      </c>
      <c r="J306" s="748" t="s">
        <v>3735</v>
      </c>
      <c r="K306" s="748" t="s">
        <v>2260</v>
      </c>
      <c r="L306" s="751">
        <v>45.86</v>
      </c>
      <c r="M306" s="751">
        <v>45.86</v>
      </c>
      <c r="N306" s="748">
        <v>1</v>
      </c>
      <c r="O306" s="752">
        <v>0.5</v>
      </c>
      <c r="P306" s="751"/>
      <c r="Q306" s="753">
        <v>0</v>
      </c>
      <c r="R306" s="748"/>
      <c r="S306" s="753">
        <v>0</v>
      </c>
      <c r="T306" s="752"/>
      <c r="U306" s="747">
        <v>0</v>
      </c>
    </row>
    <row r="307" spans="1:21" ht="14.4" customHeight="1" x14ac:dyDescent="0.3">
      <c r="A307" s="746">
        <v>30</v>
      </c>
      <c r="B307" s="748" t="s">
        <v>544</v>
      </c>
      <c r="C307" s="748" t="s">
        <v>3364</v>
      </c>
      <c r="D307" s="749" t="s">
        <v>4282</v>
      </c>
      <c r="E307" s="750" t="s">
        <v>3374</v>
      </c>
      <c r="F307" s="748" t="s">
        <v>3361</v>
      </c>
      <c r="G307" s="748" t="s">
        <v>3736</v>
      </c>
      <c r="H307" s="748" t="s">
        <v>545</v>
      </c>
      <c r="I307" s="748" t="s">
        <v>886</v>
      </c>
      <c r="J307" s="748" t="s">
        <v>887</v>
      </c>
      <c r="K307" s="748" t="s">
        <v>3737</v>
      </c>
      <c r="L307" s="751">
        <v>151.51</v>
      </c>
      <c r="M307" s="751">
        <v>151.51</v>
      </c>
      <c r="N307" s="748">
        <v>1</v>
      </c>
      <c r="O307" s="752">
        <v>1</v>
      </c>
      <c r="P307" s="751"/>
      <c r="Q307" s="753">
        <v>0</v>
      </c>
      <c r="R307" s="748"/>
      <c r="S307" s="753">
        <v>0</v>
      </c>
      <c r="T307" s="752"/>
      <c r="U307" s="747">
        <v>0</v>
      </c>
    </row>
    <row r="308" spans="1:21" ht="14.4" customHeight="1" x14ac:dyDescent="0.3">
      <c r="A308" s="746">
        <v>30</v>
      </c>
      <c r="B308" s="748" t="s">
        <v>544</v>
      </c>
      <c r="C308" s="748" t="s">
        <v>3364</v>
      </c>
      <c r="D308" s="749" t="s">
        <v>4282</v>
      </c>
      <c r="E308" s="750" t="s">
        <v>3374</v>
      </c>
      <c r="F308" s="748" t="s">
        <v>3361</v>
      </c>
      <c r="G308" s="748" t="s">
        <v>3738</v>
      </c>
      <c r="H308" s="748" t="s">
        <v>545</v>
      </c>
      <c r="I308" s="748" t="s">
        <v>1350</v>
      </c>
      <c r="J308" s="748" t="s">
        <v>1351</v>
      </c>
      <c r="K308" s="748" t="s">
        <v>3739</v>
      </c>
      <c r="L308" s="751">
        <v>154.91999999999999</v>
      </c>
      <c r="M308" s="751">
        <v>154.91999999999999</v>
      </c>
      <c r="N308" s="748">
        <v>1</v>
      </c>
      <c r="O308" s="752">
        <v>0.5</v>
      </c>
      <c r="P308" s="751"/>
      <c r="Q308" s="753">
        <v>0</v>
      </c>
      <c r="R308" s="748"/>
      <c r="S308" s="753">
        <v>0</v>
      </c>
      <c r="T308" s="752"/>
      <c r="U308" s="747">
        <v>0</v>
      </c>
    </row>
    <row r="309" spans="1:21" ht="14.4" customHeight="1" x14ac:dyDescent="0.3">
      <c r="A309" s="746">
        <v>30</v>
      </c>
      <c r="B309" s="748" t="s">
        <v>544</v>
      </c>
      <c r="C309" s="748" t="s">
        <v>3364</v>
      </c>
      <c r="D309" s="749" t="s">
        <v>4282</v>
      </c>
      <c r="E309" s="750" t="s">
        <v>3374</v>
      </c>
      <c r="F309" s="748" t="s">
        <v>3361</v>
      </c>
      <c r="G309" s="748" t="s">
        <v>3442</v>
      </c>
      <c r="H309" s="748" t="s">
        <v>545</v>
      </c>
      <c r="I309" s="748" t="s">
        <v>1354</v>
      </c>
      <c r="J309" s="748" t="s">
        <v>1355</v>
      </c>
      <c r="K309" s="748" t="s">
        <v>3642</v>
      </c>
      <c r="L309" s="751">
        <v>118.65</v>
      </c>
      <c r="M309" s="751">
        <v>237.3</v>
      </c>
      <c r="N309" s="748">
        <v>2</v>
      </c>
      <c r="O309" s="752">
        <v>1</v>
      </c>
      <c r="P309" s="751">
        <v>118.65</v>
      </c>
      <c r="Q309" s="753">
        <v>0.5</v>
      </c>
      <c r="R309" s="748">
        <v>1</v>
      </c>
      <c r="S309" s="753">
        <v>0.5</v>
      </c>
      <c r="T309" s="752">
        <v>0.5</v>
      </c>
      <c r="U309" s="747">
        <v>0.5</v>
      </c>
    </row>
    <row r="310" spans="1:21" ht="14.4" customHeight="1" x14ac:dyDescent="0.3">
      <c r="A310" s="746">
        <v>30</v>
      </c>
      <c r="B310" s="748" t="s">
        <v>544</v>
      </c>
      <c r="C310" s="748" t="s">
        <v>3364</v>
      </c>
      <c r="D310" s="749" t="s">
        <v>4282</v>
      </c>
      <c r="E310" s="750" t="s">
        <v>3374</v>
      </c>
      <c r="F310" s="748" t="s">
        <v>3361</v>
      </c>
      <c r="G310" s="748" t="s">
        <v>3442</v>
      </c>
      <c r="H310" s="748" t="s">
        <v>545</v>
      </c>
      <c r="I310" s="748" t="s">
        <v>3740</v>
      </c>
      <c r="J310" s="748" t="s">
        <v>3644</v>
      </c>
      <c r="K310" s="748" t="s">
        <v>3741</v>
      </c>
      <c r="L310" s="751">
        <v>258.35000000000002</v>
      </c>
      <c r="M310" s="751">
        <v>258.35000000000002</v>
      </c>
      <c r="N310" s="748">
        <v>1</v>
      </c>
      <c r="O310" s="752">
        <v>0.5</v>
      </c>
      <c r="P310" s="751"/>
      <c r="Q310" s="753">
        <v>0</v>
      </c>
      <c r="R310" s="748"/>
      <c r="S310" s="753">
        <v>0</v>
      </c>
      <c r="T310" s="752"/>
      <c r="U310" s="747">
        <v>0</v>
      </c>
    </row>
    <row r="311" spans="1:21" ht="14.4" customHeight="1" x14ac:dyDescent="0.3">
      <c r="A311" s="746">
        <v>30</v>
      </c>
      <c r="B311" s="748" t="s">
        <v>544</v>
      </c>
      <c r="C311" s="748" t="s">
        <v>3364</v>
      </c>
      <c r="D311" s="749" t="s">
        <v>4282</v>
      </c>
      <c r="E311" s="750" t="s">
        <v>3374</v>
      </c>
      <c r="F311" s="748" t="s">
        <v>3361</v>
      </c>
      <c r="G311" s="748" t="s">
        <v>3442</v>
      </c>
      <c r="H311" s="748" t="s">
        <v>545</v>
      </c>
      <c r="I311" s="748" t="s">
        <v>3742</v>
      </c>
      <c r="J311" s="748" t="s">
        <v>3743</v>
      </c>
      <c r="K311" s="748" t="s">
        <v>3744</v>
      </c>
      <c r="L311" s="751">
        <v>25.81</v>
      </c>
      <c r="M311" s="751">
        <v>25.81</v>
      </c>
      <c r="N311" s="748">
        <v>1</v>
      </c>
      <c r="O311" s="752">
        <v>0.5</v>
      </c>
      <c r="P311" s="751"/>
      <c r="Q311" s="753">
        <v>0</v>
      </c>
      <c r="R311" s="748"/>
      <c r="S311" s="753">
        <v>0</v>
      </c>
      <c r="T311" s="752"/>
      <c r="U311" s="747">
        <v>0</v>
      </c>
    </row>
    <row r="312" spans="1:21" ht="14.4" customHeight="1" x14ac:dyDescent="0.3">
      <c r="A312" s="746">
        <v>30</v>
      </c>
      <c r="B312" s="748" t="s">
        <v>544</v>
      </c>
      <c r="C312" s="748" t="s">
        <v>3364</v>
      </c>
      <c r="D312" s="749" t="s">
        <v>4282</v>
      </c>
      <c r="E312" s="750" t="s">
        <v>3374</v>
      </c>
      <c r="F312" s="748" t="s">
        <v>3361</v>
      </c>
      <c r="G312" s="748" t="s">
        <v>3745</v>
      </c>
      <c r="H312" s="748" t="s">
        <v>545</v>
      </c>
      <c r="I312" s="748" t="s">
        <v>3746</v>
      </c>
      <c r="J312" s="748" t="s">
        <v>698</v>
      </c>
      <c r="K312" s="748" t="s">
        <v>3747</v>
      </c>
      <c r="L312" s="751">
        <v>0</v>
      </c>
      <c r="M312" s="751">
        <v>0</v>
      </c>
      <c r="N312" s="748">
        <v>1</v>
      </c>
      <c r="O312" s="752">
        <v>0.5</v>
      </c>
      <c r="P312" s="751"/>
      <c r="Q312" s="753"/>
      <c r="R312" s="748"/>
      <c r="S312" s="753">
        <v>0</v>
      </c>
      <c r="T312" s="752"/>
      <c r="U312" s="747">
        <v>0</v>
      </c>
    </row>
    <row r="313" spans="1:21" ht="14.4" customHeight="1" x14ac:dyDescent="0.3">
      <c r="A313" s="746">
        <v>30</v>
      </c>
      <c r="B313" s="748" t="s">
        <v>544</v>
      </c>
      <c r="C313" s="748" t="s">
        <v>3364</v>
      </c>
      <c r="D313" s="749" t="s">
        <v>4282</v>
      </c>
      <c r="E313" s="750" t="s">
        <v>3374</v>
      </c>
      <c r="F313" s="748" t="s">
        <v>3361</v>
      </c>
      <c r="G313" s="748" t="s">
        <v>3745</v>
      </c>
      <c r="H313" s="748" t="s">
        <v>545</v>
      </c>
      <c r="I313" s="748" t="s">
        <v>697</v>
      </c>
      <c r="J313" s="748" t="s">
        <v>698</v>
      </c>
      <c r="K313" s="748" t="s">
        <v>3748</v>
      </c>
      <c r="L313" s="751">
        <v>0</v>
      </c>
      <c r="M313" s="751">
        <v>0</v>
      </c>
      <c r="N313" s="748">
        <v>1</v>
      </c>
      <c r="O313" s="752">
        <v>1</v>
      </c>
      <c r="P313" s="751"/>
      <c r="Q313" s="753"/>
      <c r="R313" s="748"/>
      <c r="S313" s="753">
        <v>0</v>
      </c>
      <c r="T313" s="752"/>
      <c r="U313" s="747">
        <v>0</v>
      </c>
    </row>
    <row r="314" spans="1:21" ht="14.4" customHeight="1" x14ac:dyDescent="0.3">
      <c r="A314" s="746">
        <v>30</v>
      </c>
      <c r="B314" s="748" t="s">
        <v>544</v>
      </c>
      <c r="C314" s="748" t="s">
        <v>3364</v>
      </c>
      <c r="D314" s="749" t="s">
        <v>4282</v>
      </c>
      <c r="E314" s="750" t="s">
        <v>3374</v>
      </c>
      <c r="F314" s="748" t="s">
        <v>3361</v>
      </c>
      <c r="G314" s="748" t="s">
        <v>3446</v>
      </c>
      <c r="H314" s="748" t="s">
        <v>2305</v>
      </c>
      <c r="I314" s="748" t="s">
        <v>2545</v>
      </c>
      <c r="J314" s="748" t="s">
        <v>2546</v>
      </c>
      <c r="K314" s="748" t="s">
        <v>2547</v>
      </c>
      <c r="L314" s="751">
        <v>8.7899999999999991</v>
      </c>
      <c r="M314" s="751">
        <v>8.7899999999999991</v>
      </c>
      <c r="N314" s="748">
        <v>1</v>
      </c>
      <c r="O314" s="752">
        <v>0.5</v>
      </c>
      <c r="P314" s="751"/>
      <c r="Q314" s="753">
        <v>0</v>
      </c>
      <c r="R314" s="748"/>
      <c r="S314" s="753">
        <v>0</v>
      </c>
      <c r="T314" s="752"/>
      <c r="U314" s="747">
        <v>0</v>
      </c>
    </row>
    <row r="315" spans="1:21" ht="14.4" customHeight="1" x14ac:dyDescent="0.3">
      <c r="A315" s="746">
        <v>30</v>
      </c>
      <c r="B315" s="748" t="s">
        <v>544</v>
      </c>
      <c r="C315" s="748" t="s">
        <v>3364</v>
      </c>
      <c r="D315" s="749" t="s">
        <v>4282</v>
      </c>
      <c r="E315" s="750" t="s">
        <v>3374</v>
      </c>
      <c r="F315" s="748" t="s">
        <v>3361</v>
      </c>
      <c r="G315" s="748" t="s">
        <v>3749</v>
      </c>
      <c r="H315" s="748" t="s">
        <v>545</v>
      </c>
      <c r="I315" s="748" t="s">
        <v>2875</v>
      </c>
      <c r="J315" s="748" t="s">
        <v>2876</v>
      </c>
      <c r="K315" s="748" t="s">
        <v>2848</v>
      </c>
      <c r="L315" s="751">
        <v>111.72</v>
      </c>
      <c r="M315" s="751">
        <v>111.72</v>
      </c>
      <c r="N315" s="748">
        <v>1</v>
      </c>
      <c r="O315" s="752">
        <v>0.5</v>
      </c>
      <c r="P315" s="751"/>
      <c r="Q315" s="753">
        <v>0</v>
      </c>
      <c r="R315" s="748"/>
      <c r="S315" s="753">
        <v>0</v>
      </c>
      <c r="T315" s="752"/>
      <c r="U315" s="747">
        <v>0</v>
      </c>
    </row>
    <row r="316" spans="1:21" ht="14.4" customHeight="1" x14ac:dyDescent="0.3">
      <c r="A316" s="746">
        <v>30</v>
      </c>
      <c r="B316" s="748" t="s">
        <v>544</v>
      </c>
      <c r="C316" s="748" t="s">
        <v>3364</v>
      </c>
      <c r="D316" s="749" t="s">
        <v>4282</v>
      </c>
      <c r="E316" s="750" t="s">
        <v>3374</v>
      </c>
      <c r="F316" s="748" t="s">
        <v>3361</v>
      </c>
      <c r="G316" s="748" t="s">
        <v>3451</v>
      </c>
      <c r="H316" s="748" t="s">
        <v>2305</v>
      </c>
      <c r="I316" s="748" t="s">
        <v>2767</v>
      </c>
      <c r="J316" s="748" t="s">
        <v>2768</v>
      </c>
      <c r="K316" s="748" t="s">
        <v>2769</v>
      </c>
      <c r="L316" s="751">
        <v>93.43</v>
      </c>
      <c r="M316" s="751">
        <v>373.72</v>
      </c>
      <c r="N316" s="748">
        <v>4</v>
      </c>
      <c r="O316" s="752">
        <v>2</v>
      </c>
      <c r="P316" s="751"/>
      <c r="Q316" s="753">
        <v>0</v>
      </c>
      <c r="R316" s="748"/>
      <c r="S316" s="753">
        <v>0</v>
      </c>
      <c r="T316" s="752"/>
      <c r="U316" s="747">
        <v>0</v>
      </c>
    </row>
    <row r="317" spans="1:21" ht="14.4" customHeight="1" x14ac:dyDescent="0.3">
      <c r="A317" s="746">
        <v>30</v>
      </c>
      <c r="B317" s="748" t="s">
        <v>544</v>
      </c>
      <c r="C317" s="748" t="s">
        <v>3364</v>
      </c>
      <c r="D317" s="749" t="s">
        <v>4282</v>
      </c>
      <c r="E317" s="750" t="s">
        <v>3374</v>
      </c>
      <c r="F317" s="748" t="s">
        <v>3361</v>
      </c>
      <c r="G317" s="748" t="s">
        <v>3452</v>
      </c>
      <c r="H317" s="748" t="s">
        <v>545</v>
      </c>
      <c r="I317" s="748" t="s">
        <v>3750</v>
      </c>
      <c r="J317" s="748" t="s">
        <v>3453</v>
      </c>
      <c r="K317" s="748" t="s">
        <v>3295</v>
      </c>
      <c r="L317" s="751">
        <v>0</v>
      </c>
      <c r="M317" s="751">
        <v>0</v>
      </c>
      <c r="N317" s="748">
        <v>3</v>
      </c>
      <c r="O317" s="752">
        <v>1.5</v>
      </c>
      <c r="P317" s="751"/>
      <c r="Q317" s="753"/>
      <c r="R317" s="748"/>
      <c r="S317" s="753">
        <v>0</v>
      </c>
      <c r="T317" s="752"/>
      <c r="U317" s="747">
        <v>0</v>
      </c>
    </row>
    <row r="318" spans="1:21" ht="14.4" customHeight="1" x14ac:dyDescent="0.3">
      <c r="A318" s="746">
        <v>30</v>
      </c>
      <c r="B318" s="748" t="s">
        <v>544</v>
      </c>
      <c r="C318" s="748" t="s">
        <v>3364</v>
      </c>
      <c r="D318" s="749" t="s">
        <v>4282</v>
      </c>
      <c r="E318" s="750" t="s">
        <v>3374</v>
      </c>
      <c r="F318" s="748" t="s">
        <v>3361</v>
      </c>
      <c r="G318" s="748" t="s">
        <v>3452</v>
      </c>
      <c r="H318" s="748" t="s">
        <v>545</v>
      </c>
      <c r="I318" s="748" t="s">
        <v>1240</v>
      </c>
      <c r="J318" s="748" t="s">
        <v>1241</v>
      </c>
      <c r="K318" s="748" t="s">
        <v>1242</v>
      </c>
      <c r="L318" s="751">
        <v>52.75</v>
      </c>
      <c r="M318" s="751">
        <v>52.75</v>
      </c>
      <c r="N318" s="748">
        <v>1</v>
      </c>
      <c r="O318" s="752">
        <v>1</v>
      </c>
      <c r="P318" s="751"/>
      <c r="Q318" s="753">
        <v>0</v>
      </c>
      <c r="R318" s="748"/>
      <c r="S318" s="753">
        <v>0</v>
      </c>
      <c r="T318" s="752"/>
      <c r="U318" s="747">
        <v>0</v>
      </c>
    </row>
    <row r="319" spans="1:21" ht="14.4" customHeight="1" x14ac:dyDescent="0.3">
      <c r="A319" s="746">
        <v>30</v>
      </c>
      <c r="B319" s="748" t="s">
        <v>544</v>
      </c>
      <c r="C319" s="748" t="s">
        <v>3364</v>
      </c>
      <c r="D319" s="749" t="s">
        <v>4282</v>
      </c>
      <c r="E319" s="750" t="s">
        <v>3374</v>
      </c>
      <c r="F319" s="748" t="s">
        <v>3361</v>
      </c>
      <c r="G319" s="748" t="s">
        <v>3458</v>
      </c>
      <c r="H319" s="748" t="s">
        <v>545</v>
      </c>
      <c r="I319" s="748" t="s">
        <v>1038</v>
      </c>
      <c r="J319" s="748" t="s">
        <v>3459</v>
      </c>
      <c r="K319" s="748" t="s">
        <v>3460</v>
      </c>
      <c r="L319" s="751">
        <v>88.76</v>
      </c>
      <c r="M319" s="751">
        <v>266.28000000000003</v>
      </c>
      <c r="N319" s="748">
        <v>3</v>
      </c>
      <c r="O319" s="752">
        <v>1.5</v>
      </c>
      <c r="P319" s="751"/>
      <c r="Q319" s="753">
        <v>0</v>
      </c>
      <c r="R319" s="748"/>
      <c r="S319" s="753">
        <v>0</v>
      </c>
      <c r="T319" s="752"/>
      <c r="U319" s="747">
        <v>0</v>
      </c>
    </row>
    <row r="320" spans="1:21" ht="14.4" customHeight="1" x14ac:dyDescent="0.3">
      <c r="A320" s="746">
        <v>30</v>
      </c>
      <c r="B320" s="748" t="s">
        <v>544</v>
      </c>
      <c r="C320" s="748" t="s">
        <v>3364</v>
      </c>
      <c r="D320" s="749" t="s">
        <v>4282</v>
      </c>
      <c r="E320" s="750" t="s">
        <v>3374</v>
      </c>
      <c r="F320" s="748" t="s">
        <v>3361</v>
      </c>
      <c r="G320" s="748" t="s">
        <v>3657</v>
      </c>
      <c r="H320" s="748" t="s">
        <v>2305</v>
      </c>
      <c r="I320" s="748" t="s">
        <v>3751</v>
      </c>
      <c r="J320" s="748" t="s">
        <v>3752</v>
      </c>
      <c r="K320" s="748" t="s">
        <v>3753</v>
      </c>
      <c r="L320" s="751">
        <v>360.37</v>
      </c>
      <c r="M320" s="751">
        <v>360.37</v>
      </c>
      <c r="N320" s="748">
        <v>1</v>
      </c>
      <c r="O320" s="752">
        <v>0.5</v>
      </c>
      <c r="P320" s="751"/>
      <c r="Q320" s="753">
        <v>0</v>
      </c>
      <c r="R320" s="748"/>
      <c r="S320" s="753">
        <v>0</v>
      </c>
      <c r="T320" s="752"/>
      <c r="U320" s="747">
        <v>0</v>
      </c>
    </row>
    <row r="321" spans="1:21" ht="14.4" customHeight="1" x14ac:dyDescent="0.3">
      <c r="A321" s="746">
        <v>30</v>
      </c>
      <c r="B321" s="748" t="s">
        <v>544</v>
      </c>
      <c r="C321" s="748" t="s">
        <v>3364</v>
      </c>
      <c r="D321" s="749" t="s">
        <v>4282</v>
      </c>
      <c r="E321" s="750" t="s">
        <v>3374</v>
      </c>
      <c r="F321" s="748" t="s">
        <v>3361</v>
      </c>
      <c r="G321" s="748" t="s">
        <v>3658</v>
      </c>
      <c r="H321" s="748" t="s">
        <v>2305</v>
      </c>
      <c r="I321" s="748" t="s">
        <v>2394</v>
      </c>
      <c r="J321" s="748" t="s">
        <v>2395</v>
      </c>
      <c r="K321" s="748" t="s">
        <v>2396</v>
      </c>
      <c r="L321" s="751">
        <v>0</v>
      </c>
      <c r="M321" s="751">
        <v>0</v>
      </c>
      <c r="N321" s="748">
        <v>1</v>
      </c>
      <c r="O321" s="752">
        <v>0.5</v>
      </c>
      <c r="P321" s="751"/>
      <c r="Q321" s="753"/>
      <c r="R321" s="748"/>
      <c r="S321" s="753">
        <v>0</v>
      </c>
      <c r="T321" s="752"/>
      <c r="U321" s="747">
        <v>0</v>
      </c>
    </row>
    <row r="322" spans="1:21" ht="14.4" customHeight="1" x14ac:dyDescent="0.3">
      <c r="A322" s="746">
        <v>30</v>
      </c>
      <c r="B322" s="748" t="s">
        <v>544</v>
      </c>
      <c r="C322" s="748" t="s">
        <v>3364</v>
      </c>
      <c r="D322" s="749" t="s">
        <v>4282</v>
      </c>
      <c r="E322" s="750" t="s">
        <v>3374</v>
      </c>
      <c r="F322" s="748" t="s">
        <v>3361</v>
      </c>
      <c r="G322" s="748" t="s">
        <v>3754</v>
      </c>
      <c r="H322" s="748" t="s">
        <v>545</v>
      </c>
      <c r="I322" s="748" t="s">
        <v>1453</v>
      </c>
      <c r="J322" s="748" t="s">
        <v>1454</v>
      </c>
      <c r="K322" s="748" t="s">
        <v>1455</v>
      </c>
      <c r="L322" s="751">
        <v>0</v>
      </c>
      <c r="M322" s="751">
        <v>0</v>
      </c>
      <c r="N322" s="748">
        <v>1</v>
      </c>
      <c r="O322" s="752">
        <v>0.5</v>
      </c>
      <c r="P322" s="751"/>
      <c r="Q322" s="753"/>
      <c r="R322" s="748"/>
      <c r="S322" s="753">
        <v>0</v>
      </c>
      <c r="T322" s="752"/>
      <c r="U322" s="747">
        <v>0</v>
      </c>
    </row>
    <row r="323" spans="1:21" ht="14.4" customHeight="1" x14ac:dyDescent="0.3">
      <c r="A323" s="746">
        <v>30</v>
      </c>
      <c r="B323" s="748" t="s">
        <v>544</v>
      </c>
      <c r="C323" s="748" t="s">
        <v>3364</v>
      </c>
      <c r="D323" s="749" t="s">
        <v>4282</v>
      </c>
      <c r="E323" s="750" t="s">
        <v>3374</v>
      </c>
      <c r="F323" s="748" t="s">
        <v>3361</v>
      </c>
      <c r="G323" s="748" t="s">
        <v>3467</v>
      </c>
      <c r="H323" s="748" t="s">
        <v>2305</v>
      </c>
      <c r="I323" s="748" t="s">
        <v>2784</v>
      </c>
      <c r="J323" s="748" t="s">
        <v>2785</v>
      </c>
      <c r="K323" s="748" t="s">
        <v>2786</v>
      </c>
      <c r="L323" s="751">
        <v>98.78</v>
      </c>
      <c r="M323" s="751">
        <v>98.78</v>
      </c>
      <c r="N323" s="748">
        <v>1</v>
      </c>
      <c r="O323" s="752">
        <v>0.5</v>
      </c>
      <c r="P323" s="751"/>
      <c r="Q323" s="753">
        <v>0</v>
      </c>
      <c r="R323" s="748"/>
      <c r="S323" s="753">
        <v>0</v>
      </c>
      <c r="T323" s="752"/>
      <c r="U323" s="747">
        <v>0</v>
      </c>
    </row>
    <row r="324" spans="1:21" ht="14.4" customHeight="1" x14ac:dyDescent="0.3">
      <c r="A324" s="746">
        <v>30</v>
      </c>
      <c r="B324" s="748" t="s">
        <v>544</v>
      </c>
      <c r="C324" s="748" t="s">
        <v>3364</v>
      </c>
      <c r="D324" s="749" t="s">
        <v>4282</v>
      </c>
      <c r="E324" s="750" t="s">
        <v>3374</v>
      </c>
      <c r="F324" s="748" t="s">
        <v>3361</v>
      </c>
      <c r="G324" s="748" t="s">
        <v>3467</v>
      </c>
      <c r="H324" s="748" t="s">
        <v>2305</v>
      </c>
      <c r="I324" s="748" t="s">
        <v>3665</v>
      </c>
      <c r="J324" s="748" t="s">
        <v>2776</v>
      </c>
      <c r="K324" s="748" t="s">
        <v>3666</v>
      </c>
      <c r="L324" s="751">
        <v>62.24</v>
      </c>
      <c r="M324" s="751">
        <v>62.24</v>
      </c>
      <c r="N324" s="748">
        <v>1</v>
      </c>
      <c r="O324" s="752">
        <v>0.5</v>
      </c>
      <c r="P324" s="751"/>
      <c r="Q324" s="753">
        <v>0</v>
      </c>
      <c r="R324" s="748"/>
      <c r="S324" s="753">
        <v>0</v>
      </c>
      <c r="T324" s="752"/>
      <c r="U324" s="747">
        <v>0</v>
      </c>
    </row>
    <row r="325" spans="1:21" ht="14.4" customHeight="1" x14ac:dyDescent="0.3">
      <c r="A325" s="746">
        <v>30</v>
      </c>
      <c r="B325" s="748" t="s">
        <v>544</v>
      </c>
      <c r="C325" s="748" t="s">
        <v>3364</v>
      </c>
      <c r="D325" s="749" t="s">
        <v>4282</v>
      </c>
      <c r="E325" s="750" t="s">
        <v>3374</v>
      </c>
      <c r="F325" s="748" t="s">
        <v>3361</v>
      </c>
      <c r="G325" s="748" t="s">
        <v>3467</v>
      </c>
      <c r="H325" s="748" t="s">
        <v>2305</v>
      </c>
      <c r="I325" s="748" t="s">
        <v>3473</v>
      </c>
      <c r="J325" s="748" t="s">
        <v>2773</v>
      </c>
      <c r="K325" s="748" t="s">
        <v>3474</v>
      </c>
      <c r="L325" s="751">
        <v>48.37</v>
      </c>
      <c r="M325" s="751">
        <v>48.37</v>
      </c>
      <c r="N325" s="748">
        <v>1</v>
      </c>
      <c r="O325" s="752">
        <v>0.5</v>
      </c>
      <c r="P325" s="751"/>
      <c r="Q325" s="753">
        <v>0</v>
      </c>
      <c r="R325" s="748"/>
      <c r="S325" s="753">
        <v>0</v>
      </c>
      <c r="T325" s="752"/>
      <c r="U325" s="747">
        <v>0</v>
      </c>
    </row>
    <row r="326" spans="1:21" ht="14.4" customHeight="1" x14ac:dyDescent="0.3">
      <c r="A326" s="746">
        <v>30</v>
      </c>
      <c r="B326" s="748" t="s">
        <v>544</v>
      </c>
      <c r="C326" s="748" t="s">
        <v>3364</v>
      </c>
      <c r="D326" s="749" t="s">
        <v>4282</v>
      </c>
      <c r="E326" s="750" t="s">
        <v>3374</v>
      </c>
      <c r="F326" s="748" t="s">
        <v>3361</v>
      </c>
      <c r="G326" s="748" t="s">
        <v>3467</v>
      </c>
      <c r="H326" s="748" t="s">
        <v>2305</v>
      </c>
      <c r="I326" s="748" t="s">
        <v>2398</v>
      </c>
      <c r="J326" s="748" t="s">
        <v>2399</v>
      </c>
      <c r="K326" s="748" t="s">
        <v>3249</v>
      </c>
      <c r="L326" s="751">
        <v>82.99</v>
      </c>
      <c r="M326" s="751">
        <v>82.99</v>
      </c>
      <c r="N326" s="748">
        <v>1</v>
      </c>
      <c r="O326" s="752">
        <v>0.5</v>
      </c>
      <c r="P326" s="751"/>
      <c r="Q326" s="753">
        <v>0</v>
      </c>
      <c r="R326" s="748"/>
      <c r="S326" s="753">
        <v>0</v>
      </c>
      <c r="T326" s="752"/>
      <c r="U326" s="747">
        <v>0</v>
      </c>
    </row>
    <row r="327" spans="1:21" ht="14.4" customHeight="1" x14ac:dyDescent="0.3">
      <c r="A327" s="746">
        <v>30</v>
      </c>
      <c r="B327" s="748" t="s">
        <v>544</v>
      </c>
      <c r="C327" s="748" t="s">
        <v>3364</v>
      </c>
      <c r="D327" s="749" t="s">
        <v>4282</v>
      </c>
      <c r="E327" s="750" t="s">
        <v>3374</v>
      </c>
      <c r="F327" s="748" t="s">
        <v>3361</v>
      </c>
      <c r="G327" s="748" t="s">
        <v>3467</v>
      </c>
      <c r="H327" s="748" t="s">
        <v>2305</v>
      </c>
      <c r="I327" s="748" t="s">
        <v>2592</v>
      </c>
      <c r="J327" s="748" t="s">
        <v>3250</v>
      </c>
      <c r="K327" s="748" t="s">
        <v>3251</v>
      </c>
      <c r="L327" s="751">
        <v>46.07</v>
      </c>
      <c r="M327" s="751">
        <v>46.07</v>
      </c>
      <c r="N327" s="748">
        <v>1</v>
      </c>
      <c r="O327" s="752">
        <v>0.5</v>
      </c>
      <c r="P327" s="751"/>
      <c r="Q327" s="753">
        <v>0</v>
      </c>
      <c r="R327" s="748"/>
      <c r="S327" s="753">
        <v>0</v>
      </c>
      <c r="T327" s="752"/>
      <c r="U327" s="747">
        <v>0</v>
      </c>
    </row>
    <row r="328" spans="1:21" ht="14.4" customHeight="1" x14ac:dyDescent="0.3">
      <c r="A328" s="746">
        <v>30</v>
      </c>
      <c r="B328" s="748" t="s">
        <v>544</v>
      </c>
      <c r="C328" s="748" t="s">
        <v>3364</v>
      </c>
      <c r="D328" s="749" t="s">
        <v>4282</v>
      </c>
      <c r="E328" s="750" t="s">
        <v>3374</v>
      </c>
      <c r="F328" s="748" t="s">
        <v>3361</v>
      </c>
      <c r="G328" s="748" t="s">
        <v>3467</v>
      </c>
      <c r="H328" s="748" t="s">
        <v>2305</v>
      </c>
      <c r="I328" s="748" t="s">
        <v>3755</v>
      </c>
      <c r="J328" s="748" t="s">
        <v>3250</v>
      </c>
      <c r="K328" s="748" t="s">
        <v>3756</v>
      </c>
      <c r="L328" s="751">
        <v>0</v>
      </c>
      <c r="M328" s="751">
        <v>0</v>
      </c>
      <c r="N328" s="748">
        <v>1</v>
      </c>
      <c r="O328" s="752">
        <v>0.5</v>
      </c>
      <c r="P328" s="751"/>
      <c r="Q328" s="753"/>
      <c r="R328" s="748"/>
      <c r="S328" s="753">
        <v>0</v>
      </c>
      <c r="T328" s="752"/>
      <c r="U328" s="747">
        <v>0</v>
      </c>
    </row>
    <row r="329" spans="1:21" ht="14.4" customHeight="1" x14ac:dyDescent="0.3">
      <c r="A329" s="746">
        <v>30</v>
      </c>
      <c r="B329" s="748" t="s">
        <v>544</v>
      </c>
      <c r="C329" s="748" t="s">
        <v>3364</v>
      </c>
      <c r="D329" s="749" t="s">
        <v>4282</v>
      </c>
      <c r="E329" s="750" t="s">
        <v>3374</v>
      </c>
      <c r="F329" s="748" t="s">
        <v>3361</v>
      </c>
      <c r="G329" s="748" t="s">
        <v>3478</v>
      </c>
      <c r="H329" s="748" t="s">
        <v>545</v>
      </c>
      <c r="I329" s="748" t="s">
        <v>1608</v>
      </c>
      <c r="J329" s="748" t="s">
        <v>1609</v>
      </c>
      <c r="K329" s="748" t="s">
        <v>1610</v>
      </c>
      <c r="L329" s="751">
        <v>1233.3599999999999</v>
      </c>
      <c r="M329" s="751">
        <v>1233.3599999999999</v>
      </c>
      <c r="N329" s="748">
        <v>1</v>
      </c>
      <c r="O329" s="752">
        <v>1</v>
      </c>
      <c r="P329" s="751"/>
      <c r="Q329" s="753">
        <v>0</v>
      </c>
      <c r="R329" s="748"/>
      <c r="S329" s="753">
        <v>0</v>
      </c>
      <c r="T329" s="752"/>
      <c r="U329" s="747">
        <v>0</v>
      </c>
    </row>
    <row r="330" spans="1:21" ht="14.4" customHeight="1" x14ac:dyDescent="0.3">
      <c r="A330" s="746">
        <v>30</v>
      </c>
      <c r="B330" s="748" t="s">
        <v>544</v>
      </c>
      <c r="C330" s="748" t="s">
        <v>3364</v>
      </c>
      <c r="D330" s="749" t="s">
        <v>4282</v>
      </c>
      <c r="E330" s="750" t="s">
        <v>3374</v>
      </c>
      <c r="F330" s="748" t="s">
        <v>3361</v>
      </c>
      <c r="G330" s="748" t="s">
        <v>3757</v>
      </c>
      <c r="H330" s="748" t="s">
        <v>2305</v>
      </c>
      <c r="I330" s="748" t="s">
        <v>2782</v>
      </c>
      <c r="J330" s="748" t="s">
        <v>3218</v>
      </c>
      <c r="K330" s="748" t="s">
        <v>3213</v>
      </c>
      <c r="L330" s="751">
        <v>45.05</v>
      </c>
      <c r="M330" s="751">
        <v>45.05</v>
      </c>
      <c r="N330" s="748">
        <v>1</v>
      </c>
      <c r="O330" s="752">
        <v>0.5</v>
      </c>
      <c r="P330" s="751"/>
      <c r="Q330" s="753">
        <v>0</v>
      </c>
      <c r="R330" s="748"/>
      <c r="S330" s="753">
        <v>0</v>
      </c>
      <c r="T330" s="752"/>
      <c r="U330" s="747">
        <v>0</v>
      </c>
    </row>
    <row r="331" spans="1:21" ht="14.4" customHeight="1" x14ac:dyDescent="0.3">
      <c r="A331" s="746">
        <v>30</v>
      </c>
      <c r="B331" s="748" t="s">
        <v>544</v>
      </c>
      <c r="C331" s="748" t="s">
        <v>3364</v>
      </c>
      <c r="D331" s="749" t="s">
        <v>4282</v>
      </c>
      <c r="E331" s="750" t="s">
        <v>3374</v>
      </c>
      <c r="F331" s="748" t="s">
        <v>3361</v>
      </c>
      <c r="G331" s="748" t="s">
        <v>3490</v>
      </c>
      <c r="H331" s="748" t="s">
        <v>545</v>
      </c>
      <c r="I331" s="748" t="s">
        <v>1105</v>
      </c>
      <c r="J331" s="748" t="s">
        <v>3491</v>
      </c>
      <c r="K331" s="748" t="s">
        <v>3492</v>
      </c>
      <c r="L331" s="751">
        <v>0</v>
      </c>
      <c r="M331" s="751">
        <v>0</v>
      </c>
      <c r="N331" s="748">
        <v>2</v>
      </c>
      <c r="O331" s="752">
        <v>1</v>
      </c>
      <c r="P331" s="751"/>
      <c r="Q331" s="753"/>
      <c r="R331" s="748"/>
      <c r="S331" s="753">
        <v>0</v>
      </c>
      <c r="T331" s="752"/>
      <c r="U331" s="747">
        <v>0</v>
      </c>
    </row>
    <row r="332" spans="1:21" ht="14.4" customHeight="1" x14ac:dyDescent="0.3">
      <c r="A332" s="746">
        <v>30</v>
      </c>
      <c r="B332" s="748" t="s">
        <v>544</v>
      </c>
      <c r="C332" s="748" t="s">
        <v>3364</v>
      </c>
      <c r="D332" s="749" t="s">
        <v>4282</v>
      </c>
      <c r="E332" s="750" t="s">
        <v>3374</v>
      </c>
      <c r="F332" s="748" t="s">
        <v>3361</v>
      </c>
      <c r="G332" s="748" t="s">
        <v>3493</v>
      </c>
      <c r="H332" s="748" t="s">
        <v>545</v>
      </c>
      <c r="I332" s="748" t="s">
        <v>3494</v>
      </c>
      <c r="J332" s="748" t="s">
        <v>1692</v>
      </c>
      <c r="K332" s="748" t="s">
        <v>1693</v>
      </c>
      <c r="L332" s="751">
        <v>122.73</v>
      </c>
      <c r="M332" s="751">
        <v>122.73</v>
      </c>
      <c r="N332" s="748">
        <v>1</v>
      </c>
      <c r="O332" s="752">
        <v>0.5</v>
      </c>
      <c r="P332" s="751"/>
      <c r="Q332" s="753">
        <v>0</v>
      </c>
      <c r="R332" s="748"/>
      <c r="S332" s="753">
        <v>0</v>
      </c>
      <c r="T332" s="752"/>
      <c r="U332" s="747">
        <v>0</v>
      </c>
    </row>
    <row r="333" spans="1:21" ht="14.4" customHeight="1" x14ac:dyDescent="0.3">
      <c r="A333" s="746">
        <v>30</v>
      </c>
      <c r="B333" s="748" t="s">
        <v>544</v>
      </c>
      <c r="C333" s="748" t="s">
        <v>3364</v>
      </c>
      <c r="D333" s="749" t="s">
        <v>4282</v>
      </c>
      <c r="E333" s="750" t="s">
        <v>3374</v>
      </c>
      <c r="F333" s="748" t="s">
        <v>3361</v>
      </c>
      <c r="G333" s="748" t="s">
        <v>3758</v>
      </c>
      <c r="H333" s="748" t="s">
        <v>545</v>
      </c>
      <c r="I333" s="748" t="s">
        <v>3759</v>
      </c>
      <c r="J333" s="748" t="s">
        <v>1583</v>
      </c>
      <c r="K333" s="748" t="s">
        <v>3334</v>
      </c>
      <c r="L333" s="751">
        <v>0</v>
      </c>
      <c r="M333" s="751">
        <v>0</v>
      </c>
      <c r="N333" s="748">
        <v>1</v>
      </c>
      <c r="O333" s="752">
        <v>0.5</v>
      </c>
      <c r="P333" s="751"/>
      <c r="Q333" s="753"/>
      <c r="R333" s="748"/>
      <c r="S333" s="753">
        <v>0</v>
      </c>
      <c r="T333" s="752"/>
      <c r="U333" s="747">
        <v>0</v>
      </c>
    </row>
    <row r="334" spans="1:21" ht="14.4" customHeight="1" x14ac:dyDescent="0.3">
      <c r="A334" s="746">
        <v>30</v>
      </c>
      <c r="B334" s="748" t="s">
        <v>544</v>
      </c>
      <c r="C334" s="748" t="s">
        <v>3364</v>
      </c>
      <c r="D334" s="749" t="s">
        <v>4282</v>
      </c>
      <c r="E334" s="750" t="s">
        <v>3374</v>
      </c>
      <c r="F334" s="748" t="s">
        <v>3361</v>
      </c>
      <c r="G334" s="748" t="s">
        <v>3758</v>
      </c>
      <c r="H334" s="748" t="s">
        <v>545</v>
      </c>
      <c r="I334" s="748" t="s">
        <v>1582</v>
      </c>
      <c r="J334" s="748" t="s">
        <v>1583</v>
      </c>
      <c r="K334" s="748" t="s">
        <v>3760</v>
      </c>
      <c r="L334" s="751">
        <v>1228</v>
      </c>
      <c r="M334" s="751">
        <v>1228</v>
      </c>
      <c r="N334" s="748">
        <v>1</v>
      </c>
      <c r="O334" s="752">
        <v>0.5</v>
      </c>
      <c r="P334" s="751"/>
      <c r="Q334" s="753">
        <v>0</v>
      </c>
      <c r="R334" s="748"/>
      <c r="S334" s="753">
        <v>0</v>
      </c>
      <c r="T334" s="752"/>
      <c r="U334" s="747">
        <v>0</v>
      </c>
    </row>
    <row r="335" spans="1:21" ht="14.4" customHeight="1" x14ac:dyDescent="0.3">
      <c r="A335" s="746">
        <v>30</v>
      </c>
      <c r="B335" s="748" t="s">
        <v>544</v>
      </c>
      <c r="C335" s="748" t="s">
        <v>3364</v>
      </c>
      <c r="D335" s="749" t="s">
        <v>4282</v>
      </c>
      <c r="E335" s="750" t="s">
        <v>3374</v>
      </c>
      <c r="F335" s="748" t="s">
        <v>3361</v>
      </c>
      <c r="G335" s="748" t="s">
        <v>3495</v>
      </c>
      <c r="H335" s="748" t="s">
        <v>2305</v>
      </c>
      <c r="I335" s="748" t="s">
        <v>2429</v>
      </c>
      <c r="J335" s="748" t="s">
        <v>2430</v>
      </c>
      <c r="K335" s="748" t="s">
        <v>3178</v>
      </c>
      <c r="L335" s="751">
        <v>50.85</v>
      </c>
      <c r="M335" s="751">
        <v>50.85</v>
      </c>
      <c r="N335" s="748">
        <v>1</v>
      </c>
      <c r="O335" s="752">
        <v>0.5</v>
      </c>
      <c r="P335" s="751"/>
      <c r="Q335" s="753">
        <v>0</v>
      </c>
      <c r="R335" s="748"/>
      <c r="S335" s="753">
        <v>0</v>
      </c>
      <c r="T335" s="752"/>
      <c r="U335" s="747">
        <v>0</v>
      </c>
    </row>
    <row r="336" spans="1:21" ht="14.4" customHeight="1" x14ac:dyDescent="0.3">
      <c r="A336" s="746">
        <v>30</v>
      </c>
      <c r="B336" s="748" t="s">
        <v>544</v>
      </c>
      <c r="C336" s="748" t="s">
        <v>3364</v>
      </c>
      <c r="D336" s="749" t="s">
        <v>4282</v>
      </c>
      <c r="E336" s="750" t="s">
        <v>3374</v>
      </c>
      <c r="F336" s="748" t="s">
        <v>3361</v>
      </c>
      <c r="G336" s="748" t="s">
        <v>3761</v>
      </c>
      <c r="H336" s="748" t="s">
        <v>2305</v>
      </c>
      <c r="I336" s="748" t="s">
        <v>2386</v>
      </c>
      <c r="J336" s="748" t="s">
        <v>2387</v>
      </c>
      <c r="K336" s="748" t="s">
        <v>3206</v>
      </c>
      <c r="L336" s="751">
        <v>37.159999999999997</v>
      </c>
      <c r="M336" s="751">
        <v>37.159999999999997</v>
      </c>
      <c r="N336" s="748">
        <v>1</v>
      </c>
      <c r="O336" s="752">
        <v>0.5</v>
      </c>
      <c r="P336" s="751"/>
      <c r="Q336" s="753">
        <v>0</v>
      </c>
      <c r="R336" s="748"/>
      <c r="S336" s="753">
        <v>0</v>
      </c>
      <c r="T336" s="752"/>
      <c r="U336" s="747">
        <v>0</v>
      </c>
    </row>
    <row r="337" spans="1:21" ht="14.4" customHeight="1" x14ac:dyDescent="0.3">
      <c r="A337" s="746">
        <v>30</v>
      </c>
      <c r="B337" s="748" t="s">
        <v>544</v>
      </c>
      <c r="C337" s="748" t="s">
        <v>3364</v>
      </c>
      <c r="D337" s="749" t="s">
        <v>4282</v>
      </c>
      <c r="E337" s="750" t="s">
        <v>3374</v>
      </c>
      <c r="F337" s="748" t="s">
        <v>3361</v>
      </c>
      <c r="G337" s="748" t="s">
        <v>3761</v>
      </c>
      <c r="H337" s="748" t="s">
        <v>2305</v>
      </c>
      <c r="I337" s="748" t="s">
        <v>2390</v>
      </c>
      <c r="J337" s="748" t="s">
        <v>2391</v>
      </c>
      <c r="K337" s="748" t="s">
        <v>3245</v>
      </c>
      <c r="L337" s="751">
        <v>247.78</v>
      </c>
      <c r="M337" s="751">
        <v>247.78</v>
      </c>
      <c r="N337" s="748">
        <v>1</v>
      </c>
      <c r="O337" s="752">
        <v>0.5</v>
      </c>
      <c r="P337" s="751"/>
      <c r="Q337" s="753">
        <v>0</v>
      </c>
      <c r="R337" s="748"/>
      <c r="S337" s="753">
        <v>0</v>
      </c>
      <c r="T337" s="752"/>
      <c r="U337" s="747">
        <v>0</v>
      </c>
    </row>
    <row r="338" spans="1:21" ht="14.4" customHeight="1" x14ac:dyDescent="0.3">
      <c r="A338" s="746">
        <v>30</v>
      </c>
      <c r="B338" s="748" t="s">
        <v>544</v>
      </c>
      <c r="C338" s="748" t="s">
        <v>3364</v>
      </c>
      <c r="D338" s="749" t="s">
        <v>4282</v>
      </c>
      <c r="E338" s="750" t="s">
        <v>3374</v>
      </c>
      <c r="F338" s="748" t="s">
        <v>3361</v>
      </c>
      <c r="G338" s="748" t="s">
        <v>3497</v>
      </c>
      <c r="H338" s="748" t="s">
        <v>545</v>
      </c>
      <c r="I338" s="748" t="s">
        <v>875</v>
      </c>
      <c r="J338" s="748" t="s">
        <v>872</v>
      </c>
      <c r="K338" s="748" t="s">
        <v>3498</v>
      </c>
      <c r="L338" s="751">
        <v>10.65</v>
      </c>
      <c r="M338" s="751">
        <v>21.3</v>
      </c>
      <c r="N338" s="748">
        <v>2</v>
      </c>
      <c r="O338" s="752">
        <v>1</v>
      </c>
      <c r="P338" s="751"/>
      <c r="Q338" s="753">
        <v>0</v>
      </c>
      <c r="R338" s="748"/>
      <c r="S338" s="753">
        <v>0</v>
      </c>
      <c r="T338" s="752"/>
      <c r="U338" s="747">
        <v>0</v>
      </c>
    </row>
    <row r="339" spans="1:21" ht="14.4" customHeight="1" x14ac:dyDescent="0.3">
      <c r="A339" s="746">
        <v>30</v>
      </c>
      <c r="B339" s="748" t="s">
        <v>544</v>
      </c>
      <c r="C339" s="748" t="s">
        <v>3364</v>
      </c>
      <c r="D339" s="749" t="s">
        <v>4282</v>
      </c>
      <c r="E339" s="750" t="s">
        <v>3374</v>
      </c>
      <c r="F339" s="748" t="s">
        <v>3361</v>
      </c>
      <c r="G339" s="748" t="s">
        <v>3497</v>
      </c>
      <c r="H339" s="748" t="s">
        <v>545</v>
      </c>
      <c r="I339" s="748" t="s">
        <v>910</v>
      </c>
      <c r="J339" s="748" t="s">
        <v>651</v>
      </c>
      <c r="K339" s="748" t="s">
        <v>3299</v>
      </c>
      <c r="L339" s="751">
        <v>35.11</v>
      </c>
      <c r="M339" s="751">
        <v>70.22</v>
      </c>
      <c r="N339" s="748">
        <v>2</v>
      </c>
      <c r="O339" s="752">
        <v>1</v>
      </c>
      <c r="P339" s="751"/>
      <c r="Q339" s="753">
        <v>0</v>
      </c>
      <c r="R339" s="748"/>
      <c r="S339" s="753">
        <v>0</v>
      </c>
      <c r="T339" s="752"/>
      <c r="U339" s="747">
        <v>0</v>
      </c>
    </row>
    <row r="340" spans="1:21" ht="14.4" customHeight="1" x14ac:dyDescent="0.3">
      <c r="A340" s="746">
        <v>30</v>
      </c>
      <c r="B340" s="748" t="s">
        <v>544</v>
      </c>
      <c r="C340" s="748" t="s">
        <v>3364</v>
      </c>
      <c r="D340" s="749" t="s">
        <v>4282</v>
      </c>
      <c r="E340" s="750" t="s">
        <v>3374</v>
      </c>
      <c r="F340" s="748" t="s">
        <v>3361</v>
      </c>
      <c r="G340" s="748" t="s">
        <v>3497</v>
      </c>
      <c r="H340" s="748" t="s">
        <v>545</v>
      </c>
      <c r="I340" s="748" t="s">
        <v>3499</v>
      </c>
      <c r="J340" s="748" t="s">
        <v>872</v>
      </c>
      <c r="K340" s="748" t="s">
        <v>3500</v>
      </c>
      <c r="L340" s="751">
        <v>0</v>
      </c>
      <c r="M340" s="751">
        <v>0</v>
      </c>
      <c r="N340" s="748">
        <v>4</v>
      </c>
      <c r="O340" s="752">
        <v>2</v>
      </c>
      <c r="P340" s="751">
        <v>0</v>
      </c>
      <c r="Q340" s="753"/>
      <c r="R340" s="748">
        <v>1</v>
      </c>
      <c r="S340" s="753">
        <v>0.25</v>
      </c>
      <c r="T340" s="752">
        <v>0.5</v>
      </c>
      <c r="U340" s="747">
        <v>0.25</v>
      </c>
    </row>
    <row r="341" spans="1:21" ht="14.4" customHeight="1" x14ac:dyDescent="0.3">
      <c r="A341" s="746">
        <v>30</v>
      </c>
      <c r="B341" s="748" t="s">
        <v>544</v>
      </c>
      <c r="C341" s="748" t="s">
        <v>3364</v>
      </c>
      <c r="D341" s="749" t="s">
        <v>4282</v>
      </c>
      <c r="E341" s="750" t="s">
        <v>3374</v>
      </c>
      <c r="F341" s="748" t="s">
        <v>3361</v>
      </c>
      <c r="G341" s="748" t="s">
        <v>3497</v>
      </c>
      <c r="H341" s="748" t="s">
        <v>545</v>
      </c>
      <c r="I341" s="748" t="s">
        <v>3505</v>
      </c>
      <c r="J341" s="748" t="s">
        <v>2291</v>
      </c>
      <c r="K341" s="748" t="s">
        <v>3506</v>
      </c>
      <c r="L341" s="751">
        <v>0</v>
      </c>
      <c r="M341" s="751">
        <v>0</v>
      </c>
      <c r="N341" s="748">
        <v>1</v>
      </c>
      <c r="O341" s="752">
        <v>0.5</v>
      </c>
      <c r="P341" s="751"/>
      <c r="Q341" s="753"/>
      <c r="R341" s="748"/>
      <c r="S341" s="753">
        <v>0</v>
      </c>
      <c r="T341" s="752"/>
      <c r="U341" s="747">
        <v>0</v>
      </c>
    </row>
    <row r="342" spans="1:21" ht="14.4" customHeight="1" x14ac:dyDescent="0.3">
      <c r="A342" s="746">
        <v>30</v>
      </c>
      <c r="B342" s="748" t="s">
        <v>544</v>
      </c>
      <c r="C342" s="748" t="s">
        <v>3364</v>
      </c>
      <c r="D342" s="749" t="s">
        <v>4282</v>
      </c>
      <c r="E342" s="750" t="s">
        <v>3374</v>
      </c>
      <c r="F342" s="748" t="s">
        <v>3361</v>
      </c>
      <c r="G342" s="748" t="s">
        <v>3508</v>
      </c>
      <c r="H342" s="748" t="s">
        <v>545</v>
      </c>
      <c r="I342" s="748" t="s">
        <v>2857</v>
      </c>
      <c r="J342" s="748" t="s">
        <v>2858</v>
      </c>
      <c r="K342" s="748" t="s">
        <v>3509</v>
      </c>
      <c r="L342" s="751">
        <v>30.17</v>
      </c>
      <c r="M342" s="751">
        <v>30.17</v>
      </c>
      <c r="N342" s="748">
        <v>1</v>
      </c>
      <c r="O342" s="752">
        <v>1</v>
      </c>
      <c r="P342" s="751"/>
      <c r="Q342" s="753">
        <v>0</v>
      </c>
      <c r="R342" s="748"/>
      <c r="S342" s="753">
        <v>0</v>
      </c>
      <c r="T342" s="752"/>
      <c r="U342" s="747">
        <v>0</v>
      </c>
    </row>
    <row r="343" spans="1:21" ht="14.4" customHeight="1" x14ac:dyDescent="0.3">
      <c r="A343" s="746">
        <v>30</v>
      </c>
      <c r="B343" s="748" t="s">
        <v>544</v>
      </c>
      <c r="C343" s="748" t="s">
        <v>3364</v>
      </c>
      <c r="D343" s="749" t="s">
        <v>4282</v>
      </c>
      <c r="E343" s="750" t="s">
        <v>3374</v>
      </c>
      <c r="F343" s="748" t="s">
        <v>3361</v>
      </c>
      <c r="G343" s="748" t="s">
        <v>3508</v>
      </c>
      <c r="H343" s="748" t="s">
        <v>545</v>
      </c>
      <c r="I343" s="748" t="s">
        <v>3762</v>
      </c>
      <c r="J343" s="748" t="s">
        <v>2858</v>
      </c>
      <c r="K343" s="748" t="s">
        <v>3763</v>
      </c>
      <c r="L343" s="751">
        <v>0</v>
      </c>
      <c r="M343" s="751">
        <v>0</v>
      </c>
      <c r="N343" s="748">
        <v>1</v>
      </c>
      <c r="O343" s="752">
        <v>0.5</v>
      </c>
      <c r="P343" s="751"/>
      <c r="Q343" s="753"/>
      <c r="R343" s="748"/>
      <c r="S343" s="753">
        <v>0</v>
      </c>
      <c r="T343" s="752"/>
      <c r="U343" s="747">
        <v>0</v>
      </c>
    </row>
    <row r="344" spans="1:21" ht="14.4" customHeight="1" x14ac:dyDescent="0.3">
      <c r="A344" s="746">
        <v>30</v>
      </c>
      <c r="B344" s="748" t="s">
        <v>544</v>
      </c>
      <c r="C344" s="748" t="s">
        <v>3364</v>
      </c>
      <c r="D344" s="749" t="s">
        <v>4282</v>
      </c>
      <c r="E344" s="750" t="s">
        <v>3374</v>
      </c>
      <c r="F344" s="748" t="s">
        <v>3361</v>
      </c>
      <c r="G344" s="748" t="s">
        <v>3764</v>
      </c>
      <c r="H344" s="748" t="s">
        <v>545</v>
      </c>
      <c r="I344" s="748" t="s">
        <v>1806</v>
      </c>
      <c r="J344" s="748" t="s">
        <v>3765</v>
      </c>
      <c r="K344" s="748" t="s">
        <v>2313</v>
      </c>
      <c r="L344" s="751">
        <v>0</v>
      </c>
      <c r="M344" s="751">
        <v>0</v>
      </c>
      <c r="N344" s="748">
        <v>1</v>
      </c>
      <c r="O344" s="752">
        <v>0.5</v>
      </c>
      <c r="P344" s="751"/>
      <c r="Q344" s="753"/>
      <c r="R344" s="748"/>
      <c r="S344" s="753">
        <v>0</v>
      </c>
      <c r="T344" s="752"/>
      <c r="U344" s="747">
        <v>0</v>
      </c>
    </row>
    <row r="345" spans="1:21" ht="14.4" customHeight="1" x14ac:dyDescent="0.3">
      <c r="A345" s="746">
        <v>30</v>
      </c>
      <c r="B345" s="748" t="s">
        <v>544</v>
      </c>
      <c r="C345" s="748" t="s">
        <v>3364</v>
      </c>
      <c r="D345" s="749" t="s">
        <v>4282</v>
      </c>
      <c r="E345" s="750" t="s">
        <v>3374</v>
      </c>
      <c r="F345" s="748" t="s">
        <v>3361</v>
      </c>
      <c r="G345" s="748" t="s">
        <v>3510</v>
      </c>
      <c r="H345" s="748" t="s">
        <v>2305</v>
      </c>
      <c r="I345" s="748" t="s">
        <v>2718</v>
      </c>
      <c r="J345" s="748" t="s">
        <v>3336</v>
      </c>
      <c r="K345" s="748" t="s">
        <v>2720</v>
      </c>
      <c r="L345" s="751">
        <v>177.82</v>
      </c>
      <c r="M345" s="751">
        <v>355.64</v>
      </c>
      <c r="N345" s="748">
        <v>2</v>
      </c>
      <c r="O345" s="752">
        <v>1</v>
      </c>
      <c r="P345" s="751"/>
      <c r="Q345" s="753">
        <v>0</v>
      </c>
      <c r="R345" s="748"/>
      <c r="S345" s="753">
        <v>0</v>
      </c>
      <c r="T345" s="752"/>
      <c r="U345" s="747">
        <v>0</v>
      </c>
    </row>
    <row r="346" spans="1:21" ht="14.4" customHeight="1" x14ac:dyDescent="0.3">
      <c r="A346" s="746">
        <v>30</v>
      </c>
      <c r="B346" s="748" t="s">
        <v>544</v>
      </c>
      <c r="C346" s="748" t="s">
        <v>3364</v>
      </c>
      <c r="D346" s="749" t="s">
        <v>4282</v>
      </c>
      <c r="E346" s="750" t="s">
        <v>3374</v>
      </c>
      <c r="F346" s="748" t="s">
        <v>3361</v>
      </c>
      <c r="G346" s="748" t="s">
        <v>3514</v>
      </c>
      <c r="H346" s="748" t="s">
        <v>2305</v>
      </c>
      <c r="I346" s="748" t="s">
        <v>2345</v>
      </c>
      <c r="J346" s="748" t="s">
        <v>3203</v>
      </c>
      <c r="K346" s="748" t="s">
        <v>3204</v>
      </c>
      <c r="L346" s="751">
        <v>140.6</v>
      </c>
      <c r="M346" s="751">
        <v>140.6</v>
      </c>
      <c r="N346" s="748">
        <v>1</v>
      </c>
      <c r="O346" s="752">
        <v>0.5</v>
      </c>
      <c r="P346" s="751"/>
      <c r="Q346" s="753">
        <v>0</v>
      </c>
      <c r="R346" s="748"/>
      <c r="S346" s="753">
        <v>0</v>
      </c>
      <c r="T346" s="752"/>
      <c r="U346" s="747">
        <v>0</v>
      </c>
    </row>
    <row r="347" spans="1:21" ht="14.4" customHeight="1" x14ac:dyDescent="0.3">
      <c r="A347" s="746">
        <v>30</v>
      </c>
      <c r="B347" s="748" t="s">
        <v>544</v>
      </c>
      <c r="C347" s="748" t="s">
        <v>3364</v>
      </c>
      <c r="D347" s="749" t="s">
        <v>4282</v>
      </c>
      <c r="E347" s="750" t="s">
        <v>3374</v>
      </c>
      <c r="F347" s="748" t="s">
        <v>3361</v>
      </c>
      <c r="G347" s="748" t="s">
        <v>3515</v>
      </c>
      <c r="H347" s="748" t="s">
        <v>2305</v>
      </c>
      <c r="I347" s="748" t="s">
        <v>2654</v>
      </c>
      <c r="J347" s="748" t="s">
        <v>632</v>
      </c>
      <c r="K347" s="748" t="s">
        <v>2655</v>
      </c>
      <c r="L347" s="751">
        <v>543.39</v>
      </c>
      <c r="M347" s="751">
        <v>1630.17</v>
      </c>
      <c r="N347" s="748">
        <v>3</v>
      </c>
      <c r="O347" s="752">
        <v>1.5</v>
      </c>
      <c r="P347" s="751">
        <v>543.39</v>
      </c>
      <c r="Q347" s="753">
        <v>0.33333333333333331</v>
      </c>
      <c r="R347" s="748">
        <v>1</v>
      </c>
      <c r="S347" s="753">
        <v>0.33333333333333331</v>
      </c>
      <c r="T347" s="752">
        <v>0.5</v>
      </c>
      <c r="U347" s="747">
        <v>0.33333333333333331</v>
      </c>
    </row>
    <row r="348" spans="1:21" ht="14.4" customHeight="1" x14ac:dyDescent="0.3">
      <c r="A348" s="746">
        <v>30</v>
      </c>
      <c r="B348" s="748" t="s">
        <v>544</v>
      </c>
      <c r="C348" s="748" t="s">
        <v>3364</v>
      </c>
      <c r="D348" s="749" t="s">
        <v>4282</v>
      </c>
      <c r="E348" s="750" t="s">
        <v>3374</v>
      </c>
      <c r="F348" s="748" t="s">
        <v>3361</v>
      </c>
      <c r="G348" s="748" t="s">
        <v>3515</v>
      </c>
      <c r="H348" s="748" t="s">
        <v>2305</v>
      </c>
      <c r="I348" s="748" t="s">
        <v>2365</v>
      </c>
      <c r="J348" s="748" t="s">
        <v>632</v>
      </c>
      <c r="K348" s="748" t="s">
        <v>635</v>
      </c>
      <c r="L348" s="751">
        <v>815.1</v>
      </c>
      <c r="M348" s="751">
        <v>1630.2</v>
      </c>
      <c r="N348" s="748">
        <v>2</v>
      </c>
      <c r="O348" s="752">
        <v>1</v>
      </c>
      <c r="P348" s="751"/>
      <c r="Q348" s="753">
        <v>0</v>
      </c>
      <c r="R348" s="748"/>
      <c r="S348" s="753">
        <v>0</v>
      </c>
      <c r="T348" s="752"/>
      <c r="U348" s="747">
        <v>0</v>
      </c>
    </row>
    <row r="349" spans="1:21" ht="14.4" customHeight="1" x14ac:dyDescent="0.3">
      <c r="A349" s="746">
        <v>30</v>
      </c>
      <c r="B349" s="748" t="s">
        <v>544</v>
      </c>
      <c r="C349" s="748" t="s">
        <v>3364</v>
      </c>
      <c r="D349" s="749" t="s">
        <v>4282</v>
      </c>
      <c r="E349" s="750" t="s">
        <v>3374</v>
      </c>
      <c r="F349" s="748" t="s">
        <v>3361</v>
      </c>
      <c r="G349" s="748" t="s">
        <v>3515</v>
      </c>
      <c r="H349" s="748" t="s">
        <v>2305</v>
      </c>
      <c r="I349" s="748" t="s">
        <v>3516</v>
      </c>
      <c r="J349" s="748" t="s">
        <v>2455</v>
      </c>
      <c r="K349" s="748" t="s">
        <v>635</v>
      </c>
      <c r="L349" s="751">
        <v>1385.62</v>
      </c>
      <c r="M349" s="751">
        <v>1385.62</v>
      </c>
      <c r="N349" s="748">
        <v>1</v>
      </c>
      <c r="O349" s="752">
        <v>1</v>
      </c>
      <c r="P349" s="751"/>
      <c r="Q349" s="753">
        <v>0</v>
      </c>
      <c r="R349" s="748"/>
      <c r="S349" s="753">
        <v>0</v>
      </c>
      <c r="T349" s="752"/>
      <c r="U349" s="747">
        <v>0</v>
      </c>
    </row>
    <row r="350" spans="1:21" ht="14.4" customHeight="1" x14ac:dyDescent="0.3">
      <c r="A350" s="746">
        <v>30</v>
      </c>
      <c r="B350" s="748" t="s">
        <v>544</v>
      </c>
      <c r="C350" s="748" t="s">
        <v>3364</v>
      </c>
      <c r="D350" s="749" t="s">
        <v>4282</v>
      </c>
      <c r="E350" s="750" t="s">
        <v>3374</v>
      </c>
      <c r="F350" s="748" t="s">
        <v>3361</v>
      </c>
      <c r="G350" s="748" t="s">
        <v>3515</v>
      </c>
      <c r="H350" s="748" t="s">
        <v>2305</v>
      </c>
      <c r="I350" s="748" t="s">
        <v>2454</v>
      </c>
      <c r="J350" s="748" t="s">
        <v>2455</v>
      </c>
      <c r="K350" s="748" t="s">
        <v>2368</v>
      </c>
      <c r="L350" s="751">
        <v>1847.49</v>
      </c>
      <c r="M350" s="751">
        <v>1847.49</v>
      </c>
      <c r="N350" s="748">
        <v>1</v>
      </c>
      <c r="O350" s="752">
        <v>1</v>
      </c>
      <c r="P350" s="751"/>
      <c r="Q350" s="753">
        <v>0</v>
      </c>
      <c r="R350" s="748"/>
      <c r="S350" s="753">
        <v>0</v>
      </c>
      <c r="T350" s="752"/>
      <c r="U350" s="747">
        <v>0</v>
      </c>
    </row>
    <row r="351" spans="1:21" ht="14.4" customHeight="1" x14ac:dyDescent="0.3">
      <c r="A351" s="746">
        <v>30</v>
      </c>
      <c r="B351" s="748" t="s">
        <v>544</v>
      </c>
      <c r="C351" s="748" t="s">
        <v>3364</v>
      </c>
      <c r="D351" s="749" t="s">
        <v>4282</v>
      </c>
      <c r="E351" s="750" t="s">
        <v>3374</v>
      </c>
      <c r="F351" s="748" t="s">
        <v>3361</v>
      </c>
      <c r="G351" s="748" t="s">
        <v>3517</v>
      </c>
      <c r="H351" s="748" t="s">
        <v>545</v>
      </c>
      <c r="I351" s="748" t="s">
        <v>1158</v>
      </c>
      <c r="J351" s="748" t="s">
        <v>1025</v>
      </c>
      <c r="K351" s="748" t="s">
        <v>3300</v>
      </c>
      <c r="L351" s="751">
        <v>57.28</v>
      </c>
      <c r="M351" s="751">
        <v>57.28</v>
      </c>
      <c r="N351" s="748">
        <v>1</v>
      </c>
      <c r="O351" s="752">
        <v>0.5</v>
      </c>
      <c r="P351" s="751"/>
      <c r="Q351" s="753">
        <v>0</v>
      </c>
      <c r="R351" s="748"/>
      <c r="S351" s="753">
        <v>0</v>
      </c>
      <c r="T351" s="752"/>
      <c r="U351" s="747">
        <v>0</v>
      </c>
    </row>
    <row r="352" spans="1:21" ht="14.4" customHeight="1" x14ac:dyDescent="0.3">
      <c r="A352" s="746">
        <v>30</v>
      </c>
      <c r="B352" s="748" t="s">
        <v>544</v>
      </c>
      <c r="C352" s="748" t="s">
        <v>3364</v>
      </c>
      <c r="D352" s="749" t="s">
        <v>4282</v>
      </c>
      <c r="E352" s="750" t="s">
        <v>3374</v>
      </c>
      <c r="F352" s="748" t="s">
        <v>3361</v>
      </c>
      <c r="G352" s="748" t="s">
        <v>3521</v>
      </c>
      <c r="H352" s="748" t="s">
        <v>545</v>
      </c>
      <c r="I352" s="748" t="s">
        <v>2891</v>
      </c>
      <c r="J352" s="748" t="s">
        <v>2892</v>
      </c>
      <c r="K352" s="748" t="s">
        <v>2893</v>
      </c>
      <c r="L352" s="751">
        <v>146.84</v>
      </c>
      <c r="M352" s="751">
        <v>440.52</v>
      </c>
      <c r="N352" s="748">
        <v>3</v>
      </c>
      <c r="O352" s="752">
        <v>2</v>
      </c>
      <c r="P352" s="751"/>
      <c r="Q352" s="753">
        <v>0</v>
      </c>
      <c r="R352" s="748"/>
      <c r="S352" s="753">
        <v>0</v>
      </c>
      <c r="T352" s="752"/>
      <c r="U352" s="747">
        <v>0</v>
      </c>
    </row>
    <row r="353" spans="1:21" ht="14.4" customHeight="1" x14ac:dyDescent="0.3">
      <c r="A353" s="746">
        <v>30</v>
      </c>
      <c r="B353" s="748" t="s">
        <v>544</v>
      </c>
      <c r="C353" s="748" t="s">
        <v>3364</v>
      </c>
      <c r="D353" s="749" t="s">
        <v>4282</v>
      </c>
      <c r="E353" s="750" t="s">
        <v>3374</v>
      </c>
      <c r="F353" s="748" t="s">
        <v>3361</v>
      </c>
      <c r="G353" s="748" t="s">
        <v>3522</v>
      </c>
      <c r="H353" s="748" t="s">
        <v>545</v>
      </c>
      <c r="I353" s="748" t="s">
        <v>3523</v>
      </c>
      <c r="J353" s="748" t="s">
        <v>3524</v>
      </c>
      <c r="K353" s="748" t="s">
        <v>855</v>
      </c>
      <c r="L353" s="751">
        <v>93.71</v>
      </c>
      <c r="M353" s="751">
        <v>187.42</v>
      </c>
      <c r="N353" s="748">
        <v>2</v>
      </c>
      <c r="O353" s="752">
        <v>1</v>
      </c>
      <c r="P353" s="751"/>
      <c r="Q353" s="753">
        <v>0</v>
      </c>
      <c r="R353" s="748"/>
      <c r="S353" s="753">
        <v>0</v>
      </c>
      <c r="T353" s="752"/>
      <c r="U353" s="747">
        <v>0</v>
      </c>
    </row>
    <row r="354" spans="1:21" ht="14.4" customHeight="1" x14ac:dyDescent="0.3">
      <c r="A354" s="746">
        <v>30</v>
      </c>
      <c r="B354" s="748" t="s">
        <v>544</v>
      </c>
      <c r="C354" s="748" t="s">
        <v>3364</v>
      </c>
      <c r="D354" s="749" t="s">
        <v>4282</v>
      </c>
      <c r="E354" s="750" t="s">
        <v>3374</v>
      </c>
      <c r="F354" s="748" t="s">
        <v>3361</v>
      </c>
      <c r="G354" s="748" t="s">
        <v>3522</v>
      </c>
      <c r="H354" s="748" t="s">
        <v>545</v>
      </c>
      <c r="I354" s="748" t="s">
        <v>853</v>
      </c>
      <c r="J354" s="748" t="s">
        <v>854</v>
      </c>
      <c r="K354" s="748" t="s">
        <v>855</v>
      </c>
      <c r="L354" s="751">
        <v>57.64</v>
      </c>
      <c r="M354" s="751">
        <v>57.64</v>
      </c>
      <c r="N354" s="748">
        <v>1</v>
      </c>
      <c r="O354" s="752">
        <v>0.5</v>
      </c>
      <c r="P354" s="751"/>
      <c r="Q354" s="753">
        <v>0</v>
      </c>
      <c r="R354" s="748"/>
      <c r="S354" s="753">
        <v>0</v>
      </c>
      <c r="T354" s="752"/>
      <c r="U354" s="747">
        <v>0</v>
      </c>
    </row>
    <row r="355" spans="1:21" ht="14.4" customHeight="1" x14ac:dyDescent="0.3">
      <c r="A355" s="746">
        <v>30</v>
      </c>
      <c r="B355" s="748" t="s">
        <v>544</v>
      </c>
      <c r="C355" s="748" t="s">
        <v>3364</v>
      </c>
      <c r="D355" s="749" t="s">
        <v>4282</v>
      </c>
      <c r="E355" s="750" t="s">
        <v>3374</v>
      </c>
      <c r="F355" s="748" t="s">
        <v>3361</v>
      </c>
      <c r="G355" s="748" t="s">
        <v>3528</v>
      </c>
      <c r="H355" s="748" t="s">
        <v>2305</v>
      </c>
      <c r="I355" s="748" t="s">
        <v>2409</v>
      </c>
      <c r="J355" s="748" t="s">
        <v>629</v>
      </c>
      <c r="K355" s="748" t="s">
        <v>630</v>
      </c>
      <c r="L355" s="751">
        <v>28.81</v>
      </c>
      <c r="M355" s="751">
        <v>144.04999999999998</v>
      </c>
      <c r="N355" s="748">
        <v>5</v>
      </c>
      <c r="O355" s="752">
        <v>2.5</v>
      </c>
      <c r="P355" s="751"/>
      <c r="Q355" s="753">
        <v>0</v>
      </c>
      <c r="R355" s="748"/>
      <c r="S355" s="753">
        <v>0</v>
      </c>
      <c r="T355" s="752"/>
      <c r="U355" s="747">
        <v>0</v>
      </c>
    </row>
    <row r="356" spans="1:21" ht="14.4" customHeight="1" x14ac:dyDescent="0.3">
      <c r="A356" s="746">
        <v>30</v>
      </c>
      <c r="B356" s="748" t="s">
        <v>544</v>
      </c>
      <c r="C356" s="748" t="s">
        <v>3364</v>
      </c>
      <c r="D356" s="749" t="s">
        <v>4282</v>
      </c>
      <c r="E356" s="750" t="s">
        <v>3374</v>
      </c>
      <c r="F356" s="748" t="s">
        <v>3361</v>
      </c>
      <c r="G356" s="748" t="s">
        <v>3528</v>
      </c>
      <c r="H356" s="748" t="s">
        <v>2305</v>
      </c>
      <c r="I356" s="748" t="s">
        <v>2409</v>
      </c>
      <c r="J356" s="748" t="s">
        <v>629</v>
      </c>
      <c r="K356" s="748" t="s">
        <v>630</v>
      </c>
      <c r="L356" s="751">
        <v>46.85</v>
      </c>
      <c r="M356" s="751">
        <v>374.8</v>
      </c>
      <c r="N356" s="748">
        <v>8</v>
      </c>
      <c r="O356" s="752">
        <v>4</v>
      </c>
      <c r="P356" s="751">
        <v>93.7</v>
      </c>
      <c r="Q356" s="753">
        <v>0.25</v>
      </c>
      <c r="R356" s="748">
        <v>2</v>
      </c>
      <c r="S356" s="753">
        <v>0.25</v>
      </c>
      <c r="T356" s="752">
        <v>1</v>
      </c>
      <c r="U356" s="747">
        <v>0.25</v>
      </c>
    </row>
    <row r="357" spans="1:21" ht="14.4" customHeight="1" x14ac:dyDescent="0.3">
      <c r="A357" s="746">
        <v>30</v>
      </c>
      <c r="B357" s="748" t="s">
        <v>544</v>
      </c>
      <c r="C357" s="748" t="s">
        <v>3364</v>
      </c>
      <c r="D357" s="749" t="s">
        <v>4282</v>
      </c>
      <c r="E357" s="750" t="s">
        <v>3374</v>
      </c>
      <c r="F357" s="748" t="s">
        <v>3361</v>
      </c>
      <c r="G357" s="748" t="s">
        <v>3528</v>
      </c>
      <c r="H357" s="748" t="s">
        <v>2305</v>
      </c>
      <c r="I357" s="748" t="s">
        <v>3766</v>
      </c>
      <c r="J357" s="748" t="s">
        <v>629</v>
      </c>
      <c r="K357" s="748" t="s">
        <v>3767</v>
      </c>
      <c r="L357" s="751">
        <v>0</v>
      </c>
      <c r="M357" s="751">
        <v>0</v>
      </c>
      <c r="N357" s="748">
        <v>1</v>
      </c>
      <c r="O357" s="752">
        <v>0.5</v>
      </c>
      <c r="P357" s="751"/>
      <c r="Q357" s="753"/>
      <c r="R357" s="748"/>
      <c r="S357" s="753">
        <v>0</v>
      </c>
      <c r="T357" s="752"/>
      <c r="U357" s="747">
        <v>0</v>
      </c>
    </row>
    <row r="358" spans="1:21" ht="14.4" customHeight="1" x14ac:dyDescent="0.3">
      <c r="A358" s="746">
        <v>30</v>
      </c>
      <c r="B358" s="748" t="s">
        <v>544</v>
      </c>
      <c r="C358" s="748" t="s">
        <v>3364</v>
      </c>
      <c r="D358" s="749" t="s">
        <v>4282</v>
      </c>
      <c r="E358" s="750" t="s">
        <v>3374</v>
      </c>
      <c r="F358" s="748" t="s">
        <v>3361</v>
      </c>
      <c r="G358" s="748" t="s">
        <v>3680</v>
      </c>
      <c r="H358" s="748" t="s">
        <v>545</v>
      </c>
      <c r="I358" s="748" t="s">
        <v>3768</v>
      </c>
      <c r="J358" s="748" t="s">
        <v>3769</v>
      </c>
      <c r="K358" s="748" t="s">
        <v>3770</v>
      </c>
      <c r="L358" s="751">
        <v>27.49</v>
      </c>
      <c r="M358" s="751">
        <v>27.49</v>
      </c>
      <c r="N358" s="748">
        <v>1</v>
      </c>
      <c r="O358" s="752">
        <v>0.5</v>
      </c>
      <c r="P358" s="751"/>
      <c r="Q358" s="753">
        <v>0</v>
      </c>
      <c r="R358" s="748"/>
      <c r="S358" s="753">
        <v>0</v>
      </c>
      <c r="T358" s="752"/>
      <c r="U358" s="747">
        <v>0</v>
      </c>
    </row>
    <row r="359" spans="1:21" ht="14.4" customHeight="1" x14ac:dyDescent="0.3">
      <c r="A359" s="746">
        <v>30</v>
      </c>
      <c r="B359" s="748" t="s">
        <v>544</v>
      </c>
      <c r="C359" s="748" t="s">
        <v>3364</v>
      </c>
      <c r="D359" s="749" t="s">
        <v>4282</v>
      </c>
      <c r="E359" s="750" t="s">
        <v>3374</v>
      </c>
      <c r="F359" s="748" t="s">
        <v>3361</v>
      </c>
      <c r="G359" s="748" t="s">
        <v>3530</v>
      </c>
      <c r="H359" s="748" t="s">
        <v>2305</v>
      </c>
      <c r="I359" s="748" t="s">
        <v>2505</v>
      </c>
      <c r="J359" s="748" t="s">
        <v>2506</v>
      </c>
      <c r="K359" s="748" t="s">
        <v>1610</v>
      </c>
      <c r="L359" s="751">
        <v>48.27</v>
      </c>
      <c r="M359" s="751">
        <v>193.08</v>
      </c>
      <c r="N359" s="748">
        <v>4</v>
      </c>
      <c r="O359" s="752">
        <v>2</v>
      </c>
      <c r="P359" s="751"/>
      <c r="Q359" s="753">
        <v>0</v>
      </c>
      <c r="R359" s="748"/>
      <c r="S359" s="753">
        <v>0</v>
      </c>
      <c r="T359" s="752"/>
      <c r="U359" s="747">
        <v>0</v>
      </c>
    </row>
    <row r="360" spans="1:21" ht="14.4" customHeight="1" x14ac:dyDescent="0.3">
      <c r="A360" s="746">
        <v>30</v>
      </c>
      <c r="B360" s="748" t="s">
        <v>544</v>
      </c>
      <c r="C360" s="748" t="s">
        <v>3364</v>
      </c>
      <c r="D360" s="749" t="s">
        <v>4282</v>
      </c>
      <c r="E360" s="750" t="s">
        <v>3374</v>
      </c>
      <c r="F360" s="748" t="s">
        <v>3361</v>
      </c>
      <c r="G360" s="748" t="s">
        <v>3531</v>
      </c>
      <c r="H360" s="748" t="s">
        <v>2305</v>
      </c>
      <c r="I360" s="748" t="s">
        <v>2620</v>
      </c>
      <c r="J360" s="748" t="s">
        <v>2531</v>
      </c>
      <c r="K360" s="748" t="s">
        <v>1075</v>
      </c>
      <c r="L360" s="751">
        <v>153.62</v>
      </c>
      <c r="M360" s="751">
        <v>153.62</v>
      </c>
      <c r="N360" s="748">
        <v>1</v>
      </c>
      <c r="O360" s="752">
        <v>0.5</v>
      </c>
      <c r="P360" s="751"/>
      <c r="Q360" s="753">
        <v>0</v>
      </c>
      <c r="R360" s="748"/>
      <c r="S360" s="753">
        <v>0</v>
      </c>
      <c r="T360" s="752"/>
      <c r="U360" s="747">
        <v>0</v>
      </c>
    </row>
    <row r="361" spans="1:21" ht="14.4" customHeight="1" x14ac:dyDescent="0.3">
      <c r="A361" s="746">
        <v>30</v>
      </c>
      <c r="B361" s="748" t="s">
        <v>544</v>
      </c>
      <c r="C361" s="748" t="s">
        <v>3364</v>
      </c>
      <c r="D361" s="749" t="s">
        <v>4282</v>
      </c>
      <c r="E361" s="750" t="s">
        <v>3374</v>
      </c>
      <c r="F361" s="748" t="s">
        <v>3361</v>
      </c>
      <c r="G361" s="748" t="s">
        <v>3532</v>
      </c>
      <c r="H361" s="748" t="s">
        <v>2305</v>
      </c>
      <c r="I361" s="748" t="s">
        <v>2514</v>
      </c>
      <c r="J361" s="748" t="s">
        <v>3225</v>
      </c>
      <c r="K361" s="748" t="s">
        <v>1285</v>
      </c>
      <c r="L361" s="751">
        <v>97.26</v>
      </c>
      <c r="M361" s="751">
        <v>97.26</v>
      </c>
      <c r="N361" s="748">
        <v>1</v>
      </c>
      <c r="O361" s="752">
        <v>0.5</v>
      </c>
      <c r="P361" s="751"/>
      <c r="Q361" s="753">
        <v>0</v>
      </c>
      <c r="R361" s="748"/>
      <c r="S361" s="753">
        <v>0</v>
      </c>
      <c r="T361" s="752"/>
      <c r="U361" s="747">
        <v>0</v>
      </c>
    </row>
    <row r="362" spans="1:21" ht="14.4" customHeight="1" x14ac:dyDescent="0.3">
      <c r="A362" s="746">
        <v>30</v>
      </c>
      <c r="B362" s="748" t="s">
        <v>544</v>
      </c>
      <c r="C362" s="748" t="s">
        <v>3364</v>
      </c>
      <c r="D362" s="749" t="s">
        <v>4282</v>
      </c>
      <c r="E362" s="750" t="s">
        <v>3374</v>
      </c>
      <c r="F362" s="748" t="s">
        <v>3361</v>
      </c>
      <c r="G362" s="748" t="s">
        <v>3534</v>
      </c>
      <c r="H362" s="748" t="s">
        <v>545</v>
      </c>
      <c r="I362" s="748" t="s">
        <v>2180</v>
      </c>
      <c r="J362" s="748" t="s">
        <v>2181</v>
      </c>
      <c r="K362" s="748" t="s">
        <v>1419</v>
      </c>
      <c r="L362" s="751">
        <v>108.44</v>
      </c>
      <c r="M362" s="751">
        <v>108.44</v>
      </c>
      <c r="N362" s="748">
        <v>1</v>
      </c>
      <c r="O362" s="752">
        <v>1</v>
      </c>
      <c r="P362" s="751"/>
      <c r="Q362" s="753">
        <v>0</v>
      </c>
      <c r="R362" s="748"/>
      <c r="S362" s="753">
        <v>0</v>
      </c>
      <c r="T362" s="752"/>
      <c r="U362" s="747">
        <v>0</v>
      </c>
    </row>
    <row r="363" spans="1:21" ht="14.4" customHeight="1" x14ac:dyDescent="0.3">
      <c r="A363" s="746">
        <v>30</v>
      </c>
      <c r="B363" s="748" t="s">
        <v>544</v>
      </c>
      <c r="C363" s="748" t="s">
        <v>3364</v>
      </c>
      <c r="D363" s="749" t="s">
        <v>4282</v>
      </c>
      <c r="E363" s="750" t="s">
        <v>3374</v>
      </c>
      <c r="F363" s="748" t="s">
        <v>3361</v>
      </c>
      <c r="G363" s="748" t="s">
        <v>3537</v>
      </c>
      <c r="H363" s="748" t="s">
        <v>2305</v>
      </c>
      <c r="I363" s="748" t="s">
        <v>3538</v>
      </c>
      <c r="J363" s="748" t="s">
        <v>2309</v>
      </c>
      <c r="K363" s="748" t="s">
        <v>3539</v>
      </c>
      <c r="L363" s="751">
        <v>15.61</v>
      </c>
      <c r="M363" s="751">
        <v>31.22</v>
      </c>
      <c r="N363" s="748">
        <v>2</v>
      </c>
      <c r="O363" s="752">
        <v>1</v>
      </c>
      <c r="P363" s="751"/>
      <c r="Q363" s="753">
        <v>0</v>
      </c>
      <c r="R363" s="748"/>
      <c r="S363" s="753">
        <v>0</v>
      </c>
      <c r="T363" s="752"/>
      <c r="U363" s="747">
        <v>0</v>
      </c>
    </row>
    <row r="364" spans="1:21" ht="14.4" customHeight="1" x14ac:dyDescent="0.3">
      <c r="A364" s="746">
        <v>30</v>
      </c>
      <c r="B364" s="748" t="s">
        <v>544</v>
      </c>
      <c r="C364" s="748" t="s">
        <v>3364</v>
      </c>
      <c r="D364" s="749" t="s">
        <v>4282</v>
      </c>
      <c r="E364" s="750" t="s">
        <v>3374</v>
      </c>
      <c r="F364" s="748" t="s">
        <v>3361</v>
      </c>
      <c r="G364" s="748" t="s">
        <v>3537</v>
      </c>
      <c r="H364" s="748" t="s">
        <v>2305</v>
      </c>
      <c r="I364" s="748" t="s">
        <v>3771</v>
      </c>
      <c r="J364" s="748" t="s">
        <v>2312</v>
      </c>
      <c r="K364" s="748" t="s">
        <v>2260</v>
      </c>
      <c r="L364" s="751">
        <v>24.14</v>
      </c>
      <c r="M364" s="751">
        <v>24.14</v>
      </c>
      <c r="N364" s="748">
        <v>1</v>
      </c>
      <c r="O364" s="752">
        <v>0.5</v>
      </c>
      <c r="P364" s="751"/>
      <c r="Q364" s="753">
        <v>0</v>
      </c>
      <c r="R364" s="748"/>
      <c r="S364" s="753">
        <v>0</v>
      </c>
      <c r="T364" s="752"/>
      <c r="U364" s="747">
        <v>0</v>
      </c>
    </row>
    <row r="365" spans="1:21" ht="14.4" customHeight="1" x14ac:dyDescent="0.3">
      <c r="A365" s="746">
        <v>30</v>
      </c>
      <c r="B365" s="748" t="s">
        <v>544</v>
      </c>
      <c r="C365" s="748" t="s">
        <v>3364</v>
      </c>
      <c r="D365" s="749" t="s">
        <v>4282</v>
      </c>
      <c r="E365" s="750" t="s">
        <v>3374</v>
      </c>
      <c r="F365" s="748" t="s">
        <v>3361</v>
      </c>
      <c r="G365" s="748" t="s">
        <v>3537</v>
      </c>
      <c r="H365" s="748" t="s">
        <v>2305</v>
      </c>
      <c r="I365" s="748" t="s">
        <v>2437</v>
      </c>
      <c r="J365" s="748" t="s">
        <v>3223</v>
      </c>
      <c r="K365" s="748" t="s">
        <v>1262</v>
      </c>
      <c r="L365" s="751">
        <v>48.27</v>
      </c>
      <c r="M365" s="751">
        <v>96.54</v>
      </c>
      <c r="N365" s="748">
        <v>2</v>
      </c>
      <c r="O365" s="752">
        <v>1</v>
      </c>
      <c r="P365" s="751"/>
      <c r="Q365" s="753">
        <v>0</v>
      </c>
      <c r="R365" s="748"/>
      <c r="S365" s="753">
        <v>0</v>
      </c>
      <c r="T365" s="752"/>
      <c r="U365" s="747">
        <v>0</v>
      </c>
    </row>
    <row r="366" spans="1:21" ht="14.4" customHeight="1" x14ac:dyDescent="0.3">
      <c r="A366" s="746">
        <v>30</v>
      </c>
      <c r="B366" s="748" t="s">
        <v>544</v>
      </c>
      <c r="C366" s="748" t="s">
        <v>3364</v>
      </c>
      <c r="D366" s="749" t="s">
        <v>4282</v>
      </c>
      <c r="E366" s="750" t="s">
        <v>3374</v>
      </c>
      <c r="F366" s="748" t="s">
        <v>3361</v>
      </c>
      <c r="G366" s="748" t="s">
        <v>3541</v>
      </c>
      <c r="H366" s="748" t="s">
        <v>545</v>
      </c>
      <c r="I366" s="748" t="s">
        <v>2037</v>
      </c>
      <c r="J366" s="748" t="s">
        <v>1032</v>
      </c>
      <c r="K366" s="748" t="s">
        <v>2038</v>
      </c>
      <c r="L366" s="751">
        <v>1822.54</v>
      </c>
      <c r="M366" s="751">
        <v>5467.62</v>
      </c>
      <c r="N366" s="748">
        <v>3</v>
      </c>
      <c r="O366" s="752">
        <v>2.5</v>
      </c>
      <c r="P366" s="751">
        <v>1822.54</v>
      </c>
      <c r="Q366" s="753">
        <v>0.33333333333333331</v>
      </c>
      <c r="R366" s="748">
        <v>1</v>
      </c>
      <c r="S366" s="753">
        <v>0.33333333333333331</v>
      </c>
      <c r="T366" s="752">
        <v>1</v>
      </c>
      <c r="U366" s="747">
        <v>0.4</v>
      </c>
    </row>
    <row r="367" spans="1:21" ht="14.4" customHeight="1" x14ac:dyDescent="0.3">
      <c r="A367" s="746">
        <v>30</v>
      </c>
      <c r="B367" s="748" t="s">
        <v>544</v>
      </c>
      <c r="C367" s="748" t="s">
        <v>3364</v>
      </c>
      <c r="D367" s="749" t="s">
        <v>4282</v>
      </c>
      <c r="E367" s="750" t="s">
        <v>3374</v>
      </c>
      <c r="F367" s="748" t="s">
        <v>3361</v>
      </c>
      <c r="G367" s="748" t="s">
        <v>3772</v>
      </c>
      <c r="H367" s="748" t="s">
        <v>545</v>
      </c>
      <c r="I367" s="748" t="s">
        <v>3773</v>
      </c>
      <c r="J367" s="748" t="s">
        <v>2090</v>
      </c>
      <c r="K367" s="748" t="s">
        <v>3774</v>
      </c>
      <c r="L367" s="751">
        <v>0</v>
      </c>
      <c r="M367" s="751">
        <v>0</v>
      </c>
      <c r="N367" s="748">
        <v>1</v>
      </c>
      <c r="O367" s="752">
        <v>0.5</v>
      </c>
      <c r="P367" s="751"/>
      <c r="Q367" s="753"/>
      <c r="R367" s="748"/>
      <c r="S367" s="753">
        <v>0</v>
      </c>
      <c r="T367" s="752"/>
      <c r="U367" s="747">
        <v>0</v>
      </c>
    </row>
    <row r="368" spans="1:21" ht="14.4" customHeight="1" x14ac:dyDescent="0.3">
      <c r="A368" s="746">
        <v>30</v>
      </c>
      <c r="B368" s="748" t="s">
        <v>544</v>
      </c>
      <c r="C368" s="748" t="s">
        <v>3364</v>
      </c>
      <c r="D368" s="749" t="s">
        <v>4282</v>
      </c>
      <c r="E368" s="750" t="s">
        <v>3374</v>
      </c>
      <c r="F368" s="748" t="s">
        <v>3361</v>
      </c>
      <c r="G368" s="748" t="s">
        <v>3775</v>
      </c>
      <c r="H368" s="748" t="s">
        <v>2305</v>
      </c>
      <c r="I368" s="748" t="s">
        <v>3776</v>
      </c>
      <c r="J368" s="748" t="s">
        <v>2524</v>
      </c>
      <c r="K368" s="748" t="s">
        <v>3777</v>
      </c>
      <c r="L368" s="751">
        <v>543.36</v>
      </c>
      <c r="M368" s="751">
        <v>543.36</v>
      </c>
      <c r="N368" s="748">
        <v>1</v>
      </c>
      <c r="O368" s="752">
        <v>0.5</v>
      </c>
      <c r="P368" s="751"/>
      <c r="Q368" s="753">
        <v>0</v>
      </c>
      <c r="R368" s="748"/>
      <c r="S368" s="753">
        <v>0</v>
      </c>
      <c r="T368" s="752"/>
      <c r="U368" s="747">
        <v>0</v>
      </c>
    </row>
    <row r="369" spans="1:21" ht="14.4" customHeight="1" x14ac:dyDescent="0.3">
      <c r="A369" s="746">
        <v>30</v>
      </c>
      <c r="B369" s="748" t="s">
        <v>544</v>
      </c>
      <c r="C369" s="748" t="s">
        <v>3364</v>
      </c>
      <c r="D369" s="749" t="s">
        <v>4282</v>
      </c>
      <c r="E369" s="750" t="s">
        <v>3374</v>
      </c>
      <c r="F369" s="748" t="s">
        <v>3361</v>
      </c>
      <c r="G369" s="748" t="s">
        <v>3778</v>
      </c>
      <c r="H369" s="748" t="s">
        <v>545</v>
      </c>
      <c r="I369" s="748" t="s">
        <v>1146</v>
      </c>
      <c r="J369" s="748" t="s">
        <v>3779</v>
      </c>
      <c r="K369" s="748" t="s">
        <v>3780</v>
      </c>
      <c r="L369" s="751">
        <v>0</v>
      </c>
      <c r="M369" s="751">
        <v>0</v>
      </c>
      <c r="N369" s="748">
        <v>2</v>
      </c>
      <c r="O369" s="752">
        <v>1</v>
      </c>
      <c r="P369" s="751"/>
      <c r="Q369" s="753"/>
      <c r="R369" s="748"/>
      <c r="S369" s="753">
        <v>0</v>
      </c>
      <c r="T369" s="752"/>
      <c r="U369" s="747">
        <v>0</v>
      </c>
    </row>
    <row r="370" spans="1:21" ht="14.4" customHeight="1" x14ac:dyDescent="0.3">
      <c r="A370" s="746">
        <v>30</v>
      </c>
      <c r="B370" s="748" t="s">
        <v>544</v>
      </c>
      <c r="C370" s="748" t="s">
        <v>3364</v>
      </c>
      <c r="D370" s="749" t="s">
        <v>4282</v>
      </c>
      <c r="E370" s="750" t="s">
        <v>3374</v>
      </c>
      <c r="F370" s="748" t="s">
        <v>3361</v>
      </c>
      <c r="G370" s="748" t="s">
        <v>3781</v>
      </c>
      <c r="H370" s="748" t="s">
        <v>545</v>
      </c>
      <c r="I370" s="748" t="s">
        <v>3782</v>
      </c>
      <c r="J370" s="748" t="s">
        <v>2076</v>
      </c>
      <c r="K370" s="748" t="s">
        <v>3783</v>
      </c>
      <c r="L370" s="751">
        <v>0</v>
      </c>
      <c r="M370" s="751">
        <v>0</v>
      </c>
      <c r="N370" s="748">
        <v>1</v>
      </c>
      <c r="O370" s="752">
        <v>0.5</v>
      </c>
      <c r="P370" s="751"/>
      <c r="Q370" s="753"/>
      <c r="R370" s="748"/>
      <c r="S370" s="753">
        <v>0</v>
      </c>
      <c r="T370" s="752"/>
      <c r="U370" s="747">
        <v>0</v>
      </c>
    </row>
    <row r="371" spans="1:21" ht="14.4" customHeight="1" x14ac:dyDescent="0.3">
      <c r="A371" s="746">
        <v>30</v>
      </c>
      <c r="B371" s="748" t="s">
        <v>544</v>
      </c>
      <c r="C371" s="748" t="s">
        <v>3364</v>
      </c>
      <c r="D371" s="749" t="s">
        <v>4282</v>
      </c>
      <c r="E371" s="750" t="s">
        <v>3374</v>
      </c>
      <c r="F371" s="748" t="s">
        <v>3361</v>
      </c>
      <c r="G371" s="748" t="s">
        <v>3544</v>
      </c>
      <c r="H371" s="748" t="s">
        <v>2305</v>
      </c>
      <c r="I371" s="748" t="s">
        <v>2526</v>
      </c>
      <c r="J371" s="748" t="s">
        <v>2527</v>
      </c>
      <c r="K371" s="748" t="s">
        <v>2528</v>
      </c>
      <c r="L371" s="751">
        <v>132</v>
      </c>
      <c r="M371" s="751">
        <v>132</v>
      </c>
      <c r="N371" s="748">
        <v>1</v>
      </c>
      <c r="O371" s="752">
        <v>0.5</v>
      </c>
      <c r="P371" s="751"/>
      <c r="Q371" s="753">
        <v>0</v>
      </c>
      <c r="R371" s="748"/>
      <c r="S371" s="753">
        <v>0</v>
      </c>
      <c r="T371" s="752"/>
      <c r="U371" s="747">
        <v>0</v>
      </c>
    </row>
    <row r="372" spans="1:21" ht="14.4" customHeight="1" x14ac:dyDescent="0.3">
      <c r="A372" s="746">
        <v>30</v>
      </c>
      <c r="B372" s="748" t="s">
        <v>544</v>
      </c>
      <c r="C372" s="748" t="s">
        <v>3364</v>
      </c>
      <c r="D372" s="749" t="s">
        <v>4282</v>
      </c>
      <c r="E372" s="750" t="s">
        <v>3374</v>
      </c>
      <c r="F372" s="748" t="s">
        <v>3361</v>
      </c>
      <c r="G372" s="748" t="s">
        <v>3784</v>
      </c>
      <c r="H372" s="748" t="s">
        <v>545</v>
      </c>
      <c r="I372" s="748" t="s">
        <v>3785</v>
      </c>
      <c r="J372" s="748" t="s">
        <v>1465</v>
      </c>
      <c r="K372" s="748" t="s">
        <v>1466</v>
      </c>
      <c r="L372" s="751">
        <v>0</v>
      </c>
      <c r="M372" s="751">
        <v>0</v>
      </c>
      <c r="N372" s="748">
        <v>1</v>
      </c>
      <c r="O372" s="752">
        <v>0.5</v>
      </c>
      <c r="P372" s="751"/>
      <c r="Q372" s="753"/>
      <c r="R372" s="748"/>
      <c r="S372" s="753">
        <v>0</v>
      </c>
      <c r="T372" s="752"/>
      <c r="U372" s="747">
        <v>0</v>
      </c>
    </row>
    <row r="373" spans="1:21" ht="14.4" customHeight="1" x14ac:dyDescent="0.3">
      <c r="A373" s="746">
        <v>30</v>
      </c>
      <c r="B373" s="748" t="s">
        <v>544</v>
      </c>
      <c r="C373" s="748" t="s">
        <v>3364</v>
      </c>
      <c r="D373" s="749" t="s">
        <v>4282</v>
      </c>
      <c r="E373" s="750" t="s">
        <v>3374</v>
      </c>
      <c r="F373" s="748" t="s">
        <v>3361</v>
      </c>
      <c r="G373" s="748" t="s">
        <v>3548</v>
      </c>
      <c r="H373" s="748" t="s">
        <v>545</v>
      </c>
      <c r="I373" s="748" t="s">
        <v>956</v>
      </c>
      <c r="J373" s="748" t="s">
        <v>3549</v>
      </c>
      <c r="K373" s="748" t="s">
        <v>3550</v>
      </c>
      <c r="L373" s="751">
        <v>0</v>
      </c>
      <c r="M373" s="751">
        <v>0</v>
      </c>
      <c r="N373" s="748">
        <v>6</v>
      </c>
      <c r="O373" s="752">
        <v>3.5</v>
      </c>
      <c r="P373" s="751"/>
      <c r="Q373" s="753"/>
      <c r="R373" s="748"/>
      <c r="S373" s="753">
        <v>0</v>
      </c>
      <c r="T373" s="752"/>
      <c r="U373" s="747">
        <v>0</v>
      </c>
    </row>
    <row r="374" spans="1:21" ht="14.4" customHeight="1" x14ac:dyDescent="0.3">
      <c r="A374" s="746">
        <v>30</v>
      </c>
      <c r="B374" s="748" t="s">
        <v>544</v>
      </c>
      <c r="C374" s="748" t="s">
        <v>3364</v>
      </c>
      <c r="D374" s="749" t="s">
        <v>4282</v>
      </c>
      <c r="E374" s="750" t="s">
        <v>3374</v>
      </c>
      <c r="F374" s="748" t="s">
        <v>3361</v>
      </c>
      <c r="G374" s="748" t="s">
        <v>3551</v>
      </c>
      <c r="H374" s="748" t="s">
        <v>545</v>
      </c>
      <c r="I374" s="748" t="s">
        <v>757</v>
      </c>
      <c r="J374" s="748" t="s">
        <v>758</v>
      </c>
      <c r="K374" s="748" t="s">
        <v>3552</v>
      </c>
      <c r="L374" s="751">
        <v>30.47</v>
      </c>
      <c r="M374" s="751">
        <v>213.29</v>
      </c>
      <c r="N374" s="748">
        <v>7</v>
      </c>
      <c r="O374" s="752">
        <v>3.5</v>
      </c>
      <c r="P374" s="751">
        <v>30.47</v>
      </c>
      <c r="Q374" s="753">
        <v>0.14285714285714285</v>
      </c>
      <c r="R374" s="748">
        <v>1</v>
      </c>
      <c r="S374" s="753">
        <v>0.14285714285714285</v>
      </c>
      <c r="T374" s="752">
        <v>0.5</v>
      </c>
      <c r="U374" s="747">
        <v>0.14285714285714285</v>
      </c>
    </row>
    <row r="375" spans="1:21" ht="14.4" customHeight="1" x14ac:dyDescent="0.3">
      <c r="A375" s="746">
        <v>30</v>
      </c>
      <c r="B375" s="748" t="s">
        <v>544</v>
      </c>
      <c r="C375" s="748" t="s">
        <v>3364</v>
      </c>
      <c r="D375" s="749" t="s">
        <v>4282</v>
      </c>
      <c r="E375" s="750" t="s">
        <v>3374</v>
      </c>
      <c r="F375" s="748" t="s">
        <v>3361</v>
      </c>
      <c r="G375" s="748" t="s">
        <v>3555</v>
      </c>
      <c r="H375" s="748" t="s">
        <v>545</v>
      </c>
      <c r="I375" s="748" t="s">
        <v>1138</v>
      </c>
      <c r="J375" s="748" t="s">
        <v>1139</v>
      </c>
      <c r="K375" s="748" t="s">
        <v>3556</v>
      </c>
      <c r="L375" s="751">
        <v>657.67</v>
      </c>
      <c r="M375" s="751">
        <v>1315.34</v>
      </c>
      <c r="N375" s="748">
        <v>2</v>
      </c>
      <c r="O375" s="752">
        <v>1</v>
      </c>
      <c r="P375" s="751"/>
      <c r="Q375" s="753">
        <v>0</v>
      </c>
      <c r="R375" s="748"/>
      <c r="S375" s="753">
        <v>0</v>
      </c>
      <c r="T375" s="752"/>
      <c r="U375" s="747">
        <v>0</v>
      </c>
    </row>
    <row r="376" spans="1:21" ht="14.4" customHeight="1" x14ac:dyDescent="0.3">
      <c r="A376" s="746">
        <v>30</v>
      </c>
      <c r="B376" s="748" t="s">
        <v>544</v>
      </c>
      <c r="C376" s="748" t="s">
        <v>3364</v>
      </c>
      <c r="D376" s="749" t="s">
        <v>4282</v>
      </c>
      <c r="E376" s="750" t="s">
        <v>3374</v>
      </c>
      <c r="F376" s="748" t="s">
        <v>3361</v>
      </c>
      <c r="G376" s="748" t="s">
        <v>3692</v>
      </c>
      <c r="H376" s="748" t="s">
        <v>2305</v>
      </c>
      <c r="I376" s="748" t="s">
        <v>2588</v>
      </c>
      <c r="J376" s="748" t="s">
        <v>2589</v>
      </c>
      <c r="K376" s="748" t="s">
        <v>2590</v>
      </c>
      <c r="L376" s="751">
        <v>109.97</v>
      </c>
      <c r="M376" s="751">
        <v>109.97</v>
      </c>
      <c r="N376" s="748">
        <v>1</v>
      </c>
      <c r="O376" s="752">
        <v>0.5</v>
      </c>
      <c r="P376" s="751"/>
      <c r="Q376" s="753">
        <v>0</v>
      </c>
      <c r="R376" s="748"/>
      <c r="S376" s="753">
        <v>0</v>
      </c>
      <c r="T376" s="752"/>
      <c r="U376" s="747">
        <v>0</v>
      </c>
    </row>
    <row r="377" spans="1:21" ht="14.4" customHeight="1" x14ac:dyDescent="0.3">
      <c r="A377" s="746">
        <v>30</v>
      </c>
      <c r="B377" s="748" t="s">
        <v>544</v>
      </c>
      <c r="C377" s="748" t="s">
        <v>3364</v>
      </c>
      <c r="D377" s="749" t="s">
        <v>4282</v>
      </c>
      <c r="E377" s="750" t="s">
        <v>3374</v>
      </c>
      <c r="F377" s="748" t="s">
        <v>3361</v>
      </c>
      <c r="G377" s="748" t="s">
        <v>3557</v>
      </c>
      <c r="H377" s="748" t="s">
        <v>545</v>
      </c>
      <c r="I377" s="748" t="s">
        <v>894</v>
      </c>
      <c r="J377" s="748" t="s">
        <v>895</v>
      </c>
      <c r="K377" s="748" t="s">
        <v>3696</v>
      </c>
      <c r="L377" s="751">
        <v>80.959999999999994</v>
      </c>
      <c r="M377" s="751">
        <v>161.91999999999999</v>
      </c>
      <c r="N377" s="748">
        <v>2</v>
      </c>
      <c r="O377" s="752">
        <v>1</v>
      </c>
      <c r="P377" s="751"/>
      <c r="Q377" s="753">
        <v>0</v>
      </c>
      <c r="R377" s="748"/>
      <c r="S377" s="753">
        <v>0</v>
      </c>
      <c r="T377" s="752"/>
      <c r="U377" s="747">
        <v>0</v>
      </c>
    </row>
    <row r="378" spans="1:21" ht="14.4" customHeight="1" x14ac:dyDescent="0.3">
      <c r="A378" s="746">
        <v>30</v>
      </c>
      <c r="B378" s="748" t="s">
        <v>544</v>
      </c>
      <c r="C378" s="748" t="s">
        <v>3364</v>
      </c>
      <c r="D378" s="749" t="s">
        <v>4282</v>
      </c>
      <c r="E378" s="750" t="s">
        <v>3374</v>
      </c>
      <c r="F378" s="748" t="s">
        <v>3361</v>
      </c>
      <c r="G378" s="748" t="s">
        <v>3557</v>
      </c>
      <c r="H378" s="748" t="s">
        <v>545</v>
      </c>
      <c r="I378" s="748" t="s">
        <v>898</v>
      </c>
      <c r="J378" s="748" t="s">
        <v>899</v>
      </c>
      <c r="K378" s="748" t="s">
        <v>3786</v>
      </c>
      <c r="L378" s="751">
        <v>121.43</v>
      </c>
      <c r="M378" s="751">
        <v>121.43</v>
      </c>
      <c r="N378" s="748">
        <v>1</v>
      </c>
      <c r="O378" s="752">
        <v>0.5</v>
      </c>
      <c r="P378" s="751"/>
      <c r="Q378" s="753">
        <v>0</v>
      </c>
      <c r="R378" s="748"/>
      <c r="S378" s="753">
        <v>0</v>
      </c>
      <c r="T378" s="752"/>
      <c r="U378" s="747">
        <v>0</v>
      </c>
    </row>
    <row r="379" spans="1:21" ht="14.4" customHeight="1" x14ac:dyDescent="0.3">
      <c r="A379" s="746">
        <v>30</v>
      </c>
      <c r="B379" s="748" t="s">
        <v>544</v>
      </c>
      <c r="C379" s="748" t="s">
        <v>3364</v>
      </c>
      <c r="D379" s="749" t="s">
        <v>4282</v>
      </c>
      <c r="E379" s="750" t="s">
        <v>3374</v>
      </c>
      <c r="F379" s="748" t="s">
        <v>3361</v>
      </c>
      <c r="G379" s="748" t="s">
        <v>3557</v>
      </c>
      <c r="H379" s="748" t="s">
        <v>545</v>
      </c>
      <c r="I379" s="748" t="s">
        <v>3562</v>
      </c>
      <c r="J379" s="748" t="s">
        <v>899</v>
      </c>
      <c r="K379" s="748" t="s">
        <v>3563</v>
      </c>
      <c r="L379" s="751">
        <v>0</v>
      </c>
      <c r="M379" s="751">
        <v>0</v>
      </c>
      <c r="N379" s="748">
        <v>1</v>
      </c>
      <c r="O379" s="752">
        <v>0.5</v>
      </c>
      <c r="P379" s="751">
        <v>0</v>
      </c>
      <c r="Q379" s="753"/>
      <c r="R379" s="748">
        <v>1</v>
      </c>
      <c r="S379" s="753">
        <v>1</v>
      </c>
      <c r="T379" s="752">
        <v>0.5</v>
      </c>
      <c r="U379" s="747">
        <v>1</v>
      </c>
    </row>
    <row r="380" spans="1:21" ht="14.4" customHeight="1" x14ac:dyDescent="0.3">
      <c r="A380" s="746">
        <v>30</v>
      </c>
      <c r="B380" s="748" t="s">
        <v>544</v>
      </c>
      <c r="C380" s="748" t="s">
        <v>3364</v>
      </c>
      <c r="D380" s="749" t="s">
        <v>4282</v>
      </c>
      <c r="E380" s="750" t="s">
        <v>3374</v>
      </c>
      <c r="F380" s="748" t="s">
        <v>3361</v>
      </c>
      <c r="G380" s="748" t="s">
        <v>3564</v>
      </c>
      <c r="H380" s="748" t="s">
        <v>545</v>
      </c>
      <c r="I380" s="748" t="s">
        <v>3565</v>
      </c>
      <c r="J380" s="748" t="s">
        <v>925</v>
      </c>
      <c r="K380" s="748" t="s">
        <v>3566</v>
      </c>
      <c r="L380" s="751">
        <v>0</v>
      </c>
      <c r="M380" s="751">
        <v>0</v>
      </c>
      <c r="N380" s="748">
        <v>2</v>
      </c>
      <c r="O380" s="752">
        <v>1</v>
      </c>
      <c r="P380" s="751"/>
      <c r="Q380" s="753"/>
      <c r="R380" s="748"/>
      <c r="S380" s="753">
        <v>0</v>
      </c>
      <c r="T380" s="752"/>
      <c r="U380" s="747">
        <v>0</v>
      </c>
    </row>
    <row r="381" spans="1:21" ht="14.4" customHeight="1" x14ac:dyDescent="0.3">
      <c r="A381" s="746">
        <v>30</v>
      </c>
      <c r="B381" s="748" t="s">
        <v>544</v>
      </c>
      <c r="C381" s="748" t="s">
        <v>3364</v>
      </c>
      <c r="D381" s="749" t="s">
        <v>4282</v>
      </c>
      <c r="E381" s="750" t="s">
        <v>3374</v>
      </c>
      <c r="F381" s="748" t="s">
        <v>3361</v>
      </c>
      <c r="G381" s="748" t="s">
        <v>3787</v>
      </c>
      <c r="H381" s="748" t="s">
        <v>545</v>
      </c>
      <c r="I381" s="748" t="s">
        <v>3788</v>
      </c>
      <c r="J381" s="748" t="s">
        <v>879</v>
      </c>
      <c r="K381" s="748" t="s">
        <v>3789</v>
      </c>
      <c r="L381" s="751">
        <v>0</v>
      </c>
      <c r="M381" s="751">
        <v>0</v>
      </c>
      <c r="N381" s="748">
        <v>1</v>
      </c>
      <c r="O381" s="752">
        <v>1</v>
      </c>
      <c r="P381" s="751"/>
      <c r="Q381" s="753"/>
      <c r="R381" s="748"/>
      <c r="S381" s="753">
        <v>0</v>
      </c>
      <c r="T381" s="752"/>
      <c r="U381" s="747">
        <v>0</v>
      </c>
    </row>
    <row r="382" spans="1:21" ht="14.4" customHeight="1" x14ac:dyDescent="0.3">
      <c r="A382" s="746">
        <v>30</v>
      </c>
      <c r="B382" s="748" t="s">
        <v>544</v>
      </c>
      <c r="C382" s="748" t="s">
        <v>3364</v>
      </c>
      <c r="D382" s="749" t="s">
        <v>4282</v>
      </c>
      <c r="E382" s="750" t="s">
        <v>3374</v>
      </c>
      <c r="F382" s="748" t="s">
        <v>3361</v>
      </c>
      <c r="G382" s="748" t="s">
        <v>3699</v>
      </c>
      <c r="H382" s="748" t="s">
        <v>2305</v>
      </c>
      <c r="I382" s="748" t="s">
        <v>2448</v>
      </c>
      <c r="J382" s="748" t="s">
        <v>2445</v>
      </c>
      <c r="K382" s="748" t="s">
        <v>3299</v>
      </c>
      <c r="L382" s="751">
        <v>93.96</v>
      </c>
      <c r="M382" s="751">
        <v>93.96</v>
      </c>
      <c r="N382" s="748">
        <v>1</v>
      </c>
      <c r="O382" s="752">
        <v>0.5</v>
      </c>
      <c r="P382" s="751"/>
      <c r="Q382" s="753">
        <v>0</v>
      </c>
      <c r="R382" s="748"/>
      <c r="S382" s="753">
        <v>0</v>
      </c>
      <c r="T382" s="752"/>
      <c r="U382" s="747">
        <v>0</v>
      </c>
    </row>
    <row r="383" spans="1:21" ht="14.4" customHeight="1" x14ac:dyDescent="0.3">
      <c r="A383" s="746">
        <v>30</v>
      </c>
      <c r="B383" s="748" t="s">
        <v>544</v>
      </c>
      <c r="C383" s="748" t="s">
        <v>3364</v>
      </c>
      <c r="D383" s="749" t="s">
        <v>4282</v>
      </c>
      <c r="E383" s="750" t="s">
        <v>3374</v>
      </c>
      <c r="F383" s="748" t="s">
        <v>3361</v>
      </c>
      <c r="G383" s="748" t="s">
        <v>3699</v>
      </c>
      <c r="H383" s="748" t="s">
        <v>2305</v>
      </c>
      <c r="I383" s="748" t="s">
        <v>2451</v>
      </c>
      <c r="J383" s="748" t="s">
        <v>2445</v>
      </c>
      <c r="K383" s="748" t="s">
        <v>3300</v>
      </c>
      <c r="L383" s="751">
        <v>156.61000000000001</v>
      </c>
      <c r="M383" s="751">
        <v>313.22000000000003</v>
      </c>
      <c r="N383" s="748">
        <v>2</v>
      </c>
      <c r="O383" s="752">
        <v>1</v>
      </c>
      <c r="P383" s="751"/>
      <c r="Q383" s="753">
        <v>0</v>
      </c>
      <c r="R383" s="748"/>
      <c r="S383" s="753">
        <v>0</v>
      </c>
      <c r="T383" s="752"/>
      <c r="U383" s="747">
        <v>0</v>
      </c>
    </row>
    <row r="384" spans="1:21" ht="14.4" customHeight="1" x14ac:dyDescent="0.3">
      <c r="A384" s="746">
        <v>30</v>
      </c>
      <c r="B384" s="748" t="s">
        <v>544</v>
      </c>
      <c r="C384" s="748" t="s">
        <v>3364</v>
      </c>
      <c r="D384" s="749" t="s">
        <v>4282</v>
      </c>
      <c r="E384" s="750" t="s">
        <v>3374</v>
      </c>
      <c r="F384" s="748" t="s">
        <v>3361</v>
      </c>
      <c r="G384" s="748" t="s">
        <v>3699</v>
      </c>
      <c r="H384" s="748" t="s">
        <v>2305</v>
      </c>
      <c r="I384" s="748" t="s">
        <v>3700</v>
      </c>
      <c r="J384" s="748" t="s">
        <v>3701</v>
      </c>
      <c r="K384" s="748" t="s">
        <v>3702</v>
      </c>
      <c r="L384" s="751">
        <v>300.68</v>
      </c>
      <c r="M384" s="751">
        <v>300.68</v>
      </c>
      <c r="N384" s="748">
        <v>1</v>
      </c>
      <c r="O384" s="752">
        <v>0.5</v>
      </c>
      <c r="P384" s="751"/>
      <c r="Q384" s="753">
        <v>0</v>
      </c>
      <c r="R384" s="748"/>
      <c r="S384" s="753">
        <v>0</v>
      </c>
      <c r="T384" s="752"/>
      <c r="U384" s="747">
        <v>0</v>
      </c>
    </row>
    <row r="385" spans="1:21" ht="14.4" customHeight="1" x14ac:dyDescent="0.3">
      <c r="A385" s="746">
        <v>30</v>
      </c>
      <c r="B385" s="748" t="s">
        <v>544</v>
      </c>
      <c r="C385" s="748" t="s">
        <v>3364</v>
      </c>
      <c r="D385" s="749" t="s">
        <v>4282</v>
      </c>
      <c r="E385" s="750" t="s">
        <v>3374</v>
      </c>
      <c r="F385" s="748" t="s">
        <v>3361</v>
      </c>
      <c r="G385" s="748" t="s">
        <v>3575</v>
      </c>
      <c r="H385" s="748" t="s">
        <v>545</v>
      </c>
      <c r="I385" s="748" t="s">
        <v>3790</v>
      </c>
      <c r="J385" s="748" t="s">
        <v>3791</v>
      </c>
      <c r="K385" s="748" t="s">
        <v>3792</v>
      </c>
      <c r="L385" s="751">
        <v>0</v>
      </c>
      <c r="M385" s="751">
        <v>0</v>
      </c>
      <c r="N385" s="748">
        <v>1</v>
      </c>
      <c r="O385" s="752">
        <v>0.5</v>
      </c>
      <c r="P385" s="751"/>
      <c r="Q385" s="753"/>
      <c r="R385" s="748"/>
      <c r="S385" s="753">
        <v>0</v>
      </c>
      <c r="T385" s="752"/>
      <c r="U385" s="747">
        <v>0</v>
      </c>
    </row>
    <row r="386" spans="1:21" ht="14.4" customHeight="1" x14ac:dyDescent="0.3">
      <c r="A386" s="746">
        <v>30</v>
      </c>
      <c r="B386" s="748" t="s">
        <v>544</v>
      </c>
      <c r="C386" s="748" t="s">
        <v>3364</v>
      </c>
      <c r="D386" s="749" t="s">
        <v>4282</v>
      </c>
      <c r="E386" s="750" t="s">
        <v>3374</v>
      </c>
      <c r="F386" s="748" t="s">
        <v>3361</v>
      </c>
      <c r="G386" s="748" t="s">
        <v>3577</v>
      </c>
      <c r="H386" s="748" t="s">
        <v>545</v>
      </c>
      <c r="I386" s="748" t="s">
        <v>3578</v>
      </c>
      <c r="J386" s="748" t="s">
        <v>883</v>
      </c>
      <c r="K386" s="748" t="s">
        <v>3579</v>
      </c>
      <c r="L386" s="751">
        <v>0</v>
      </c>
      <c r="M386" s="751">
        <v>0</v>
      </c>
      <c r="N386" s="748">
        <v>2</v>
      </c>
      <c r="O386" s="752">
        <v>1</v>
      </c>
      <c r="P386" s="751">
        <v>0</v>
      </c>
      <c r="Q386" s="753"/>
      <c r="R386" s="748">
        <v>1</v>
      </c>
      <c r="S386" s="753">
        <v>0.5</v>
      </c>
      <c r="T386" s="752">
        <v>0.5</v>
      </c>
      <c r="U386" s="747">
        <v>0.5</v>
      </c>
    </row>
    <row r="387" spans="1:21" ht="14.4" customHeight="1" x14ac:dyDescent="0.3">
      <c r="A387" s="746">
        <v>30</v>
      </c>
      <c r="B387" s="748" t="s">
        <v>544</v>
      </c>
      <c r="C387" s="748" t="s">
        <v>3364</v>
      </c>
      <c r="D387" s="749" t="s">
        <v>4282</v>
      </c>
      <c r="E387" s="750" t="s">
        <v>3374</v>
      </c>
      <c r="F387" s="748" t="s">
        <v>3361</v>
      </c>
      <c r="G387" s="748" t="s">
        <v>3585</v>
      </c>
      <c r="H387" s="748" t="s">
        <v>545</v>
      </c>
      <c r="I387" s="748" t="s">
        <v>3586</v>
      </c>
      <c r="J387" s="748" t="s">
        <v>1407</v>
      </c>
      <c r="K387" s="748" t="s">
        <v>1285</v>
      </c>
      <c r="L387" s="751">
        <v>0</v>
      </c>
      <c r="M387" s="751">
        <v>0</v>
      </c>
      <c r="N387" s="748">
        <v>1</v>
      </c>
      <c r="O387" s="752">
        <v>0.5</v>
      </c>
      <c r="P387" s="751">
        <v>0</v>
      </c>
      <c r="Q387" s="753"/>
      <c r="R387" s="748">
        <v>1</v>
      </c>
      <c r="S387" s="753">
        <v>1</v>
      </c>
      <c r="T387" s="752">
        <v>0.5</v>
      </c>
      <c r="U387" s="747">
        <v>1</v>
      </c>
    </row>
    <row r="388" spans="1:21" ht="14.4" customHeight="1" x14ac:dyDescent="0.3">
      <c r="A388" s="746">
        <v>30</v>
      </c>
      <c r="B388" s="748" t="s">
        <v>544</v>
      </c>
      <c r="C388" s="748" t="s">
        <v>3364</v>
      </c>
      <c r="D388" s="749" t="s">
        <v>4282</v>
      </c>
      <c r="E388" s="750" t="s">
        <v>3374</v>
      </c>
      <c r="F388" s="748" t="s">
        <v>3361</v>
      </c>
      <c r="G388" s="748" t="s">
        <v>3585</v>
      </c>
      <c r="H388" s="748" t="s">
        <v>545</v>
      </c>
      <c r="I388" s="748" t="s">
        <v>1283</v>
      </c>
      <c r="J388" s="748" t="s">
        <v>1284</v>
      </c>
      <c r="K388" s="748" t="s">
        <v>1285</v>
      </c>
      <c r="L388" s="751">
        <v>0</v>
      </c>
      <c r="M388" s="751">
        <v>0</v>
      </c>
      <c r="N388" s="748">
        <v>1</v>
      </c>
      <c r="O388" s="752">
        <v>0.5</v>
      </c>
      <c r="P388" s="751"/>
      <c r="Q388" s="753"/>
      <c r="R388" s="748"/>
      <c r="S388" s="753">
        <v>0</v>
      </c>
      <c r="T388" s="752"/>
      <c r="U388" s="747">
        <v>0</v>
      </c>
    </row>
    <row r="389" spans="1:21" ht="14.4" customHeight="1" x14ac:dyDescent="0.3">
      <c r="A389" s="746">
        <v>30</v>
      </c>
      <c r="B389" s="748" t="s">
        <v>544</v>
      </c>
      <c r="C389" s="748" t="s">
        <v>3364</v>
      </c>
      <c r="D389" s="749" t="s">
        <v>4282</v>
      </c>
      <c r="E389" s="750" t="s">
        <v>3374</v>
      </c>
      <c r="F389" s="748" t="s">
        <v>3361</v>
      </c>
      <c r="G389" s="748" t="s">
        <v>3585</v>
      </c>
      <c r="H389" s="748" t="s">
        <v>545</v>
      </c>
      <c r="I389" s="748" t="s">
        <v>1739</v>
      </c>
      <c r="J389" s="748" t="s">
        <v>3793</v>
      </c>
      <c r="K389" s="748" t="s">
        <v>3794</v>
      </c>
      <c r="L389" s="751">
        <v>0</v>
      </c>
      <c r="M389" s="751">
        <v>0</v>
      </c>
      <c r="N389" s="748">
        <v>1</v>
      </c>
      <c r="O389" s="752">
        <v>0.5</v>
      </c>
      <c r="P389" s="751"/>
      <c r="Q389" s="753"/>
      <c r="R389" s="748"/>
      <c r="S389" s="753">
        <v>0</v>
      </c>
      <c r="T389" s="752"/>
      <c r="U389" s="747">
        <v>0</v>
      </c>
    </row>
    <row r="390" spans="1:21" ht="14.4" customHeight="1" x14ac:dyDescent="0.3">
      <c r="A390" s="746">
        <v>30</v>
      </c>
      <c r="B390" s="748" t="s">
        <v>544</v>
      </c>
      <c r="C390" s="748" t="s">
        <v>3364</v>
      </c>
      <c r="D390" s="749" t="s">
        <v>4282</v>
      </c>
      <c r="E390" s="750" t="s">
        <v>3374</v>
      </c>
      <c r="F390" s="748" t="s">
        <v>3361</v>
      </c>
      <c r="G390" s="748" t="s">
        <v>3795</v>
      </c>
      <c r="H390" s="748" t="s">
        <v>545</v>
      </c>
      <c r="I390" s="748" t="s">
        <v>3796</v>
      </c>
      <c r="J390" s="748" t="s">
        <v>609</v>
      </c>
      <c r="K390" s="748" t="s">
        <v>610</v>
      </c>
      <c r="L390" s="751">
        <v>52.29</v>
      </c>
      <c r="M390" s="751">
        <v>52.29</v>
      </c>
      <c r="N390" s="748">
        <v>1</v>
      </c>
      <c r="O390" s="752">
        <v>0.5</v>
      </c>
      <c r="P390" s="751"/>
      <c r="Q390" s="753">
        <v>0</v>
      </c>
      <c r="R390" s="748"/>
      <c r="S390" s="753">
        <v>0</v>
      </c>
      <c r="T390" s="752"/>
      <c r="U390" s="747">
        <v>0</v>
      </c>
    </row>
    <row r="391" spans="1:21" ht="14.4" customHeight="1" x14ac:dyDescent="0.3">
      <c r="A391" s="746">
        <v>30</v>
      </c>
      <c r="B391" s="748" t="s">
        <v>544</v>
      </c>
      <c r="C391" s="748" t="s">
        <v>3364</v>
      </c>
      <c r="D391" s="749" t="s">
        <v>4282</v>
      </c>
      <c r="E391" s="750" t="s">
        <v>3374</v>
      </c>
      <c r="F391" s="748" t="s">
        <v>3361</v>
      </c>
      <c r="G391" s="748" t="s">
        <v>3706</v>
      </c>
      <c r="H391" s="748" t="s">
        <v>2305</v>
      </c>
      <c r="I391" s="748" t="s">
        <v>3797</v>
      </c>
      <c r="J391" s="748" t="s">
        <v>2483</v>
      </c>
      <c r="K391" s="748" t="s">
        <v>3339</v>
      </c>
      <c r="L391" s="751">
        <v>92.38</v>
      </c>
      <c r="M391" s="751">
        <v>92.38</v>
      </c>
      <c r="N391" s="748">
        <v>1</v>
      </c>
      <c r="O391" s="752">
        <v>0.5</v>
      </c>
      <c r="P391" s="751"/>
      <c r="Q391" s="753">
        <v>0</v>
      </c>
      <c r="R391" s="748"/>
      <c r="S391" s="753">
        <v>0</v>
      </c>
      <c r="T391" s="752"/>
      <c r="U391" s="747">
        <v>0</v>
      </c>
    </row>
    <row r="392" spans="1:21" ht="14.4" customHeight="1" x14ac:dyDescent="0.3">
      <c r="A392" s="746">
        <v>30</v>
      </c>
      <c r="B392" s="748" t="s">
        <v>544</v>
      </c>
      <c r="C392" s="748" t="s">
        <v>3364</v>
      </c>
      <c r="D392" s="749" t="s">
        <v>4282</v>
      </c>
      <c r="E392" s="750" t="s">
        <v>3374</v>
      </c>
      <c r="F392" s="748" t="s">
        <v>3361</v>
      </c>
      <c r="G392" s="748" t="s">
        <v>3706</v>
      </c>
      <c r="H392" s="748" t="s">
        <v>2305</v>
      </c>
      <c r="I392" s="748" t="s">
        <v>2611</v>
      </c>
      <c r="J392" s="748" t="s">
        <v>3182</v>
      </c>
      <c r="K392" s="748" t="s">
        <v>3183</v>
      </c>
      <c r="L392" s="751">
        <v>120.61</v>
      </c>
      <c r="M392" s="751">
        <v>241.22</v>
      </c>
      <c r="N392" s="748">
        <v>2</v>
      </c>
      <c r="O392" s="752">
        <v>1.5</v>
      </c>
      <c r="P392" s="751"/>
      <c r="Q392" s="753">
        <v>0</v>
      </c>
      <c r="R392" s="748"/>
      <c r="S392" s="753">
        <v>0</v>
      </c>
      <c r="T392" s="752"/>
      <c r="U392" s="747">
        <v>0</v>
      </c>
    </row>
    <row r="393" spans="1:21" ht="14.4" customHeight="1" x14ac:dyDescent="0.3">
      <c r="A393" s="746">
        <v>30</v>
      </c>
      <c r="B393" s="748" t="s">
        <v>544</v>
      </c>
      <c r="C393" s="748" t="s">
        <v>3364</v>
      </c>
      <c r="D393" s="749" t="s">
        <v>4282</v>
      </c>
      <c r="E393" s="750" t="s">
        <v>3374</v>
      </c>
      <c r="F393" s="748" t="s">
        <v>3361</v>
      </c>
      <c r="G393" s="748" t="s">
        <v>3707</v>
      </c>
      <c r="H393" s="748" t="s">
        <v>545</v>
      </c>
      <c r="I393" s="748" t="s">
        <v>3798</v>
      </c>
      <c r="J393" s="748" t="s">
        <v>2217</v>
      </c>
      <c r="K393" s="748" t="s">
        <v>571</v>
      </c>
      <c r="L393" s="751">
        <v>0</v>
      </c>
      <c r="M393" s="751">
        <v>0</v>
      </c>
      <c r="N393" s="748">
        <v>1</v>
      </c>
      <c r="O393" s="752">
        <v>0.5</v>
      </c>
      <c r="P393" s="751"/>
      <c r="Q393" s="753"/>
      <c r="R393" s="748"/>
      <c r="S393" s="753">
        <v>0</v>
      </c>
      <c r="T393" s="752"/>
      <c r="U393" s="747">
        <v>0</v>
      </c>
    </row>
    <row r="394" spans="1:21" ht="14.4" customHeight="1" x14ac:dyDescent="0.3">
      <c r="A394" s="746">
        <v>30</v>
      </c>
      <c r="B394" s="748" t="s">
        <v>544</v>
      </c>
      <c r="C394" s="748" t="s">
        <v>3364</v>
      </c>
      <c r="D394" s="749" t="s">
        <v>4282</v>
      </c>
      <c r="E394" s="750" t="s">
        <v>3374</v>
      </c>
      <c r="F394" s="748" t="s">
        <v>3361</v>
      </c>
      <c r="G394" s="748" t="s">
        <v>3592</v>
      </c>
      <c r="H394" s="748" t="s">
        <v>2305</v>
      </c>
      <c r="I394" s="748" t="s">
        <v>2462</v>
      </c>
      <c r="J394" s="748" t="s">
        <v>2463</v>
      </c>
      <c r="K394" s="748" t="s">
        <v>2464</v>
      </c>
      <c r="L394" s="751">
        <v>53.57</v>
      </c>
      <c r="M394" s="751">
        <v>53.57</v>
      </c>
      <c r="N394" s="748">
        <v>1</v>
      </c>
      <c r="O394" s="752">
        <v>0.5</v>
      </c>
      <c r="P394" s="751"/>
      <c r="Q394" s="753">
        <v>0</v>
      </c>
      <c r="R394" s="748"/>
      <c r="S394" s="753">
        <v>0</v>
      </c>
      <c r="T394" s="752"/>
      <c r="U394" s="747">
        <v>0</v>
      </c>
    </row>
    <row r="395" spans="1:21" ht="14.4" customHeight="1" x14ac:dyDescent="0.3">
      <c r="A395" s="746">
        <v>30</v>
      </c>
      <c r="B395" s="748" t="s">
        <v>544</v>
      </c>
      <c r="C395" s="748" t="s">
        <v>3364</v>
      </c>
      <c r="D395" s="749" t="s">
        <v>4282</v>
      </c>
      <c r="E395" s="750" t="s">
        <v>3375</v>
      </c>
      <c r="F395" s="748" t="s">
        <v>3361</v>
      </c>
      <c r="G395" s="748" t="s">
        <v>3607</v>
      </c>
      <c r="H395" s="748" t="s">
        <v>545</v>
      </c>
      <c r="I395" s="748" t="s">
        <v>1054</v>
      </c>
      <c r="J395" s="748" t="s">
        <v>3608</v>
      </c>
      <c r="K395" s="748" t="s">
        <v>1234</v>
      </c>
      <c r="L395" s="751">
        <v>35.11</v>
      </c>
      <c r="M395" s="751">
        <v>35.11</v>
      </c>
      <c r="N395" s="748">
        <v>1</v>
      </c>
      <c r="O395" s="752">
        <v>0.5</v>
      </c>
      <c r="P395" s="751"/>
      <c r="Q395" s="753">
        <v>0</v>
      </c>
      <c r="R395" s="748"/>
      <c r="S395" s="753">
        <v>0</v>
      </c>
      <c r="T395" s="752"/>
      <c r="U395" s="747">
        <v>0</v>
      </c>
    </row>
    <row r="396" spans="1:21" ht="14.4" customHeight="1" x14ac:dyDescent="0.3">
      <c r="A396" s="746">
        <v>30</v>
      </c>
      <c r="B396" s="748" t="s">
        <v>544</v>
      </c>
      <c r="C396" s="748" t="s">
        <v>3364</v>
      </c>
      <c r="D396" s="749" t="s">
        <v>4282</v>
      </c>
      <c r="E396" s="750" t="s">
        <v>3375</v>
      </c>
      <c r="F396" s="748" t="s">
        <v>3361</v>
      </c>
      <c r="G396" s="748" t="s">
        <v>3799</v>
      </c>
      <c r="H396" s="748" t="s">
        <v>545</v>
      </c>
      <c r="I396" s="748" t="s">
        <v>3800</v>
      </c>
      <c r="J396" s="748" t="s">
        <v>983</v>
      </c>
      <c r="K396" s="748" t="s">
        <v>3801</v>
      </c>
      <c r="L396" s="751">
        <v>0</v>
      </c>
      <c r="M396" s="751">
        <v>0</v>
      </c>
      <c r="N396" s="748">
        <v>1</v>
      </c>
      <c r="O396" s="752">
        <v>0.5</v>
      </c>
      <c r="P396" s="751"/>
      <c r="Q396" s="753"/>
      <c r="R396" s="748"/>
      <c r="S396" s="753">
        <v>0</v>
      </c>
      <c r="T396" s="752"/>
      <c r="U396" s="747">
        <v>0</v>
      </c>
    </row>
    <row r="397" spans="1:21" ht="14.4" customHeight="1" x14ac:dyDescent="0.3">
      <c r="A397" s="746">
        <v>30</v>
      </c>
      <c r="B397" s="748" t="s">
        <v>544</v>
      </c>
      <c r="C397" s="748" t="s">
        <v>3364</v>
      </c>
      <c r="D397" s="749" t="s">
        <v>4282</v>
      </c>
      <c r="E397" s="750" t="s">
        <v>3375</v>
      </c>
      <c r="F397" s="748" t="s">
        <v>3361</v>
      </c>
      <c r="G397" s="748" t="s">
        <v>3381</v>
      </c>
      <c r="H397" s="748" t="s">
        <v>545</v>
      </c>
      <c r="I397" s="748" t="s">
        <v>708</v>
      </c>
      <c r="J397" s="748" t="s">
        <v>709</v>
      </c>
      <c r="K397" s="748" t="s">
        <v>3384</v>
      </c>
      <c r="L397" s="751">
        <v>40.58</v>
      </c>
      <c r="M397" s="751">
        <v>40.58</v>
      </c>
      <c r="N397" s="748">
        <v>1</v>
      </c>
      <c r="O397" s="752">
        <v>0.5</v>
      </c>
      <c r="P397" s="751"/>
      <c r="Q397" s="753">
        <v>0</v>
      </c>
      <c r="R397" s="748"/>
      <c r="S397" s="753">
        <v>0</v>
      </c>
      <c r="T397" s="752"/>
      <c r="U397" s="747">
        <v>0</v>
      </c>
    </row>
    <row r="398" spans="1:21" ht="14.4" customHeight="1" x14ac:dyDescent="0.3">
      <c r="A398" s="746">
        <v>30</v>
      </c>
      <c r="B398" s="748" t="s">
        <v>544</v>
      </c>
      <c r="C398" s="748" t="s">
        <v>3364</v>
      </c>
      <c r="D398" s="749" t="s">
        <v>4282</v>
      </c>
      <c r="E398" s="750" t="s">
        <v>3375</v>
      </c>
      <c r="F398" s="748" t="s">
        <v>3361</v>
      </c>
      <c r="G398" s="748" t="s">
        <v>3381</v>
      </c>
      <c r="H398" s="748" t="s">
        <v>545</v>
      </c>
      <c r="I398" s="748" t="s">
        <v>734</v>
      </c>
      <c r="J398" s="748" t="s">
        <v>3609</v>
      </c>
      <c r="K398" s="748" t="s">
        <v>3383</v>
      </c>
      <c r="L398" s="751">
        <v>42.85</v>
      </c>
      <c r="M398" s="751">
        <v>171.4</v>
      </c>
      <c r="N398" s="748">
        <v>4</v>
      </c>
      <c r="O398" s="752">
        <v>2</v>
      </c>
      <c r="P398" s="751"/>
      <c r="Q398" s="753">
        <v>0</v>
      </c>
      <c r="R398" s="748"/>
      <c r="S398" s="753">
        <v>0</v>
      </c>
      <c r="T398" s="752"/>
      <c r="U398" s="747">
        <v>0</v>
      </c>
    </row>
    <row r="399" spans="1:21" ht="14.4" customHeight="1" x14ac:dyDescent="0.3">
      <c r="A399" s="746">
        <v>30</v>
      </c>
      <c r="B399" s="748" t="s">
        <v>544</v>
      </c>
      <c r="C399" s="748" t="s">
        <v>3364</v>
      </c>
      <c r="D399" s="749" t="s">
        <v>4282</v>
      </c>
      <c r="E399" s="750" t="s">
        <v>3375</v>
      </c>
      <c r="F399" s="748" t="s">
        <v>3361</v>
      </c>
      <c r="G399" s="748" t="s">
        <v>3385</v>
      </c>
      <c r="H399" s="748" t="s">
        <v>2305</v>
      </c>
      <c r="I399" s="748" t="s">
        <v>2480</v>
      </c>
      <c r="J399" s="748" t="s">
        <v>3323</v>
      </c>
      <c r="K399" s="748" t="s">
        <v>3322</v>
      </c>
      <c r="L399" s="751">
        <v>6.68</v>
      </c>
      <c r="M399" s="751">
        <v>13.36</v>
      </c>
      <c r="N399" s="748">
        <v>2</v>
      </c>
      <c r="O399" s="752">
        <v>1</v>
      </c>
      <c r="P399" s="751"/>
      <c r="Q399" s="753">
        <v>0</v>
      </c>
      <c r="R399" s="748"/>
      <c r="S399" s="753">
        <v>0</v>
      </c>
      <c r="T399" s="752"/>
      <c r="U399" s="747">
        <v>0</v>
      </c>
    </row>
    <row r="400" spans="1:21" ht="14.4" customHeight="1" x14ac:dyDescent="0.3">
      <c r="A400" s="746">
        <v>30</v>
      </c>
      <c r="B400" s="748" t="s">
        <v>544</v>
      </c>
      <c r="C400" s="748" t="s">
        <v>3364</v>
      </c>
      <c r="D400" s="749" t="s">
        <v>4282</v>
      </c>
      <c r="E400" s="750" t="s">
        <v>3375</v>
      </c>
      <c r="F400" s="748" t="s">
        <v>3361</v>
      </c>
      <c r="G400" s="748" t="s">
        <v>3717</v>
      </c>
      <c r="H400" s="748" t="s">
        <v>545</v>
      </c>
      <c r="I400" s="748" t="s">
        <v>1857</v>
      </c>
      <c r="J400" s="748" t="s">
        <v>1858</v>
      </c>
      <c r="K400" s="748" t="s">
        <v>1859</v>
      </c>
      <c r="L400" s="751">
        <v>0</v>
      </c>
      <c r="M400" s="751">
        <v>0</v>
      </c>
      <c r="N400" s="748">
        <v>1</v>
      </c>
      <c r="O400" s="752">
        <v>0.5</v>
      </c>
      <c r="P400" s="751"/>
      <c r="Q400" s="753"/>
      <c r="R400" s="748"/>
      <c r="S400" s="753">
        <v>0</v>
      </c>
      <c r="T400" s="752"/>
      <c r="U400" s="747">
        <v>0</v>
      </c>
    </row>
    <row r="401" spans="1:21" ht="14.4" customHeight="1" x14ac:dyDescent="0.3">
      <c r="A401" s="746">
        <v>30</v>
      </c>
      <c r="B401" s="748" t="s">
        <v>544</v>
      </c>
      <c r="C401" s="748" t="s">
        <v>3364</v>
      </c>
      <c r="D401" s="749" t="s">
        <v>4282</v>
      </c>
      <c r="E401" s="750" t="s">
        <v>3375</v>
      </c>
      <c r="F401" s="748" t="s">
        <v>3361</v>
      </c>
      <c r="G401" s="748" t="s">
        <v>3391</v>
      </c>
      <c r="H401" s="748" t="s">
        <v>545</v>
      </c>
      <c r="I401" s="748" t="s">
        <v>3802</v>
      </c>
      <c r="J401" s="748" t="s">
        <v>1265</v>
      </c>
      <c r="K401" s="748" t="s">
        <v>3803</v>
      </c>
      <c r="L401" s="751">
        <v>0</v>
      </c>
      <c r="M401" s="751">
        <v>0</v>
      </c>
      <c r="N401" s="748">
        <v>1</v>
      </c>
      <c r="O401" s="752">
        <v>0.5</v>
      </c>
      <c r="P401" s="751"/>
      <c r="Q401" s="753"/>
      <c r="R401" s="748"/>
      <c r="S401" s="753">
        <v>0</v>
      </c>
      <c r="T401" s="752"/>
      <c r="U401" s="747">
        <v>0</v>
      </c>
    </row>
    <row r="402" spans="1:21" ht="14.4" customHeight="1" x14ac:dyDescent="0.3">
      <c r="A402" s="746">
        <v>30</v>
      </c>
      <c r="B402" s="748" t="s">
        <v>544</v>
      </c>
      <c r="C402" s="748" t="s">
        <v>3364</v>
      </c>
      <c r="D402" s="749" t="s">
        <v>4282</v>
      </c>
      <c r="E402" s="750" t="s">
        <v>3375</v>
      </c>
      <c r="F402" s="748" t="s">
        <v>3361</v>
      </c>
      <c r="G402" s="748" t="s">
        <v>3391</v>
      </c>
      <c r="H402" s="748" t="s">
        <v>545</v>
      </c>
      <c r="I402" s="748" t="s">
        <v>3613</v>
      </c>
      <c r="J402" s="748" t="s">
        <v>1258</v>
      </c>
      <c r="K402" s="748" t="s">
        <v>1297</v>
      </c>
      <c r="L402" s="751">
        <v>0</v>
      </c>
      <c r="M402" s="751">
        <v>0</v>
      </c>
      <c r="N402" s="748">
        <v>3</v>
      </c>
      <c r="O402" s="752">
        <v>1.5</v>
      </c>
      <c r="P402" s="751">
        <v>0</v>
      </c>
      <c r="Q402" s="753"/>
      <c r="R402" s="748">
        <v>1</v>
      </c>
      <c r="S402" s="753">
        <v>0.33333333333333331</v>
      </c>
      <c r="T402" s="752">
        <v>0.5</v>
      </c>
      <c r="U402" s="747">
        <v>0.33333333333333331</v>
      </c>
    </row>
    <row r="403" spans="1:21" ht="14.4" customHeight="1" x14ac:dyDescent="0.3">
      <c r="A403" s="746">
        <v>30</v>
      </c>
      <c r="B403" s="748" t="s">
        <v>544</v>
      </c>
      <c r="C403" s="748" t="s">
        <v>3364</v>
      </c>
      <c r="D403" s="749" t="s">
        <v>4282</v>
      </c>
      <c r="E403" s="750" t="s">
        <v>3375</v>
      </c>
      <c r="F403" s="748" t="s">
        <v>3361</v>
      </c>
      <c r="G403" s="748" t="s">
        <v>3391</v>
      </c>
      <c r="H403" s="748" t="s">
        <v>545</v>
      </c>
      <c r="I403" s="748" t="s">
        <v>1261</v>
      </c>
      <c r="J403" s="748" t="s">
        <v>1258</v>
      </c>
      <c r="K403" s="748" t="s">
        <v>1262</v>
      </c>
      <c r="L403" s="751">
        <v>36.86</v>
      </c>
      <c r="M403" s="751">
        <v>110.58</v>
      </c>
      <c r="N403" s="748">
        <v>3</v>
      </c>
      <c r="O403" s="752">
        <v>1</v>
      </c>
      <c r="P403" s="751"/>
      <c r="Q403" s="753">
        <v>0</v>
      </c>
      <c r="R403" s="748"/>
      <c r="S403" s="753">
        <v>0</v>
      </c>
      <c r="T403" s="752"/>
      <c r="U403" s="747">
        <v>0</v>
      </c>
    </row>
    <row r="404" spans="1:21" ht="14.4" customHeight="1" x14ac:dyDescent="0.3">
      <c r="A404" s="746">
        <v>30</v>
      </c>
      <c r="B404" s="748" t="s">
        <v>544</v>
      </c>
      <c r="C404" s="748" t="s">
        <v>3364</v>
      </c>
      <c r="D404" s="749" t="s">
        <v>4282</v>
      </c>
      <c r="E404" s="750" t="s">
        <v>3375</v>
      </c>
      <c r="F404" s="748" t="s">
        <v>3361</v>
      </c>
      <c r="G404" s="748" t="s">
        <v>3720</v>
      </c>
      <c r="H404" s="748" t="s">
        <v>545</v>
      </c>
      <c r="I404" s="748" t="s">
        <v>3721</v>
      </c>
      <c r="J404" s="748" t="s">
        <v>1392</v>
      </c>
      <c r="K404" s="748" t="s">
        <v>3722</v>
      </c>
      <c r="L404" s="751">
        <v>0</v>
      </c>
      <c r="M404" s="751">
        <v>0</v>
      </c>
      <c r="N404" s="748">
        <v>1</v>
      </c>
      <c r="O404" s="752">
        <v>0.5</v>
      </c>
      <c r="P404" s="751"/>
      <c r="Q404" s="753"/>
      <c r="R404" s="748"/>
      <c r="S404" s="753">
        <v>0</v>
      </c>
      <c r="T404" s="752"/>
      <c r="U404" s="747">
        <v>0</v>
      </c>
    </row>
    <row r="405" spans="1:21" ht="14.4" customHeight="1" x14ac:dyDescent="0.3">
      <c r="A405" s="746">
        <v>30</v>
      </c>
      <c r="B405" s="748" t="s">
        <v>544</v>
      </c>
      <c r="C405" s="748" t="s">
        <v>3364</v>
      </c>
      <c r="D405" s="749" t="s">
        <v>4282</v>
      </c>
      <c r="E405" s="750" t="s">
        <v>3375</v>
      </c>
      <c r="F405" s="748" t="s">
        <v>3361</v>
      </c>
      <c r="G405" s="748" t="s">
        <v>3720</v>
      </c>
      <c r="H405" s="748" t="s">
        <v>545</v>
      </c>
      <c r="I405" s="748" t="s">
        <v>1391</v>
      </c>
      <c r="J405" s="748" t="s">
        <v>1392</v>
      </c>
      <c r="K405" s="748" t="s">
        <v>3804</v>
      </c>
      <c r="L405" s="751">
        <v>303.47000000000003</v>
      </c>
      <c r="M405" s="751">
        <v>303.47000000000003</v>
      </c>
      <c r="N405" s="748">
        <v>1</v>
      </c>
      <c r="O405" s="752">
        <v>0.5</v>
      </c>
      <c r="P405" s="751"/>
      <c r="Q405" s="753">
        <v>0</v>
      </c>
      <c r="R405" s="748"/>
      <c r="S405" s="753">
        <v>0</v>
      </c>
      <c r="T405" s="752"/>
      <c r="U405" s="747">
        <v>0</v>
      </c>
    </row>
    <row r="406" spans="1:21" ht="14.4" customHeight="1" x14ac:dyDescent="0.3">
      <c r="A406" s="746">
        <v>30</v>
      </c>
      <c r="B406" s="748" t="s">
        <v>544</v>
      </c>
      <c r="C406" s="748" t="s">
        <v>3364</v>
      </c>
      <c r="D406" s="749" t="s">
        <v>4282</v>
      </c>
      <c r="E406" s="750" t="s">
        <v>3375</v>
      </c>
      <c r="F406" s="748" t="s">
        <v>3361</v>
      </c>
      <c r="G406" s="748" t="s">
        <v>3616</v>
      </c>
      <c r="H406" s="748" t="s">
        <v>545</v>
      </c>
      <c r="I406" s="748" t="s">
        <v>750</v>
      </c>
      <c r="J406" s="748" t="s">
        <v>751</v>
      </c>
      <c r="K406" s="748" t="s">
        <v>752</v>
      </c>
      <c r="L406" s="751">
        <v>32.99</v>
      </c>
      <c r="M406" s="751">
        <v>32.99</v>
      </c>
      <c r="N406" s="748">
        <v>1</v>
      </c>
      <c r="O406" s="752">
        <v>0.5</v>
      </c>
      <c r="P406" s="751">
        <v>32.99</v>
      </c>
      <c r="Q406" s="753">
        <v>1</v>
      </c>
      <c r="R406" s="748">
        <v>1</v>
      </c>
      <c r="S406" s="753">
        <v>1</v>
      </c>
      <c r="T406" s="752">
        <v>0.5</v>
      </c>
      <c r="U406" s="747">
        <v>1</v>
      </c>
    </row>
    <row r="407" spans="1:21" ht="14.4" customHeight="1" x14ac:dyDescent="0.3">
      <c r="A407" s="746">
        <v>30</v>
      </c>
      <c r="B407" s="748" t="s">
        <v>544</v>
      </c>
      <c r="C407" s="748" t="s">
        <v>3364</v>
      </c>
      <c r="D407" s="749" t="s">
        <v>4282</v>
      </c>
      <c r="E407" s="750" t="s">
        <v>3375</v>
      </c>
      <c r="F407" s="748" t="s">
        <v>3361</v>
      </c>
      <c r="G407" s="748" t="s">
        <v>3398</v>
      </c>
      <c r="H407" s="748" t="s">
        <v>2305</v>
      </c>
      <c r="I407" s="748" t="s">
        <v>2789</v>
      </c>
      <c r="J407" s="748" t="s">
        <v>2790</v>
      </c>
      <c r="K407" s="748" t="s">
        <v>1036</v>
      </c>
      <c r="L407" s="751">
        <v>117.73</v>
      </c>
      <c r="M407" s="751">
        <v>235.46</v>
      </c>
      <c r="N407" s="748">
        <v>2</v>
      </c>
      <c r="O407" s="752">
        <v>0.5</v>
      </c>
      <c r="P407" s="751"/>
      <c r="Q407" s="753">
        <v>0</v>
      </c>
      <c r="R407" s="748"/>
      <c r="S407" s="753">
        <v>0</v>
      </c>
      <c r="T407" s="752"/>
      <c r="U407" s="747">
        <v>0</v>
      </c>
    </row>
    <row r="408" spans="1:21" ht="14.4" customHeight="1" x14ac:dyDescent="0.3">
      <c r="A408" s="746">
        <v>30</v>
      </c>
      <c r="B408" s="748" t="s">
        <v>544</v>
      </c>
      <c r="C408" s="748" t="s">
        <v>3364</v>
      </c>
      <c r="D408" s="749" t="s">
        <v>4282</v>
      </c>
      <c r="E408" s="750" t="s">
        <v>3375</v>
      </c>
      <c r="F408" s="748" t="s">
        <v>3361</v>
      </c>
      <c r="G408" s="748" t="s">
        <v>3398</v>
      </c>
      <c r="H408" s="748" t="s">
        <v>2305</v>
      </c>
      <c r="I408" s="748" t="s">
        <v>2485</v>
      </c>
      <c r="J408" s="748" t="s">
        <v>2636</v>
      </c>
      <c r="K408" s="748" t="s">
        <v>2407</v>
      </c>
      <c r="L408" s="751">
        <v>62.46</v>
      </c>
      <c r="M408" s="751">
        <v>187.38</v>
      </c>
      <c r="N408" s="748">
        <v>3</v>
      </c>
      <c r="O408" s="752">
        <v>1.5</v>
      </c>
      <c r="P408" s="751">
        <v>62.46</v>
      </c>
      <c r="Q408" s="753">
        <v>0.33333333333333337</v>
      </c>
      <c r="R408" s="748">
        <v>1</v>
      </c>
      <c r="S408" s="753">
        <v>0.33333333333333331</v>
      </c>
      <c r="T408" s="752">
        <v>0.5</v>
      </c>
      <c r="U408" s="747">
        <v>0.33333333333333331</v>
      </c>
    </row>
    <row r="409" spans="1:21" ht="14.4" customHeight="1" x14ac:dyDescent="0.3">
      <c r="A409" s="746">
        <v>30</v>
      </c>
      <c r="B409" s="748" t="s">
        <v>544</v>
      </c>
      <c r="C409" s="748" t="s">
        <v>3364</v>
      </c>
      <c r="D409" s="749" t="s">
        <v>4282</v>
      </c>
      <c r="E409" s="750" t="s">
        <v>3375</v>
      </c>
      <c r="F409" s="748" t="s">
        <v>3361</v>
      </c>
      <c r="G409" s="748" t="s">
        <v>3398</v>
      </c>
      <c r="H409" s="748" t="s">
        <v>2305</v>
      </c>
      <c r="I409" s="748" t="s">
        <v>2485</v>
      </c>
      <c r="J409" s="748" t="s">
        <v>2636</v>
      </c>
      <c r="K409" s="748" t="s">
        <v>2407</v>
      </c>
      <c r="L409" s="751">
        <v>58.86</v>
      </c>
      <c r="M409" s="751">
        <v>58.86</v>
      </c>
      <c r="N409" s="748">
        <v>1</v>
      </c>
      <c r="O409" s="752">
        <v>0.5</v>
      </c>
      <c r="P409" s="751">
        <v>58.86</v>
      </c>
      <c r="Q409" s="753">
        <v>1</v>
      </c>
      <c r="R409" s="748">
        <v>1</v>
      </c>
      <c r="S409" s="753">
        <v>1</v>
      </c>
      <c r="T409" s="752">
        <v>0.5</v>
      </c>
      <c r="U409" s="747">
        <v>1</v>
      </c>
    </row>
    <row r="410" spans="1:21" ht="14.4" customHeight="1" x14ac:dyDescent="0.3">
      <c r="A410" s="746">
        <v>30</v>
      </c>
      <c r="B410" s="748" t="s">
        <v>544</v>
      </c>
      <c r="C410" s="748" t="s">
        <v>3364</v>
      </c>
      <c r="D410" s="749" t="s">
        <v>4282</v>
      </c>
      <c r="E410" s="750" t="s">
        <v>3375</v>
      </c>
      <c r="F410" s="748" t="s">
        <v>3361</v>
      </c>
      <c r="G410" s="748" t="s">
        <v>3398</v>
      </c>
      <c r="H410" s="748" t="s">
        <v>2305</v>
      </c>
      <c r="I410" s="748" t="s">
        <v>2488</v>
      </c>
      <c r="J410" s="748" t="s">
        <v>3235</v>
      </c>
      <c r="K410" s="748" t="s">
        <v>1036</v>
      </c>
      <c r="L410" s="751">
        <v>124.91</v>
      </c>
      <c r="M410" s="751">
        <v>499.64</v>
      </c>
      <c r="N410" s="748">
        <v>4</v>
      </c>
      <c r="O410" s="752">
        <v>2</v>
      </c>
      <c r="P410" s="751">
        <v>124.91</v>
      </c>
      <c r="Q410" s="753">
        <v>0.25</v>
      </c>
      <c r="R410" s="748">
        <v>1</v>
      </c>
      <c r="S410" s="753">
        <v>0.25</v>
      </c>
      <c r="T410" s="752">
        <v>0.5</v>
      </c>
      <c r="U410" s="747">
        <v>0.25</v>
      </c>
    </row>
    <row r="411" spans="1:21" ht="14.4" customHeight="1" x14ac:dyDescent="0.3">
      <c r="A411" s="746">
        <v>30</v>
      </c>
      <c r="B411" s="748" t="s">
        <v>544</v>
      </c>
      <c r="C411" s="748" t="s">
        <v>3364</v>
      </c>
      <c r="D411" s="749" t="s">
        <v>4282</v>
      </c>
      <c r="E411" s="750" t="s">
        <v>3375</v>
      </c>
      <c r="F411" s="748" t="s">
        <v>3361</v>
      </c>
      <c r="G411" s="748" t="s">
        <v>3398</v>
      </c>
      <c r="H411" s="748" t="s">
        <v>2305</v>
      </c>
      <c r="I411" s="748" t="s">
        <v>2488</v>
      </c>
      <c r="J411" s="748" t="s">
        <v>3235</v>
      </c>
      <c r="K411" s="748" t="s">
        <v>1036</v>
      </c>
      <c r="L411" s="751">
        <v>117.73</v>
      </c>
      <c r="M411" s="751">
        <v>235.46</v>
      </c>
      <c r="N411" s="748">
        <v>2</v>
      </c>
      <c r="O411" s="752">
        <v>1</v>
      </c>
      <c r="P411" s="751"/>
      <c r="Q411" s="753">
        <v>0</v>
      </c>
      <c r="R411" s="748"/>
      <c r="S411" s="753">
        <v>0</v>
      </c>
      <c r="T411" s="752"/>
      <c r="U411" s="747">
        <v>0</v>
      </c>
    </row>
    <row r="412" spans="1:21" ht="14.4" customHeight="1" x14ac:dyDescent="0.3">
      <c r="A412" s="746">
        <v>30</v>
      </c>
      <c r="B412" s="748" t="s">
        <v>544</v>
      </c>
      <c r="C412" s="748" t="s">
        <v>3364</v>
      </c>
      <c r="D412" s="749" t="s">
        <v>4282</v>
      </c>
      <c r="E412" s="750" t="s">
        <v>3375</v>
      </c>
      <c r="F412" s="748" t="s">
        <v>3361</v>
      </c>
      <c r="G412" s="748" t="s">
        <v>3398</v>
      </c>
      <c r="H412" s="748" t="s">
        <v>2305</v>
      </c>
      <c r="I412" s="748" t="s">
        <v>2603</v>
      </c>
      <c r="J412" s="748" t="s">
        <v>2608</v>
      </c>
      <c r="K412" s="748" t="s">
        <v>3236</v>
      </c>
      <c r="L412" s="751">
        <v>181.13</v>
      </c>
      <c r="M412" s="751">
        <v>181.13</v>
      </c>
      <c r="N412" s="748">
        <v>1</v>
      </c>
      <c r="O412" s="752">
        <v>0.5</v>
      </c>
      <c r="P412" s="751"/>
      <c r="Q412" s="753">
        <v>0</v>
      </c>
      <c r="R412" s="748"/>
      <c r="S412" s="753">
        <v>0</v>
      </c>
      <c r="T412" s="752"/>
      <c r="U412" s="747">
        <v>0</v>
      </c>
    </row>
    <row r="413" spans="1:21" ht="14.4" customHeight="1" x14ac:dyDescent="0.3">
      <c r="A413" s="746">
        <v>30</v>
      </c>
      <c r="B413" s="748" t="s">
        <v>544</v>
      </c>
      <c r="C413" s="748" t="s">
        <v>3364</v>
      </c>
      <c r="D413" s="749" t="s">
        <v>4282</v>
      </c>
      <c r="E413" s="750" t="s">
        <v>3375</v>
      </c>
      <c r="F413" s="748" t="s">
        <v>3361</v>
      </c>
      <c r="G413" s="748" t="s">
        <v>3399</v>
      </c>
      <c r="H413" s="748" t="s">
        <v>2305</v>
      </c>
      <c r="I413" s="748" t="s">
        <v>1482</v>
      </c>
      <c r="J413" s="748" t="s">
        <v>2614</v>
      </c>
      <c r="K413" s="748" t="s">
        <v>2615</v>
      </c>
      <c r="L413" s="751">
        <v>103.8</v>
      </c>
      <c r="M413" s="751">
        <v>415.2</v>
      </c>
      <c r="N413" s="748">
        <v>4</v>
      </c>
      <c r="O413" s="752">
        <v>2</v>
      </c>
      <c r="P413" s="751">
        <v>207.6</v>
      </c>
      <c r="Q413" s="753">
        <v>0.5</v>
      </c>
      <c r="R413" s="748">
        <v>2</v>
      </c>
      <c r="S413" s="753">
        <v>0.5</v>
      </c>
      <c r="T413" s="752">
        <v>1</v>
      </c>
      <c r="U413" s="747">
        <v>0.5</v>
      </c>
    </row>
    <row r="414" spans="1:21" ht="14.4" customHeight="1" x14ac:dyDescent="0.3">
      <c r="A414" s="746">
        <v>30</v>
      </c>
      <c r="B414" s="748" t="s">
        <v>544</v>
      </c>
      <c r="C414" s="748" t="s">
        <v>3364</v>
      </c>
      <c r="D414" s="749" t="s">
        <v>4282</v>
      </c>
      <c r="E414" s="750" t="s">
        <v>3375</v>
      </c>
      <c r="F414" s="748" t="s">
        <v>3361</v>
      </c>
      <c r="G414" s="748" t="s">
        <v>3399</v>
      </c>
      <c r="H414" s="748" t="s">
        <v>2305</v>
      </c>
      <c r="I414" s="748" t="s">
        <v>2465</v>
      </c>
      <c r="J414" s="748" t="s">
        <v>2466</v>
      </c>
      <c r="K414" s="748" t="s">
        <v>627</v>
      </c>
      <c r="L414" s="751">
        <v>155.69999999999999</v>
      </c>
      <c r="M414" s="751">
        <v>155.69999999999999</v>
      </c>
      <c r="N414" s="748">
        <v>1</v>
      </c>
      <c r="O414" s="752">
        <v>0.5</v>
      </c>
      <c r="P414" s="751"/>
      <c r="Q414" s="753">
        <v>0</v>
      </c>
      <c r="R414" s="748"/>
      <c r="S414" s="753">
        <v>0</v>
      </c>
      <c r="T414" s="752"/>
      <c r="U414" s="747">
        <v>0</v>
      </c>
    </row>
    <row r="415" spans="1:21" ht="14.4" customHeight="1" x14ac:dyDescent="0.3">
      <c r="A415" s="746">
        <v>30</v>
      </c>
      <c r="B415" s="748" t="s">
        <v>544</v>
      </c>
      <c r="C415" s="748" t="s">
        <v>3364</v>
      </c>
      <c r="D415" s="749" t="s">
        <v>4282</v>
      </c>
      <c r="E415" s="750" t="s">
        <v>3375</v>
      </c>
      <c r="F415" s="748" t="s">
        <v>3361</v>
      </c>
      <c r="G415" s="748" t="s">
        <v>3403</v>
      </c>
      <c r="H415" s="748" t="s">
        <v>2305</v>
      </c>
      <c r="I415" s="748" t="s">
        <v>2402</v>
      </c>
      <c r="J415" s="748" t="s">
        <v>2403</v>
      </c>
      <c r="K415" s="748" t="s">
        <v>1610</v>
      </c>
      <c r="L415" s="751">
        <v>35.11</v>
      </c>
      <c r="M415" s="751">
        <v>210.66</v>
      </c>
      <c r="N415" s="748">
        <v>6</v>
      </c>
      <c r="O415" s="752">
        <v>2.5</v>
      </c>
      <c r="P415" s="751">
        <v>70.22</v>
      </c>
      <c r="Q415" s="753">
        <v>0.33333333333333331</v>
      </c>
      <c r="R415" s="748">
        <v>2</v>
      </c>
      <c r="S415" s="753">
        <v>0.33333333333333331</v>
      </c>
      <c r="T415" s="752">
        <v>1</v>
      </c>
      <c r="U415" s="747">
        <v>0.4</v>
      </c>
    </row>
    <row r="416" spans="1:21" ht="14.4" customHeight="1" x14ac:dyDescent="0.3">
      <c r="A416" s="746">
        <v>30</v>
      </c>
      <c r="B416" s="748" t="s">
        <v>544</v>
      </c>
      <c r="C416" s="748" t="s">
        <v>3364</v>
      </c>
      <c r="D416" s="749" t="s">
        <v>4282</v>
      </c>
      <c r="E416" s="750" t="s">
        <v>3375</v>
      </c>
      <c r="F416" s="748" t="s">
        <v>3361</v>
      </c>
      <c r="G416" s="748" t="s">
        <v>3403</v>
      </c>
      <c r="H416" s="748" t="s">
        <v>2305</v>
      </c>
      <c r="I416" s="748" t="s">
        <v>2405</v>
      </c>
      <c r="J416" s="748" t="s">
        <v>2406</v>
      </c>
      <c r="K416" s="748" t="s">
        <v>2407</v>
      </c>
      <c r="L416" s="751">
        <v>70.23</v>
      </c>
      <c r="M416" s="751">
        <v>70.23</v>
      </c>
      <c r="N416" s="748">
        <v>1</v>
      </c>
      <c r="O416" s="752">
        <v>0.5</v>
      </c>
      <c r="P416" s="751"/>
      <c r="Q416" s="753">
        <v>0</v>
      </c>
      <c r="R416" s="748"/>
      <c r="S416" s="753">
        <v>0</v>
      </c>
      <c r="T416" s="752"/>
      <c r="U416" s="747">
        <v>0</v>
      </c>
    </row>
    <row r="417" spans="1:21" ht="14.4" customHeight="1" x14ac:dyDescent="0.3">
      <c r="A417" s="746">
        <v>30</v>
      </c>
      <c r="B417" s="748" t="s">
        <v>544</v>
      </c>
      <c r="C417" s="748" t="s">
        <v>3364</v>
      </c>
      <c r="D417" s="749" t="s">
        <v>4282</v>
      </c>
      <c r="E417" s="750" t="s">
        <v>3375</v>
      </c>
      <c r="F417" s="748" t="s">
        <v>3361</v>
      </c>
      <c r="G417" s="748" t="s">
        <v>3723</v>
      </c>
      <c r="H417" s="748" t="s">
        <v>545</v>
      </c>
      <c r="I417" s="748" t="s">
        <v>1507</v>
      </c>
      <c r="J417" s="748" t="s">
        <v>1508</v>
      </c>
      <c r="K417" s="748" t="s">
        <v>1075</v>
      </c>
      <c r="L417" s="751">
        <v>120.62</v>
      </c>
      <c r="M417" s="751">
        <v>120.62</v>
      </c>
      <c r="N417" s="748">
        <v>1</v>
      </c>
      <c r="O417" s="752">
        <v>0.5</v>
      </c>
      <c r="P417" s="751">
        <v>120.62</v>
      </c>
      <c r="Q417" s="753">
        <v>1</v>
      </c>
      <c r="R417" s="748">
        <v>1</v>
      </c>
      <c r="S417" s="753">
        <v>1</v>
      </c>
      <c r="T417" s="752">
        <v>0.5</v>
      </c>
      <c r="U417" s="747">
        <v>1</v>
      </c>
    </row>
    <row r="418" spans="1:21" ht="14.4" customHeight="1" x14ac:dyDescent="0.3">
      <c r="A418" s="746">
        <v>30</v>
      </c>
      <c r="B418" s="748" t="s">
        <v>544</v>
      </c>
      <c r="C418" s="748" t="s">
        <v>3364</v>
      </c>
      <c r="D418" s="749" t="s">
        <v>4282</v>
      </c>
      <c r="E418" s="750" t="s">
        <v>3375</v>
      </c>
      <c r="F418" s="748" t="s">
        <v>3361</v>
      </c>
      <c r="G418" s="748" t="s">
        <v>3622</v>
      </c>
      <c r="H418" s="748" t="s">
        <v>545</v>
      </c>
      <c r="I418" s="748" t="s">
        <v>1094</v>
      </c>
      <c r="J418" s="748" t="s">
        <v>3623</v>
      </c>
      <c r="K418" s="748" t="s">
        <v>3624</v>
      </c>
      <c r="L418" s="751">
        <v>0</v>
      </c>
      <c r="M418" s="751">
        <v>0</v>
      </c>
      <c r="N418" s="748">
        <v>1</v>
      </c>
      <c r="O418" s="752">
        <v>0.5</v>
      </c>
      <c r="P418" s="751">
        <v>0</v>
      </c>
      <c r="Q418" s="753"/>
      <c r="R418" s="748">
        <v>1</v>
      </c>
      <c r="S418" s="753">
        <v>1</v>
      </c>
      <c r="T418" s="752">
        <v>0.5</v>
      </c>
      <c r="U418" s="747">
        <v>1</v>
      </c>
    </row>
    <row r="419" spans="1:21" ht="14.4" customHeight="1" x14ac:dyDescent="0.3">
      <c r="A419" s="746">
        <v>30</v>
      </c>
      <c r="B419" s="748" t="s">
        <v>544</v>
      </c>
      <c r="C419" s="748" t="s">
        <v>3364</v>
      </c>
      <c r="D419" s="749" t="s">
        <v>4282</v>
      </c>
      <c r="E419" s="750" t="s">
        <v>3375</v>
      </c>
      <c r="F419" s="748" t="s">
        <v>3361</v>
      </c>
      <c r="G419" s="748" t="s">
        <v>3805</v>
      </c>
      <c r="H419" s="748" t="s">
        <v>2305</v>
      </c>
      <c r="I419" s="748" t="s">
        <v>2461</v>
      </c>
      <c r="J419" s="748" t="s">
        <v>2319</v>
      </c>
      <c r="K419" s="748" t="s">
        <v>2407</v>
      </c>
      <c r="L419" s="751">
        <v>113.66</v>
      </c>
      <c r="M419" s="751">
        <v>113.66</v>
      </c>
      <c r="N419" s="748">
        <v>1</v>
      </c>
      <c r="O419" s="752">
        <v>0.5</v>
      </c>
      <c r="P419" s="751"/>
      <c r="Q419" s="753">
        <v>0</v>
      </c>
      <c r="R419" s="748"/>
      <c r="S419" s="753">
        <v>0</v>
      </c>
      <c r="T419" s="752"/>
      <c r="U419" s="747">
        <v>0</v>
      </c>
    </row>
    <row r="420" spans="1:21" ht="14.4" customHeight="1" x14ac:dyDescent="0.3">
      <c r="A420" s="746">
        <v>30</v>
      </c>
      <c r="B420" s="748" t="s">
        <v>544</v>
      </c>
      <c r="C420" s="748" t="s">
        <v>3364</v>
      </c>
      <c r="D420" s="749" t="s">
        <v>4282</v>
      </c>
      <c r="E420" s="750" t="s">
        <v>3375</v>
      </c>
      <c r="F420" s="748" t="s">
        <v>3361</v>
      </c>
      <c r="G420" s="748" t="s">
        <v>3806</v>
      </c>
      <c r="H420" s="748" t="s">
        <v>545</v>
      </c>
      <c r="I420" s="748" t="s">
        <v>1568</v>
      </c>
      <c r="J420" s="748" t="s">
        <v>3807</v>
      </c>
      <c r="K420" s="748" t="s">
        <v>3210</v>
      </c>
      <c r="L420" s="751">
        <v>45.05</v>
      </c>
      <c r="M420" s="751">
        <v>45.05</v>
      </c>
      <c r="N420" s="748">
        <v>1</v>
      </c>
      <c r="O420" s="752">
        <v>0.5</v>
      </c>
      <c r="P420" s="751"/>
      <c r="Q420" s="753">
        <v>0</v>
      </c>
      <c r="R420" s="748"/>
      <c r="S420" s="753">
        <v>0</v>
      </c>
      <c r="T420" s="752"/>
      <c r="U420" s="747">
        <v>0</v>
      </c>
    </row>
    <row r="421" spans="1:21" ht="14.4" customHeight="1" x14ac:dyDescent="0.3">
      <c r="A421" s="746">
        <v>30</v>
      </c>
      <c r="B421" s="748" t="s">
        <v>544</v>
      </c>
      <c r="C421" s="748" t="s">
        <v>3364</v>
      </c>
      <c r="D421" s="749" t="s">
        <v>4282</v>
      </c>
      <c r="E421" s="750" t="s">
        <v>3375</v>
      </c>
      <c r="F421" s="748" t="s">
        <v>3361</v>
      </c>
      <c r="G421" s="748" t="s">
        <v>3405</v>
      </c>
      <c r="H421" s="748" t="s">
        <v>2305</v>
      </c>
      <c r="I421" s="748" t="s">
        <v>2563</v>
      </c>
      <c r="J421" s="748" t="s">
        <v>2564</v>
      </c>
      <c r="K421" s="748" t="s">
        <v>3220</v>
      </c>
      <c r="L421" s="751">
        <v>65.989999999999995</v>
      </c>
      <c r="M421" s="751">
        <v>131.97999999999999</v>
      </c>
      <c r="N421" s="748">
        <v>2</v>
      </c>
      <c r="O421" s="752">
        <v>0.5</v>
      </c>
      <c r="P421" s="751"/>
      <c r="Q421" s="753">
        <v>0</v>
      </c>
      <c r="R421" s="748"/>
      <c r="S421" s="753">
        <v>0</v>
      </c>
      <c r="T421" s="752"/>
      <c r="U421" s="747">
        <v>0</v>
      </c>
    </row>
    <row r="422" spans="1:21" ht="14.4" customHeight="1" x14ac:dyDescent="0.3">
      <c r="A422" s="746">
        <v>30</v>
      </c>
      <c r="B422" s="748" t="s">
        <v>544</v>
      </c>
      <c r="C422" s="748" t="s">
        <v>3364</v>
      </c>
      <c r="D422" s="749" t="s">
        <v>4282</v>
      </c>
      <c r="E422" s="750" t="s">
        <v>3375</v>
      </c>
      <c r="F422" s="748" t="s">
        <v>3361</v>
      </c>
      <c r="G422" s="748" t="s">
        <v>3405</v>
      </c>
      <c r="H422" s="748" t="s">
        <v>2305</v>
      </c>
      <c r="I422" s="748" t="s">
        <v>2681</v>
      </c>
      <c r="J422" s="748" t="s">
        <v>2354</v>
      </c>
      <c r="K422" s="748" t="s">
        <v>3329</v>
      </c>
      <c r="L422" s="751">
        <v>132</v>
      </c>
      <c r="M422" s="751">
        <v>660</v>
      </c>
      <c r="N422" s="748">
        <v>5</v>
      </c>
      <c r="O422" s="752">
        <v>2.5</v>
      </c>
      <c r="P422" s="751">
        <v>264</v>
      </c>
      <c r="Q422" s="753">
        <v>0.4</v>
      </c>
      <c r="R422" s="748">
        <v>2</v>
      </c>
      <c r="S422" s="753">
        <v>0.4</v>
      </c>
      <c r="T422" s="752">
        <v>1</v>
      </c>
      <c r="U422" s="747">
        <v>0.4</v>
      </c>
    </row>
    <row r="423" spans="1:21" ht="14.4" customHeight="1" x14ac:dyDescent="0.3">
      <c r="A423" s="746">
        <v>30</v>
      </c>
      <c r="B423" s="748" t="s">
        <v>544</v>
      </c>
      <c r="C423" s="748" t="s">
        <v>3364</v>
      </c>
      <c r="D423" s="749" t="s">
        <v>4282</v>
      </c>
      <c r="E423" s="750" t="s">
        <v>3375</v>
      </c>
      <c r="F423" s="748" t="s">
        <v>3361</v>
      </c>
      <c r="G423" s="748" t="s">
        <v>3409</v>
      </c>
      <c r="H423" s="748" t="s">
        <v>545</v>
      </c>
      <c r="I423" s="748" t="s">
        <v>1066</v>
      </c>
      <c r="J423" s="748" t="s">
        <v>3410</v>
      </c>
      <c r="K423" s="748" t="s">
        <v>3411</v>
      </c>
      <c r="L423" s="751">
        <v>23.72</v>
      </c>
      <c r="M423" s="751">
        <v>23.72</v>
      </c>
      <c r="N423" s="748">
        <v>1</v>
      </c>
      <c r="O423" s="752">
        <v>0.5</v>
      </c>
      <c r="P423" s="751"/>
      <c r="Q423" s="753">
        <v>0</v>
      </c>
      <c r="R423" s="748"/>
      <c r="S423" s="753">
        <v>0</v>
      </c>
      <c r="T423" s="752"/>
      <c r="U423" s="747">
        <v>0</v>
      </c>
    </row>
    <row r="424" spans="1:21" ht="14.4" customHeight="1" x14ac:dyDescent="0.3">
      <c r="A424" s="746">
        <v>30</v>
      </c>
      <c r="B424" s="748" t="s">
        <v>544</v>
      </c>
      <c r="C424" s="748" t="s">
        <v>3364</v>
      </c>
      <c r="D424" s="749" t="s">
        <v>4282</v>
      </c>
      <c r="E424" s="750" t="s">
        <v>3375</v>
      </c>
      <c r="F424" s="748" t="s">
        <v>3361</v>
      </c>
      <c r="G424" s="748" t="s">
        <v>3409</v>
      </c>
      <c r="H424" s="748" t="s">
        <v>545</v>
      </c>
      <c r="I424" s="748" t="s">
        <v>1066</v>
      </c>
      <c r="J424" s="748" t="s">
        <v>3410</v>
      </c>
      <c r="K424" s="748" t="s">
        <v>3411</v>
      </c>
      <c r="L424" s="751">
        <v>35.29</v>
      </c>
      <c r="M424" s="751">
        <v>70.58</v>
      </c>
      <c r="N424" s="748">
        <v>2</v>
      </c>
      <c r="O424" s="752">
        <v>1</v>
      </c>
      <c r="P424" s="751"/>
      <c r="Q424" s="753">
        <v>0</v>
      </c>
      <c r="R424" s="748"/>
      <c r="S424" s="753">
        <v>0</v>
      </c>
      <c r="T424" s="752"/>
      <c r="U424" s="747">
        <v>0</v>
      </c>
    </row>
    <row r="425" spans="1:21" ht="14.4" customHeight="1" x14ac:dyDescent="0.3">
      <c r="A425" s="746">
        <v>30</v>
      </c>
      <c r="B425" s="748" t="s">
        <v>544</v>
      </c>
      <c r="C425" s="748" t="s">
        <v>3364</v>
      </c>
      <c r="D425" s="749" t="s">
        <v>4282</v>
      </c>
      <c r="E425" s="750" t="s">
        <v>3375</v>
      </c>
      <c r="F425" s="748" t="s">
        <v>3361</v>
      </c>
      <c r="G425" s="748" t="s">
        <v>3412</v>
      </c>
      <c r="H425" s="748" t="s">
        <v>545</v>
      </c>
      <c r="I425" s="748" t="s">
        <v>806</v>
      </c>
      <c r="J425" s="748" t="s">
        <v>807</v>
      </c>
      <c r="K425" s="748" t="s">
        <v>3178</v>
      </c>
      <c r="L425" s="751">
        <v>110.28</v>
      </c>
      <c r="M425" s="751">
        <v>110.28</v>
      </c>
      <c r="N425" s="748">
        <v>1</v>
      </c>
      <c r="O425" s="752">
        <v>0.5</v>
      </c>
      <c r="P425" s="751"/>
      <c r="Q425" s="753">
        <v>0</v>
      </c>
      <c r="R425" s="748"/>
      <c r="S425" s="753">
        <v>0</v>
      </c>
      <c r="T425" s="752"/>
      <c r="U425" s="747">
        <v>0</v>
      </c>
    </row>
    <row r="426" spans="1:21" ht="14.4" customHeight="1" x14ac:dyDescent="0.3">
      <c r="A426" s="746">
        <v>30</v>
      </c>
      <c r="B426" s="748" t="s">
        <v>544</v>
      </c>
      <c r="C426" s="748" t="s">
        <v>3364</v>
      </c>
      <c r="D426" s="749" t="s">
        <v>4282</v>
      </c>
      <c r="E426" s="750" t="s">
        <v>3375</v>
      </c>
      <c r="F426" s="748" t="s">
        <v>3361</v>
      </c>
      <c r="G426" s="748" t="s">
        <v>3412</v>
      </c>
      <c r="H426" s="748" t="s">
        <v>545</v>
      </c>
      <c r="I426" s="748" t="s">
        <v>1166</v>
      </c>
      <c r="J426" s="748" t="s">
        <v>807</v>
      </c>
      <c r="K426" s="748" t="s">
        <v>3413</v>
      </c>
      <c r="L426" s="751">
        <v>55.14</v>
      </c>
      <c r="M426" s="751">
        <v>55.14</v>
      </c>
      <c r="N426" s="748">
        <v>1</v>
      </c>
      <c r="O426" s="752">
        <v>0.5</v>
      </c>
      <c r="P426" s="751"/>
      <c r="Q426" s="753">
        <v>0</v>
      </c>
      <c r="R426" s="748"/>
      <c r="S426" s="753">
        <v>0</v>
      </c>
      <c r="T426" s="752"/>
      <c r="U426" s="747">
        <v>0</v>
      </c>
    </row>
    <row r="427" spans="1:21" ht="14.4" customHeight="1" x14ac:dyDescent="0.3">
      <c r="A427" s="746">
        <v>30</v>
      </c>
      <c r="B427" s="748" t="s">
        <v>544</v>
      </c>
      <c r="C427" s="748" t="s">
        <v>3364</v>
      </c>
      <c r="D427" s="749" t="s">
        <v>4282</v>
      </c>
      <c r="E427" s="750" t="s">
        <v>3375</v>
      </c>
      <c r="F427" s="748" t="s">
        <v>3361</v>
      </c>
      <c r="G427" s="748" t="s">
        <v>3412</v>
      </c>
      <c r="H427" s="748" t="s">
        <v>545</v>
      </c>
      <c r="I427" s="748" t="s">
        <v>3808</v>
      </c>
      <c r="J427" s="748" t="s">
        <v>807</v>
      </c>
      <c r="K427" s="748" t="s">
        <v>3178</v>
      </c>
      <c r="L427" s="751">
        <v>110.28</v>
      </c>
      <c r="M427" s="751">
        <v>330.84000000000003</v>
      </c>
      <c r="N427" s="748">
        <v>3</v>
      </c>
      <c r="O427" s="752">
        <v>1.5</v>
      </c>
      <c r="P427" s="751"/>
      <c r="Q427" s="753">
        <v>0</v>
      </c>
      <c r="R427" s="748"/>
      <c r="S427" s="753">
        <v>0</v>
      </c>
      <c r="T427" s="752"/>
      <c r="U427" s="747">
        <v>0</v>
      </c>
    </row>
    <row r="428" spans="1:21" ht="14.4" customHeight="1" x14ac:dyDescent="0.3">
      <c r="A428" s="746">
        <v>30</v>
      </c>
      <c r="B428" s="748" t="s">
        <v>544</v>
      </c>
      <c r="C428" s="748" t="s">
        <v>3364</v>
      </c>
      <c r="D428" s="749" t="s">
        <v>4282</v>
      </c>
      <c r="E428" s="750" t="s">
        <v>3375</v>
      </c>
      <c r="F428" s="748" t="s">
        <v>3361</v>
      </c>
      <c r="G428" s="748" t="s">
        <v>3412</v>
      </c>
      <c r="H428" s="748" t="s">
        <v>545</v>
      </c>
      <c r="I428" s="748" t="s">
        <v>3809</v>
      </c>
      <c r="J428" s="748" t="s">
        <v>807</v>
      </c>
      <c r="K428" s="748" t="s">
        <v>3178</v>
      </c>
      <c r="L428" s="751">
        <v>110.28</v>
      </c>
      <c r="M428" s="751">
        <v>110.28</v>
      </c>
      <c r="N428" s="748">
        <v>1</v>
      </c>
      <c r="O428" s="752">
        <v>0.5</v>
      </c>
      <c r="P428" s="751"/>
      <c r="Q428" s="753">
        <v>0</v>
      </c>
      <c r="R428" s="748"/>
      <c r="S428" s="753">
        <v>0</v>
      </c>
      <c r="T428" s="752"/>
      <c r="U428" s="747">
        <v>0</v>
      </c>
    </row>
    <row r="429" spans="1:21" ht="14.4" customHeight="1" x14ac:dyDescent="0.3">
      <c r="A429" s="746">
        <v>30</v>
      </c>
      <c r="B429" s="748" t="s">
        <v>544</v>
      </c>
      <c r="C429" s="748" t="s">
        <v>3364</v>
      </c>
      <c r="D429" s="749" t="s">
        <v>4282</v>
      </c>
      <c r="E429" s="750" t="s">
        <v>3375</v>
      </c>
      <c r="F429" s="748" t="s">
        <v>3361</v>
      </c>
      <c r="G429" s="748" t="s">
        <v>3631</v>
      </c>
      <c r="H429" s="748" t="s">
        <v>545</v>
      </c>
      <c r="I429" s="748" t="s">
        <v>3810</v>
      </c>
      <c r="J429" s="748" t="s">
        <v>3811</v>
      </c>
      <c r="K429" s="748" t="s">
        <v>3812</v>
      </c>
      <c r="L429" s="751">
        <v>0</v>
      </c>
      <c r="M429" s="751">
        <v>0</v>
      </c>
      <c r="N429" s="748">
        <v>1</v>
      </c>
      <c r="O429" s="752">
        <v>0.5</v>
      </c>
      <c r="P429" s="751"/>
      <c r="Q429" s="753"/>
      <c r="R429" s="748"/>
      <c r="S429" s="753">
        <v>0</v>
      </c>
      <c r="T429" s="752"/>
      <c r="U429" s="747">
        <v>0</v>
      </c>
    </row>
    <row r="430" spans="1:21" ht="14.4" customHeight="1" x14ac:dyDescent="0.3">
      <c r="A430" s="746">
        <v>30</v>
      </c>
      <c r="B430" s="748" t="s">
        <v>544</v>
      </c>
      <c r="C430" s="748" t="s">
        <v>3364</v>
      </c>
      <c r="D430" s="749" t="s">
        <v>4282</v>
      </c>
      <c r="E430" s="750" t="s">
        <v>3375</v>
      </c>
      <c r="F430" s="748" t="s">
        <v>3361</v>
      </c>
      <c r="G430" s="748" t="s">
        <v>3416</v>
      </c>
      <c r="H430" s="748" t="s">
        <v>2305</v>
      </c>
      <c r="I430" s="748" t="s">
        <v>2628</v>
      </c>
      <c r="J430" s="748" t="s">
        <v>2629</v>
      </c>
      <c r="K430" s="748" t="s">
        <v>2407</v>
      </c>
      <c r="L430" s="751">
        <v>132</v>
      </c>
      <c r="M430" s="751">
        <v>396</v>
      </c>
      <c r="N430" s="748">
        <v>3</v>
      </c>
      <c r="O430" s="752">
        <v>1.5</v>
      </c>
      <c r="P430" s="751"/>
      <c r="Q430" s="753">
        <v>0</v>
      </c>
      <c r="R430" s="748"/>
      <c r="S430" s="753">
        <v>0</v>
      </c>
      <c r="T430" s="752"/>
      <c r="U430" s="747">
        <v>0</v>
      </c>
    </row>
    <row r="431" spans="1:21" ht="14.4" customHeight="1" x14ac:dyDescent="0.3">
      <c r="A431" s="746">
        <v>30</v>
      </c>
      <c r="B431" s="748" t="s">
        <v>544</v>
      </c>
      <c r="C431" s="748" t="s">
        <v>3364</v>
      </c>
      <c r="D431" s="749" t="s">
        <v>4282</v>
      </c>
      <c r="E431" s="750" t="s">
        <v>3375</v>
      </c>
      <c r="F431" s="748" t="s">
        <v>3361</v>
      </c>
      <c r="G431" s="748" t="s">
        <v>3813</v>
      </c>
      <c r="H431" s="748" t="s">
        <v>545</v>
      </c>
      <c r="I431" s="748" t="s">
        <v>3814</v>
      </c>
      <c r="J431" s="748" t="s">
        <v>2441</v>
      </c>
      <c r="K431" s="748" t="s">
        <v>3815</v>
      </c>
      <c r="L431" s="751">
        <v>0</v>
      </c>
      <c r="M431" s="751">
        <v>0</v>
      </c>
      <c r="N431" s="748">
        <v>1</v>
      </c>
      <c r="O431" s="752">
        <v>0.5</v>
      </c>
      <c r="P431" s="751"/>
      <c r="Q431" s="753"/>
      <c r="R431" s="748"/>
      <c r="S431" s="753">
        <v>0</v>
      </c>
      <c r="T431" s="752"/>
      <c r="U431" s="747">
        <v>0</v>
      </c>
    </row>
    <row r="432" spans="1:21" ht="14.4" customHeight="1" x14ac:dyDescent="0.3">
      <c r="A432" s="746">
        <v>30</v>
      </c>
      <c r="B432" s="748" t="s">
        <v>544</v>
      </c>
      <c r="C432" s="748" t="s">
        <v>3364</v>
      </c>
      <c r="D432" s="749" t="s">
        <v>4282</v>
      </c>
      <c r="E432" s="750" t="s">
        <v>3375</v>
      </c>
      <c r="F432" s="748" t="s">
        <v>3361</v>
      </c>
      <c r="G432" s="748" t="s">
        <v>3420</v>
      </c>
      <c r="H432" s="748" t="s">
        <v>545</v>
      </c>
      <c r="I432" s="748" t="s">
        <v>3422</v>
      </c>
      <c r="J432" s="748" t="s">
        <v>3423</v>
      </c>
      <c r="K432" s="748" t="s">
        <v>3424</v>
      </c>
      <c r="L432" s="751">
        <v>0</v>
      </c>
      <c r="M432" s="751">
        <v>0</v>
      </c>
      <c r="N432" s="748">
        <v>8</v>
      </c>
      <c r="O432" s="752">
        <v>4</v>
      </c>
      <c r="P432" s="751">
        <v>0</v>
      </c>
      <c r="Q432" s="753"/>
      <c r="R432" s="748">
        <v>1</v>
      </c>
      <c r="S432" s="753">
        <v>0.125</v>
      </c>
      <c r="T432" s="752">
        <v>0.5</v>
      </c>
      <c r="U432" s="747">
        <v>0.125</v>
      </c>
    </row>
    <row r="433" spans="1:21" ht="14.4" customHeight="1" x14ac:dyDescent="0.3">
      <c r="A433" s="746">
        <v>30</v>
      </c>
      <c r="B433" s="748" t="s">
        <v>544</v>
      </c>
      <c r="C433" s="748" t="s">
        <v>3364</v>
      </c>
      <c r="D433" s="749" t="s">
        <v>4282</v>
      </c>
      <c r="E433" s="750" t="s">
        <v>3375</v>
      </c>
      <c r="F433" s="748" t="s">
        <v>3361</v>
      </c>
      <c r="G433" s="748" t="s">
        <v>3420</v>
      </c>
      <c r="H433" s="748" t="s">
        <v>545</v>
      </c>
      <c r="I433" s="748" t="s">
        <v>1169</v>
      </c>
      <c r="J433" s="748" t="s">
        <v>3423</v>
      </c>
      <c r="K433" s="748" t="s">
        <v>3425</v>
      </c>
      <c r="L433" s="751">
        <v>63.7</v>
      </c>
      <c r="M433" s="751">
        <v>382.2</v>
      </c>
      <c r="N433" s="748">
        <v>6</v>
      </c>
      <c r="O433" s="752">
        <v>3</v>
      </c>
      <c r="P433" s="751">
        <v>63.7</v>
      </c>
      <c r="Q433" s="753">
        <v>0.16666666666666669</v>
      </c>
      <c r="R433" s="748">
        <v>1</v>
      </c>
      <c r="S433" s="753">
        <v>0.16666666666666666</v>
      </c>
      <c r="T433" s="752">
        <v>0.5</v>
      </c>
      <c r="U433" s="747">
        <v>0.16666666666666666</v>
      </c>
    </row>
    <row r="434" spans="1:21" ht="14.4" customHeight="1" x14ac:dyDescent="0.3">
      <c r="A434" s="746">
        <v>30</v>
      </c>
      <c r="B434" s="748" t="s">
        <v>544</v>
      </c>
      <c r="C434" s="748" t="s">
        <v>3364</v>
      </c>
      <c r="D434" s="749" t="s">
        <v>4282</v>
      </c>
      <c r="E434" s="750" t="s">
        <v>3375</v>
      </c>
      <c r="F434" s="748" t="s">
        <v>3361</v>
      </c>
      <c r="G434" s="748" t="s">
        <v>3816</v>
      </c>
      <c r="H434" s="748" t="s">
        <v>2305</v>
      </c>
      <c r="I434" s="748" t="s">
        <v>2538</v>
      </c>
      <c r="J434" s="748" t="s">
        <v>2539</v>
      </c>
      <c r="K434" s="748" t="s">
        <v>2540</v>
      </c>
      <c r="L434" s="751">
        <v>30.83</v>
      </c>
      <c r="M434" s="751">
        <v>61.66</v>
      </c>
      <c r="N434" s="748">
        <v>2</v>
      </c>
      <c r="O434" s="752">
        <v>0.5</v>
      </c>
      <c r="P434" s="751"/>
      <c r="Q434" s="753">
        <v>0</v>
      </c>
      <c r="R434" s="748"/>
      <c r="S434" s="753">
        <v>0</v>
      </c>
      <c r="T434" s="752"/>
      <c r="U434" s="747">
        <v>0</v>
      </c>
    </row>
    <row r="435" spans="1:21" ht="14.4" customHeight="1" x14ac:dyDescent="0.3">
      <c r="A435" s="746">
        <v>30</v>
      </c>
      <c r="B435" s="748" t="s">
        <v>544</v>
      </c>
      <c r="C435" s="748" t="s">
        <v>3364</v>
      </c>
      <c r="D435" s="749" t="s">
        <v>4282</v>
      </c>
      <c r="E435" s="750" t="s">
        <v>3375</v>
      </c>
      <c r="F435" s="748" t="s">
        <v>3361</v>
      </c>
      <c r="G435" s="748" t="s">
        <v>3817</v>
      </c>
      <c r="H435" s="748" t="s">
        <v>545</v>
      </c>
      <c r="I435" s="748" t="s">
        <v>3818</v>
      </c>
      <c r="J435" s="748" t="s">
        <v>3819</v>
      </c>
      <c r="K435" s="748" t="s">
        <v>3820</v>
      </c>
      <c r="L435" s="751">
        <v>90</v>
      </c>
      <c r="M435" s="751">
        <v>90</v>
      </c>
      <c r="N435" s="748">
        <v>1</v>
      </c>
      <c r="O435" s="752">
        <v>1</v>
      </c>
      <c r="P435" s="751"/>
      <c r="Q435" s="753">
        <v>0</v>
      </c>
      <c r="R435" s="748"/>
      <c r="S435" s="753">
        <v>0</v>
      </c>
      <c r="T435" s="752"/>
      <c r="U435" s="747">
        <v>0</v>
      </c>
    </row>
    <row r="436" spans="1:21" ht="14.4" customHeight="1" x14ac:dyDescent="0.3">
      <c r="A436" s="746">
        <v>30</v>
      </c>
      <c r="B436" s="748" t="s">
        <v>544</v>
      </c>
      <c r="C436" s="748" t="s">
        <v>3364</v>
      </c>
      <c r="D436" s="749" t="s">
        <v>4282</v>
      </c>
      <c r="E436" s="750" t="s">
        <v>3375</v>
      </c>
      <c r="F436" s="748" t="s">
        <v>3361</v>
      </c>
      <c r="G436" s="748" t="s">
        <v>3821</v>
      </c>
      <c r="H436" s="748" t="s">
        <v>545</v>
      </c>
      <c r="I436" s="748" t="s">
        <v>1028</v>
      </c>
      <c r="J436" s="748" t="s">
        <v>1029</v>
      </c>
      <c r="K436" s="748" t="s">
        <v>3822</v>
      </c>
      <c r="L436" s="751">
        <v>156.77000000000001</v>
      </c>
      <c r="M436" s="751">
        <v>313.54000000000002</v>
      </c>
      <c r="N436" s="748">
        <v>2</v>
      </c>
      <c r="O436" s="752">
        <v>0.5</v>
      </c>
      <c r="P436" s="751"/>
      <c r="Q436" s="753">
        <v>0</v>
      </c>
      <c r="R436" s="748"/>
      <c r="S436" s="753">
        <v>0</v>
      </c>
      <c r="T436" s="752"/>
      <c r="U436" s="747">
        <v>0</v>
      </c>
    </row>
    <row r="437" spans="1:21" ht="14.4" customHeight="1" x14ac:dyDescent="0.3">
      <c r="A437" s="746">
        <v>30</v>
      </c>
      <c r="B437" s="748" t="s">
        <v>544</v>
      </c>
      <c r="C437" s="748" t="s">
        <v>3364</v>
      </c>
      <c r="D437" s="749" t="s">
        <v>4282</v>
      </c>
      <c r="E437" s="750" t="s">
        <v>3375</v>
      </c>
      <c r="F437" s="748" t="s">
        <v>3361</v>
      </c>
      <c r="G437" s="748" t="s">
        <v>3823</v>
      </c>
      <c r="H437" s="748" t="s">
        <v>545</v>
      </c>
      <c r="I437" s="748" t="s">
        <v>658</v>
      </c>
      <c r="J437" s="748" t="s">
        <v>3824</v>
      </c>
      <c r="K437" s="748" t="s">
        <v>3552</v>
      </c>
      <c r="L437" s="751">
        <v>30.56</v>
      </c>
      <c r="M437" s="751">
        <v>30.56</v>
      </c>
      <c r="N437" s="748">
        <v>1</v>
      </c>
      <c r="O437" s="752">
        <v>0.5</v>
      </c>
      <c r="P437" s="751"/>
      <c r="Q437" s="753">
        <v>0</v>
      </c>
      <c r="R437" s="748"/>
      <c r="S437" s="753">
        <v>0</v>
      </c>
      <c r="T437" s="752"/>
      <c r="U437" s="747">
        <v>0</v>
      </c>
    </row>
    <row r="438" spans="1:21" ht="14.4" customHeight="1" x14ac:dyDescent="0.3">
      <c r="A438" s="746">
        <v>30</v>
      </c>
      <c r="B438" s="748" t="s">
        <v>544</v>
      </c>
      <c r="C438" s="748" t="s">
        <v>3364</v>
      </c>
      <c r="D438" s="749" t="s">
        <v>4282</v>
      </c>
      <c r="E438" s="750" t="s">
        <v>3375</v>
      </c>
      <c r="F438" s="748" t="s">
        <v>3361</v>
      </c>
      <c r="G438" s="748" t="s">
        <v>3438</v>
      </c>
      <c r="H438" s="748" t="s">
        <v>545</v>
      </c>
      <c r="I438" s="748" t="s">
        <v>1213</v>
      </c>
      <c r="J438" s="748" t="s">
        <v>1214</v>
      </c>
      <c r="K438" s="748" t="s">
        <v>1215</v>
      </c>
      <c r="L438" s="751">
        <v>33</v>
      </c>
      <c r="M438" s="751">
        <v>132</v>
      </c>
      <c r="N438" s="748">
        <v>4</v>
      </c>
      <c r="O438" s="752">
        <v>2.5</v>
      </c>
      <c r="P438" s="751"/>
      <c r="Q438" s="753">
        <v>0</v>
      </c>
      <c r="R438" s="748"/>
      <c r="S438" s="753">
        <v>0</v>
      </c>
      <c r="T438" s="752"/>
      <c r="U438" s="747">
        <v>0</v>
      </c>
    </row>
    <row r="439" spans="1:21" ht="14.4" customHeight="1" x14ac:dyDescent="0.3">
      <c r="A439" s="746">
        <v>30</v>
      </c>
      <c r="B439" s="748" t="s">
        <v>544</v>
      </c>
      <c r="C439" s="748" t="s">
        <v>3364</v>
      </c>
      <c r="D439" s="749" t="s">
        <v>4282</v>
      </c>
      <c r="E439" s="750" t="s">
        <v>3375</v>
      </c>
      <c r="F439" s="748" t="s">
        <v>3361</v>
      </c>
      <c r="G439" s="748" t="s">
        <v>3438</v>
      </c>
      <c r="H439" s="748" t="s">
        <v>545</v>
      </c>
      <c r="I439" s="748" t="s">
        <v>3439</v>
      </c>
      <c r="J439" s="748" t="s">
        <v>835</v>
      </c>
      <c r="K439" s="748" t="s">
        <v>3440</v>
      </c>
      <c r="L439" s="751">
        <v>0</v>
      </c>
      <c r="M439" s="751">
        <v>0</v>
      </c>
      <c r="N439" s="748">
        <v>2</v>
      </c>
      <c r="O439" s="752">
        <v>1</v>
      </c>
      <c r="P439" s="751">
        <v>0</v>
      </c>
      <c r="Q439" s="753"/>
      <c r="R439" s="748">
        <v>1</v>
      </c>
      <c r="S439" s="753">
        <v>0.5</v>
      </c>
      <c r="T439" s="752">
        <v>0.5</v>
      </c>
      <c r="U439" s="747">
        <v>0.5</v>
      </c>
    </row>
    <row r="440" spans="1:21" ht="14.4" customHeight="1" x14ac:dyDescent="0.3">
      <c r="A440" s="746">
        <v>30</v>
      </c>
      <c r="B440" s="748" t="s">
        <v>544</v>
      </c>
      <c r="C440" s="748" t="s">
        <v>3364</v>
      </c>
      <c r="D440" s="749" t="s">
        <v>4282</v>
      </c>
      <c r="E440" s="750" t="s">
        <v>3375</v>
      </c>
      <c r="F440" s="748" t="s">
        <v>3361</v>
      </c>
      <c r="G440" s="748" t="s">
        <v>3825</v>
      </c>
      <c r="H440" s="748" t="s">
        <v>545</v>
      </c>
      <c r="I440" s="748" t="s">
        <v>3826</v>
      </c>
      <c r="J440" s="748" t="s">
        <v>3827</v>
      </c>
      <c r="K440" s="748" t="s">
        <v>1075</v>
      </c>
      <c r="L440" s="751">
        <v>24.21</v>
      </c>
      <c r="M440" s="751">
        <v>24.21</v>
      </c>
      <c r="N440" s="748">
        <v>1</v>
      </c>
      <c r="O440" s="752">
        <v>0.5</v>
      </c>
      <c r="P440" s="751"/>
      <c r="Q440" s="753">
        <v>0</v>
      </c>
      <c r="R440" s="748"/>
      <c r="S440" s="753">
        <v>0</v>
      </c>
      <c r="T440" s="752"/>
      <c r="U440" s="747">
        <v>0</v>
      </c>
    </row>
    <row r="441" spans="1:21" ht="14.4" customHeight="1" x14ac:dyDescent="0.3">
      <c r="A441" s="746">
        <v>30</v>
      </c>
      <c r="B441" s="748" t="s">
        <v>544</v>
      </c>
      <c r="C441" s="748" t="s">
        <v>3364</v>
      </c>
      <c r="D441" s="749" t="s">
        <v>4282</v>
      </c>
      <c r="E441" s="750" t="s">
        <v>3375</v>
      </c>
      <c r="F441" s="748" t="s">
        <v>3361</v>
      </c>
      <c r="G441" s="748" t="s">
        <v>3441</v>
      </c>
      <c r="H441" s="748" t="s">
        <v>545</v>
      </c>
      <c r="I441" s="748" t="s">
        <v>1719</v>
      </c>
      <c r="J441" s="748" t="s">
        <v>1720</v>
      </c>
      <c r="K441" s="748" t="s">
        <v>1721</v>
      </c>
      <c r="L441" s="751">
        <v>34.6</v>
      </c>
      <c r="M441" s="751">
        <v>173</v>
      </c>
      <c r="N441" s="748">
        <v>5</v>
      </c>
      <c r="O441" s="752">
        <v>2.5</v>
      </c>
      <c r="P441" s="751">
        <v>34.6</v>
      </c>
      <c r="Q441" s="753">
        <v>0.2</v>
      </c>
      <c r="R441" s="748">
        <v>1</v>
      </c>
      <c r="S441" s="753">
        <v>0.2</v>
      </c>
      <c r="T441" s="752">
        <v>0.5</v>
      </c>
      <c r="U441" s="747">
        <v>0.2</v>
      </c>
    </row>
    <row r="442" spans="1:21" ht="14.4" customHeight="1" x14ac:dyDescent="0.3">
      <c r="A442" s="746">
        <v>30</v>
      </c>
      <c r="B442" s="748" t="s">
        <v>544</v>
      </c>
      <c r="C442" s="748" t="s">
        <v>3364</v>
      </c>
      <c r="D442" s="749" t="s">
        <v>4282</v>
      </c>
      <c r="E442" s="750" t="s">
        <v>3375</v>
      </c>
      <c r="F442" s="748" t="s">
        <v>3361</v>
      </c>
      <c r="G442" s="748" t="s">
        <v>3641</v>
      </c>
      <c r="H442" s="748" t="s">
        <v>2305</v>
      </c>
      <c r="I442" s="748" t="s">
        <v>3828</v>
      </c>
      <c r="J442" s="748" t="s">
        <v>3829</v>
      </c>
      <c r="K442" s="748" t="s">
        <v>3830</v>
      </c>
      <c r="L442" s="751">
        <v>848.35</v>
      </c>
      <c r="M442" s="751">
        <v>848.35</v>
      </c>
      <c r="N442" s="748">
        <v>1</v>
      </c>
      <c r="O442" s="752">
        <v>1</v>
      </c>
      <c r="P442" s="751"/>
      <c r="Q442" s="753">
        <v>0</v>
      </c>
      <c r="R442" s="748"/>
      <c r="S442" s="753">
        <v>0</v>
      </c>
      <c r="T442" s="752"/>
      <c r="U442" s="747">
        <v>0</v>
      </c>
    </row>
    <row r="443" spans="1:21" ht="14.4" customHeight="1" x14ac:dyDescent="0.3">
      <c r="A443" s="746">
        <v>30</v>
      </c>
      <c r="B443" s="748" t="s">
        <v>544</v>
      </c>
      <c r="C443" s="748" t="s">
        <v>3364</v>
      </c>
      <c r="D443" s="749" t="s">
        <v>4282</v>
      </c>
      <c r="E443" s="750" t="s">
        <v>3375</v>
      </c>
      <c r="F443" s="748" t="s">
        <v>3361</v>
      </c>
      <c r="G443" s="748" t="s">
        <v>3738</v>
      </c>
      <c r="H443" s="748" t="s">
        <v>545</v>
      </c>
      <c r="I443" s="748" t="s">
        <v>1350</v>
      </c>
      <c r="J443" s="748" t="s">
        <v>1351</v>
      </c>
      <c r="K443" s="748" t="s">
        <v>3739</v>
      </c>
      <c r="L443" s="751">
        <v>154.91999999999999</v>
      </c>
      <c r="M443" s="751">
        <v>154.91999999999999</v>
      </c>
      <c r="N443" s="748">
        <v>1</v>
      </c>
      <c r="O443" s="752">
        <v>0.5</v>
      </c>
      <c r="P443" s="751"/>
      <c r="Q443" s="753">
        <v>0</v>
      </c>
      <c r="R443" s="748"/>
      <c r="S443" s="753">
        <v>0</v>
      </c>
      <c r="T443" s="752"/>
      <c r="U443" s="747">
        <v>0</v>
      </c>
    </row>
    <row r="444" spans="1:21" ht="14.4" customHeight="1" x14ac:dyDescent="0.3">
      <c r="A444" s="746">
        <v>30</v>
      </c>
      <c r="B444" s="748" t="s">
        <v>544</v>
      </c>
      <c r="C444" s="748" t="s">
        <v>3364</v>
      </c>
      <c r="D444" s="749" t="s">
        <v>4282</v>
      </c>
      <c r="E444" s="750" t="s">
        <v>3375</v>
      </c>
      <c r="F444" s="748" t="s">
        <v>3361</v>
      </c>
      <c r="G444" s="748" t="s">
        <v>3442</v>
      </c>
      <c r="H444" s="748" t="s">
        <v>545</v>
      </c>
      <c r="I444" s="748" t="s">
        <v>1354</v>
      </c>
      <c r="J444" s="748" t="s">
        <v>1355</v>
      </c>
      <c r="K444" s="748" t="s">
        <v>3642</v>
      </c>
      <c r="L444" s="751">
        <v>118.65</v>
      </c>
      <c r="M444" s="751">
        <v>118.65</v>
      </c>
      <c r="N444" s="748">
        <v>1</v>
      </c>
      <c r="O444" s="752">
        <v>0.5</v>
      </c>
      <c r="P444" s="751"/>
      <c r="Q444" s="753">
        <v>0</v>
      </c>
      <c r="R444" s="748"/>
      <c r="S444" s="753">
        <v>0</v>
      </c>
      <c r="T444" s="752"/>
      <c r="U444" s="747">
        <v>0</v>
      </c>
    </row>
    <row r="445" spans="1:21" ht="14.4" customHeight="1" x14ac:dyDescent="0.3">
      <c r="A445" s="746">
        <v>30</v>
      </c>
      <c r="B445" s="748" t="s">
        <v>544</v>
      </c>
      <c r="C445" s="748" t="s">
        <v>3364</v>
      </c>
      <c r="D445" s="749" t="s">
        <v>4282</v>
      </c>
      <c r="E445" s="750" t="s">
        <v>3375</v>
      </c>
      <c r="F445" s="748" t="s">
        <v>3361</v>
      </c>
      <c r="G445" s="748" t="s">
        <v>3442</v>
      </c>
      <c r="H445" s="748" t="s">
        <v>545</v>
      </c>
      <c r="I445" s="748" t="s">
        <v>1358</v>
      </c>
      <c r="J445" s="748" t="s">
        <v>1355</v>
      </c>
      <c r="K445" s="748" t="s">
        <v>3300</v>
      </c>
      <c r="L445" s="751">
        <v>296.62</v>
      </c>
      <c r="M445" s="751">
        <v>296.62</v>
      </c>
      <c r="N445" s="748">
        <v>1</v>
      </c>
      <c r="O445" s="752">
        <v>0.5</v>
      </c>
      <c r="P445" s="751"/>
      <c r="Q445" s="753">
        <v>0</v>
      </c>
      <c r="R445" s="748"/>
      <c r="S445" s="753">
        <v>0</v>
      </c>
      <c r="T445" s="752"/>
      <c r="U445" s="747">
        <v>0</v>
      </c>
    </row>
    <row r="446" spans="1:21" ht="14.4" customHeight="1" x14ac:dyDescent="0.3">
      <c r="A446" s="746">
        <v>30</v>
      </c>
      <c r="B446" s="748" t="s">
        <v>544</v>
      </c>
      <c r="C446" s="748" t="s">
        <v>3364</v>
      </c>
      <c r="D446" s="749" t="s">
        <v>4282</v>
      </c>
      <c r="E446" s="750" t="s">
        <v>3375</v>
      </c>
      <c r="F446" s="748" t="s">
        <v>3361</v>
      </c>
      <c r="G446" s="748" t="s">
        <v>3442</v>
      </c>
      <c r="H446" s="748" t="s">
        <v>545</v>
      </c>
      <c r="I446" s="748" t="s">
        <v>3831</v>
      </c>
      <c r="J446" s="748" t="s">
        <v>1276</v>
      </c>
      <c r="K446" s="748" t="s">
        <v>3642</v>
      </c>
      <c r="L446" s="751">
        <v>0</v>
      </c>
      <c r="M446" s="751">
        <v>0</v>
      </c>
      <c r="N446" s="748">
        <v>1</v>
      </c>
      <c r="O446" s="752">
        <v>0.5</v>
      </c>
      <c r="P446" s="751">
        <v>0</v>
      </c>
      <c r="Q446" s="753"/>
      <c r="R446" s="748">
        <v>1</v>
      </c>
      <c r="S446" s="753">
        <v>1</v>
      </c>
      <c r="T446" s="752">
        <v>0.5</v>
      </c>
      <c r="U446" s="747">
        <v>1</v>
      </c>
    </row>
    <row r="447" spans="1:21" ht="14.4" customHeight="1" x14ac:dyDescent="0.3">
      <c r="A447" s="746">
        <v>30</v>
      </c>
      <c r="B447" s="748" t="s">
        <v>544</v>
      </c>
      <c r="C447" s="748" t="s">
        <v>3364</v>
      </c>
      <c r="D447" s="749" t="s">
        <v>4282</v>
      </c>
      <c r="E447" s="750" t="s">
        <v>3375</v>
      </c>
      <c r="F447" s="748" t="s">
        <v>3361</v>
      </c>
      <c r="G447" s="748" t="s">
        <v>3442</v>
      </c>
      <c r="H447" s="748" t="s">
        <v>545</v>
      </c>
      <c r="I447" s="748" t="s">
        <v>3643</v>
      </c>
      <c r="J447" s="748" t="s">
        <v>3644</v>
      </c>
      <c r="K447" s="748" t="s">
        <v>3645</v>
      </c>
      <c r="L447" s="751">
        <v>77.510000000000005</v>
      </c>
      <c r="M447" s="751">
        <v>77.510000000000005</v>
      </c>
      <c r="N447" s="748">
        <v>1</v>
      </c>
      <c r="O447" s="752">
        <v>0.5</v>
      </c>
      <c r="P447" s="751">
        <v>77.510000000000005</v>
      </c>
      <c r="Q447" s="753">
        <v>1</v>
      </c>
      <c r="R447" s="748">
        <v>1</v>
      </c>
      <c r="S447" s="753">
        <v>1</v>
      </c>
      <c r="T447" s="752">
        <v>0.5</v>
      </c>
      <c r="U447" s="747">
        <v>1</v>
      </c>
    </row>
    <row r="448" spans="1:21" ht="14.4" customHeight="1" x14ac:dyDescent="0.3">
      <c r="A448" s="746">
        <v>30</v>
      </c>
      <c r="B448" s="748" t="s">
        <v>544</v>
      </c>
      <c r="C448" s="748" t="s">
        <v>3364</v>
      </c>
      <c r="D448" s="749" t="s">
        <v>4282</v>
      </c>
      <c r="E448" s="750" t="s">
        <v>3375</v>
      </c>
      <c r="F448" s="748" t="s">
        <v>3361</v>
      </c>
      <c r="G448" s="748" t="s">
        <v>3832</v>
      </c>
      <c r="H448" s="748" t="s">
        <v>545</v>
      </c>
      <c r="I448" s="748" t="s">
        <v>3833</v>
      </c>
      <c r="J448" s="748" t="s">
        <v>3834</v>
      </c>
      <c r="K448" s="748" t="s">
        <v>3835</v>
      </c>
      <c r="L448" s="751">
        <v>0</v>
      </c>
      <c r="M448" s="751">
        <v>0</v>
      </c>
      <c r="N448" s="748">
        <v>2</v>
      </c>
      <c r="O448" s="752">
        <v>1</v>
      </c>
      <c r="P448" s="751"/>
      <c r="Q448" s="753"/>
      <c r="R448" s="748"/>
      <c r="S448" s="753">
        <v>0</v>
      </c>
      <c r="T448" s="752"/>
      <c r="U448" s="747">
        <v>0</v>
      </c>
    </row>
    <row r="449" spans="1:21" ht="14.4" customHeight="1" x14ac:dyDescent="0.3">
      <c r="A449" s="746">
        <v>30</v>
      </c>
      <c r="B449" s="748" t="s">
        <v>544</v>
      </c>
      <c r="C449" s="748" t="s">
        <v>3364</v>
      </c>
      <c r="D449" s="749" t="s">
        <v>4282</v>
      </c>
      <c r="E449" s="750" t="s">
        <v>3375</v>
      </c>
      <c r="F449" s="748" t="s">
        <v>3361</v>
      </c>
      <c r="G449" s="748" t="s">
        <v>3836</v>
      </c>
      <c r="H449" s="748" t="s">
        <v>545</v>
      </c>
      <c r="I449" s="748" t="s">
        <v>3837</v>
      </c>
      <c r="J449" s="748" t="s">
        <v>3838</v>
      </c>
      <c r="K449" s="748" t="s">
        <v>1640</v>
      </c>
      <c r="L449" s="751">
        <v>70.05</v>
      </c>
      <c r="M449" s="751">
        <v>70.05</v>
      </c>
      <c r="N449" s="748">
        <v>1</v>
      </c>
      <c r="O449" s="752">
        <v>0.5</v>
      </c>
      <c r="P449" s="751"/>
      <c r="Q449" s="753">
        <v>0</v>
      </c>
      <c r="R449" s="748"/>
      <c r="S449" s="753">
        <v>0</v>
      </c>
      <c r="T449" s="752"/>
      <c r="U449" s="747">
        <v>0</v>
      </c>
    </row>
    <row r="450" spans="1:21" ht="14.4" customHeight="1" x14ac:dyDescent="0.3">
      <c r="A450" s="746">
        <v>30</v>
      </c>
      <c r="B450" s="748" t="s">
        <v>544</v>
      </c>
      <c r="C450" s="748" t="s">
        <v>3364</v>
      </c>
      <c r="D450" s="749" t="s">
        <v>4282</v>
      </c>
      <c r="E450" s="750" t="s">
        <v>3375</v>
      </c>
      <c r="F450" s="748" t="s">
        <v>3361</v>
      </c>
      <c r="G450" s="748" t="s">
        <v>3446</v>
      </c>
      <c r="H450" s="748" t="s">
        <v>2305</v>
      </c>
      <c r="I450" s="748" t="s">
        <v>2545</v>
      </c>
      <c r="J450" s="748" t="s">
        <v>2546</v>
      </c>
      <c r="K450" s="748" t="s">
        <v>2547</v>
      </c>
      <c r="L450" s="751">
        <v>8.7899999999999991</v>
      </c>
      <c r="M450" s="751">
        <v>8.7899999999999991</v>
      </c>
      <c r="N450" s="748">
        <v>1</v>
      </c>
      <c r="O450" s="752">
        <v>0.5</v>
      </c>
      <c r="P450" s="751"/>
      <c r="Q450" s="753">
        <v>0</v>
      </c>
      <c r="R450" s="748"/>
      <c r="S450" s="753">
        <v>0</v>
      </c>
      <c r="T450" s="752"/>
      <c r="U450" s="747">
        <v>0</v>
      </c>
    </row>
    <row r="451" spans="1:21" ht="14.4" customHeight="1" x14ac:dyDescent="0.3">
      <c r="A451" s="746">
        <v>30</v>
      </c>
      <c r="B451" s="748" t="s">
        <v>544</v>
      </c>
      <c r="C451" s="748" t="s">
        <v>3364</v>
      </c>
      <c r="D451" s="749" t="s">
        <v>4282</v>
      </c>
      <c r="E451" s="750" t="s">
        <v>3375</v>
      </c>
      <c r="F451" s="748" t="s">
        <v>3361</v>
      </c>
      <c r="G451" s="748" t="s">
        <v>3446</v>
      </c>
      <c r="H451" s="748" t="s">
        <v>2305</v>
      </c>
      <c r="I451" s="748" t="s">
        <v>3839</v>
      </c>
      <c r="J451" s="748" t="s">
        <v>2550</v>
      </c>
      <c r="K451" s="748" t="s">
        <v>1874</v>
      </c>
      <c r="L451" s="751">
        <v>35.11</v>
      </c>
      <c r="M451" s="751">
        <v>35.11</v>
      </c>
      <c r="N451" s="748">
        <v>1</v>
      </c>
      <c r="O451" s="752">
        <v>0.5</v>
      </c>
      <c r="P451" s="751"/>
      <c r="Q451" s="753">
        <v>0</v>
      </c>
      <c r="R451" s="748"/>
      <c r="S451" s="753">
        <v>0</v>
      </c>
      <c r="T451" s="752"/>
      <c r="U451" s="747">
        <v>0</v>
      </c>
    </row>
    <row r="452" spans="1:21" ht="14.4" customHeight="1" x14ac:dyDescent="0.3">
      <c r="A452" s="746">
        <v>30</v>
      </c>
      <c r="B452" s="748" t="s">
        <v>544</v>
      </c>
      <c r="C452" s="748" t="s">
        <v>3364</v>
      </c>
      <c r="D452" s="749" t="s">
        <v>4282</v>
      </c>
      <c r="E452" s="750" t="s">
        <v>3375</v>
      </c>
      <c r="F452" s="748" t="s">
        <v>3361</v>
      </c>
      <c r="G452" s="748" t="s">
        <v>3749</v>
      </c>
      <c r="H452" s="748" t="s">
        <v>545</v>
      </c>
      <c r="I452" s="748" t="s">
        <v>2875</v>
      </c>
      <c r="J452" s="748" t="s">
        <v>2876</v>
      </c>
      <c r="K452" s="748" t="s">
        <v>2848</v>
      </c>
      <c r="L452" s="751">
        <v>111.72</v>
      </c>
      <c r="M452" s="751">
        <v>111.72</v>
      </c>
      <c r="N452" s="748">
        <v>1</v>
      </c>
      <c r="O452" s="752">
        <v>1</v>
      </c>
      <c r="P452" s="751"/>
      <c r="Q452" s="753">
        <v>0</v>
      </c>
      <c r="R452" s="748"/>
      <c r="S452" s="753">
        <v>0</v>
      </c>
      <c r="T452" s="752"/>
      <c r="U452" s="747">
        <v>0</v>
      </c>
    </row>
    <row r="453" spans="1:21" ht="14.4" customHeight="1" x14ac:dyDescent="0.3">
      <c r="A453" s="746">
        <v>30</v>
      </c>
      <c r="B453" s="748" t="s">
        <v>544</v>
      </c>
      <c r="C453" s="748" t="s">
        <v>3364</v>
      </c>
      <c r="D453" s="749" t="s">
        <v>4282</v>
      </c>
      <c r="E453" s="750" t="s">
        <v>3375</v>
      </c>
      <c r="F453" s="748" t="s">
        <v>3361</v>
      </c>
      <c r="G453" s="748" t="s">
        <v>3749</v>
      </c>
      <c r="H453" s="748" t="s">
        <v>545</v>
      </c>
      <c r="I453" s="748" t="s">
        <v>2952</v>
      </c>
      <c r="J453" s="748" t="s">
        <v>2876</v>
      </c>
      <c r="K453" s="748" t="s">
        <v>2848</v>
      </c>
      <c r="L453" s="751">
        <v>111.72</v>
      </c>
      <c r="M453" s="751">
        <v>111.72</v>
      </c>
      <c r="N453" s="748">
        <v>1</v>
      </c>
      <c r="O453" s="752">
        <v>0.5</v>
      </c>
      <c r="P453" s="751"/>
      <c r="Q453" s="753">
        <v>0</v>
      </c>
      <c r="R453" s="748"/>
      <c r="S453" s="753">
        <v>0</v>
      </c>
      <c r="T453" s="752"/>
      <c r="U453" s="747">
        <v>0</v>
      </c>
    </row>
    <row r="454" spans="1:21" ht="14.4" customHeight="1" x14ac:dyDescent="0.3">
      <c r="A454" s="746">
        <v>30</v>
      </c>
      <c r="B454" s="748" t="s">
        <v>544</v>
      </c>
      <c r="C454" s="748" t="s">
        <v>3364</v>
      </c>
      <c r="D454" s="749" t="s">
        <v>4282</v>
      </c>
      <c r="E454" s="750" t="s">
        <v>3375</v>
      </c>
      <c r="F454" s="748" t="s">
        <v>3361</v>
      </c>
      <c r="G454" s="748" t="s">
        <v>3450</v>
      </c>
      <c r="H454" s="748" t="s">
        <v>545</v>
      </c>
      <c r="I454" s="748" t="s">
        <v>814</v>
      </c>
      <c r="J454" s="748" t="s">
        <v>3840</v>
      </c>
      <c r="K454" s="748" t="s">
        <v>3841</v>
      </c>
      <c r="L454" s="751">
        <v>23.61</v>
      </c>
      <c r="M454" s="751">
        <v>23.61</v>
      </c>
      <c r="N454" s="748">
        <v>1</v>
      </c>
      <c r="O454" s="752">
        <v>0.5</v>
      </c>
      <c r="P454" s="751"/>
      <c r="Q454" s="753">
        <v>0</v>
      </c>
      <c r="R454" s="748"/>
      <c r="S454" s="753">
        <v>0</v>
      </c>
      <c r="T454" s="752"/>
      <c r="U454" s="747">
        <v>0</v>
      </c>
    </row>
    <row r="455" spans="1:21" ht="14.4" customHeight="1" x14ac:dyDescent="0.3">
      <c r="A455" s="746">
        <v>30</v>
      </c>
      <c r="B455" s="748" t="s">
        <v>544</v>
      </c>
      <c r="C455" s="748" t="s">
        <v>3364</v>
      </c>
      <c r="D455" s="749" t="s">
        <v>4282</v>
      </c>
      <c r="E455" s="750" t="s">
        <v>3375</v>
      </c>
      <c r="F455" s="748" t="s">
        <v>3361</v>
      </c>
      <c r="G455" s="748" t="s">
        <v>3451</v>
      </c>
      <c r="H455" s="748" t="s">
        <v>2305</v>
      </c>
      <c r="I455" s="748" t="s">
        <v>2767</v>
      </c>
      <c r="J455" s="748" t="s">
        <v>2768</v>
      </c>
      <c r="K455" s="748" t="s">
        <v>2769</v>
      </c>
      <c r="L455" s="751">
        <v>93.43</v>
      </c>
      <c r="M455" s="751">
        <v>373.72</v>
      </c>
      <c r="N455" s="748">
        <v>4</v>
      </c>
      <c r="O455" s="752">
        <v>1.5</v>
      </c>
      <c r="P455" s="751"/>
      <c r="Q455" s="753">
        <v>0</v>
      </c>
      <c r="R455" s="748"/>
      <c r="S455" s="753">
        <v>0</v>
      </c>
      <c r="T455" s="752"/>
      <c r="U455" s="747">
        <v>0</v>
      </c>
    </row>
    <row r="456" spans="1:21" ht="14.4" customHeight="1" x14ac:dyDescent="0.3">
      <c r="A456" s="746">
        <v>30</v>
      </c>
      <c r="B456" s="748" t="s">
        <v>544</v>
      </c>
      <c r="C456" s="748" t="s">
        <v>3364</v>
      </c>
      <c r="D456" s="749" t="s">
        <v>4282</v>
      </c>
      <c r="E456" s="750" t="s">
        <v>3375</v>
      </c>
      <c r="F456" s="748" t="s">
        <v>3361</v>
      </c>
      <c r="G456" s="748" t="s">
        <v>3842</v>
      </c>
      <c r="H456" s="748" t="s">
        <v>545</v>
      </c>
      <c r="I456" s="748" t="s">
        <v>3843</v>
      </c>
      <c r="J456" s="748" t="s">
        <v>3844</v>
      </c>
      <c r="K456" s="748" t="s">
        <v>3845</v>
      </c>
      <c r="L456" s="751">
        <v>0</v>
      </c>
      <c r="M456" s="751">
        <v>0</v>
      </c>
      <c r="N456" s="748">
        <v>1</v>
      </c>
      <c r="O456" s="752">
        <v>0.5</v>
      </c>
      <c r="P456" s="751"/>
      <c r="Q456" s="753"/>
      <c r="R456" s="748"/>
      <c r="S456" s="753">
        <v>0</v>
      </c>
      <c r="T456" s="752"/>
      <c r="U456" s="747">
        <v>0</v>
      </c>
    </row>
    <row r="457" spans="1:21" ht="14.4" customHeight="1" x14ac:dyDescent="0.3">
      <c r="A457" s="746">
        <v>30</v>
      </c>
      <c r="B457" s="748" t="s">
        <v>544</v>
      </c>
      <c r="C457" s="748" t="s">
        <v>3364</v>
      </c>
      <c r="D457" s="749" t="s">
        <v>4282</v>
      </c>
      <c r="E457" s="750" t="s">
        <v>3375</v>
      </c>
      <c r="F457" s="748" t="s">
        <v>3361</v>
      </c>
      <c r="G457" s="748" t="s">
        <v>3452</v>
      </c>
      <c r="H457" s="748" t="s">
        <v>545</v>
      </c>
      <c r="I457" s="748" t="s">
        <v>3750</v>
      </c>
      <c r="J457" s="748" t="s">
        <v>3453</v>
      </c>
      <c r="K457" s="748" t="s">
        <v>3295</v>
      </c>
      <c r="L457" s="751">
        <v>0</v>
      </c>
      <c r="M457" s="751">
        <v>0</v>
      </c>
      <c r="N457" s="748">
        <v>2</v>
      </c>
      <c r="O457" s="752">
        <v>1.5</v>
      </c>
      <c r="P457" s="751"/>
      <c r="Q457" s="753"/>
      <c r="R457" s="748"/>
      <c r="S457" s="753">
        <v>0</v>
      </c>
      <c r="T457" s="752"/>
      <c r="U457" s="747">
        <v>0</v>
      </c>
    </row>
    <row r="458" spans="1:21" ht="14.4" customHeight="1" x14ac:dyDescent="0.3">
      <c r="A458" s="746">
        <v>30</v>
      </c>
      <c r="B458" s="748" t="s">
        <v>544</v>
      </c>
      <c r="C458" s="748" t="s">
        <v>3364</v>
      </c>
      <c r="D458" s="749" t="s">
        <v>4282</v>
      </c>
      <c r="E458" s="750" t="s">
        <v>3375</v>
      </c>
      <c r="F458" s="748" t="s">
        <v>3361</v>
      </c>
      <c r="G458" s="748" t="s">
        <v>3452</v>
      </c>
      <c r="H458" s="748" t="s">
        <v>545</v>
      </c>
      <c r="I458" s="748" t="s">
        <v>1402</v>
      </c>
      <c r="J458" s="748" t="s">
        <v>1017</v>
      </c>
      <c r="K458" s="748" t="s">
        <v>1403</v>
      </c>
      <c r="L458" s="751">
        <v>0</v>
      </c>
      <c r="M458" s="751">
        <v>0</v>
      </c>
      <c r="N458" s="748">
        <v>8</v>
      </c>
      <c r="O458" s="752">
        <v>4</v>
      </c>
      <c r="P458" s="751">
        <v>0</v>
      </c>
      <c r="Q458" s="753"/>
      <c r="R458" s="748">
        <v>1</v>
      </c>
      <c r="S458" s="753">
        <v>0.125</v>
      </c>
      <c r="T458" s="752">
        <v>0.5</v>
      </c>
      <c r="U458" s="747">
        <v>0.125</v>
      </c>
    </row>
    <row r="459" spans="1:21" ht="14.4" customHeight="1" x14ac:dyDescent="0.3">
      <c r="A459" s="746">
        <v>30</v>
      </c>
      <c r="B459" s="748" t="s">
        <v>544</v>
      </c>
      <c r="C459" s="748" t="s">
        <v>3364</v>
      </c>
      <c r="D459" s="749" t="s">
        <v>4282</v>
      </c>
      <c r="E459" s="750" t="s">
        <v>3375</v>
      </c>
      <c r="F459" s="748" t="s">
        <v>3361</v>
      </c>
      <c r="G459" s="748" t="s">
        <v>3452</v>
      </c>
      <c r="H459" s="748" t="s">
        <v>545</v>
      </c>
      <c r="I459" s="748" t="s">
        <v>3455</v>
      </c>
      <c r="J459" s="748" t="s">
        <v>1241</v>
      </c>
      <c r="K459" s="748" t="s">
        <v>930</v>
      </c>
      <c r="L459" s="751">
        <v>10.55</v>
      </c>
      <c r="M459" s="751">
        <v>31.650000000000002</v>
      </c>
      <c r="N459" s="748">
        <v>3</v>
      </c>
      <c r="O459" s="752">
        <v>1.5</v>
      </c>
      <c r="P459" s="751">
        <v>10.55</v>
      </c>
      <c r="Q459" s="753">
        <v>0.33333333333333331</v>
      </c>
      <c r="R459" s="748">
        <v>1</v>
      </c>
      <c r="S459" s="753">
        <v>0.33333333333333331</v>
      </c>
      <c r="T459" s="752">
        <v>0.5</v>
      </c>
      <c r="U459" s="747">
        <v>0.33333333333333331</v>
      </c>
    </row>
    <row r="460" spans="1:21" ht="14.4" customHeight="1" x14ac:dyDescent="0.3">
      <c r="A460" s="746">
        <v>30</v>
      </c>
      <c r="B460" s="748" t="s">
        <v>544</v>
      </c>
      <c r="C460" s="748" t="s">
        <v>3364</v>
      </c>
      <c r="D460" s="749" t="s">
        <v>4282</v>
      </c>
      <c r="E460" s="750" t="s">
        <v>3375</v>
      </c>
      <c r="F460" s="748" t="s">
        <v>3361</v>
      </c>
      <c r="G460" s="748" t="s">
        <v>3452</v>
      </c>
      <c r="H460" s="748" t="s">
        <v>545</v>
      </c>
      <c r="I460" s="748" t="s">
        <v>3655</v>
      </c>
      <c r="J460" s="748" t="s">
        <v>3453</v>
      </c>
      <c r="K460" s="748" t="s">
        <v>3656</v>
      </c>
      <c r="L460" s="751">
        <v>29.54</v>
      </c>
      <c r="M460" s="751">
        <v>29.54</v>
      </c>
      <c r="N460" s="748">
        <v>1</v>
      </c>
      <c r="O460" s="752">
        <v>0.5</v>
      </c>
      <c r="P460" s="751"/>
      <c r="Q460" s="753">
        <v>0</v>
      </c>
      <c r="R460" s="748"/>
      <c r="S460" s="753">
        <v>0</v>
      </c>
      <c r="T460" s="752"/>
      <c r="U460" s="747">
        <v>0</v>
      </c>
    </row>
    <row r="461" spans="1:21" ht="14.4" customHeight="1" x14ac:dyDescent="0.3">
      <c r="A461" s="746">
        <v>30</v>
      </c>
      <c r="B461" s="748" t="s">
        <v>544</v>
      </c>
      <c r="C461" s="748" t="s">
        <v>3364</v>
      </c>
      <c r="D461" s="749" t="s">
        <v>4282</v>
      </c>
      <c r="E461" s="750" t="s">
        <v>3375</v>
      </c>
      <c r="F461" s="748" t="s">
        <v>3361</v>
      </c>
      <c r="G461" s="748" t="s">
        <v>3458</v>
      </c>
      <c r="H461" s="748" t="s">
        <v>545</v>
      </c>
      <c r="I461" s="748" t="s">
        <v>1038</v>
      </c>
      <c r="J461" s="748" t="s">
        <v>3459</v>
      </c>
      <c r="K461" s="748" t="s">
        <v>3460</v>
      </c>
      <c r="L461" s="751">
        <v>88.76</v>
      </c>
      <c r="M461" s="751">
        <v>177.52</v>
      </c>
      <c r="N461" s="748">
        <v>2</v>
      </c>
      <c r="O461" s="752">
        <v>1</v>
      </c>
      <c r="P461" s="751">
        <v>88.76</v>
      </c>
      <c r="Q461" s="753">
        <v>0.5</v>
      </c>
      <c r="R461" s="748">
        <v>1</v>
      </c>
      <c r="S461" s="753">
        <v>0.5</v>
      </c>
      <c r="T461" s="752">
        <v>0.5</v>
      </c>
      <c r="U461" s="747">
        <v>0.5</v>
      </c>
    </row>
    <row r="462" spans="1:21" ht="14.4" customHeight="1" x14ac:dyDescent="0.3">
      <c r="A462" s="746">
        <v>30</v>
      </c>
      <c r="B462" s="748" t="s">
        <v>544</v>
      </c>
      <c r="C462" s="748" t="s">
        <v>3364</v>
      </c>
      <c r="D462" s="749" t="s">
        <v>4282</v>
      </c>
      <c r="E462" s="750" t="s">
        <v>3375</v>
      </c>
      <c r="F462" s="748" t="s">
        <v>3361</v>
      </c>
      <c r="G462" s="748" t="s">
        <v>3846</v>
      </c>
      <c r="H462" s="748" t="s">
        <v>545</v>
      </c>
      <c r="I462" s="748" t="s">
        <v>3847</v>
      </c>
      <c r="J462" s="748" t="s">
        <v>803</v>
      </c>
      <c r="K462" s="748" t="s">
        <v>3848</v>
      </c>
      <c r="L462" s="751">
        <v>0</v>
      </c>
      <c r="M462" s="751">
        <v>0</v>
      </c>
      <c r="N462" s="748">
        <v>1</v>
      </c>
      <c r="O462" s="752">
        <v>0.5</v>
      </c>
      <c r="P462" s="751"/>
      <c r="Q462" s="753"/>
      <c r="R462" s="748"/>
      <c r="S462" s="753">
        <v>0</v>
      </c>
      <c r="T462" s="752"/>
      <c r="U462" s="747">
        <v>0</v>
      </c>
    </row>
    <row r="463" spans="1:21" ht="14.4" customHeight="1" x14ac:dyDescent="0.3">
      <c r="A463" s="746">
        <v>30</v>
      </c>
      <c r="B463" s="748" t="s">
        <v>544</v>
      </c>
      <c r="C463" s="748" t="s">
        <v>3364</v>
      </c>
      <c r="D463" s="749" t="s">
        <v>4282</v>
      </c>
      <c r="E463" s="750" t="s">
        <v>3375</v>
      </c>
      <c r="F463" s="748" t="s">
        <v>3361</v>
      </c>
      <c r="G463" s="748" t="s">
        <v>3849</v>
      </c>
      <c r="H463" s="748" t="s">
        <v>2305</v>
      </c>
      <c r="I463" s="748" t="s">
        <v>2349</v>
      </c>
      <c r="J463" s="748" t="s">
        <v>3163</v>
      </c>
      <c r="K463" s="748" t="s">
        <v>3164</v>
      </c>
      <c r="L463" s="751">
        <v>93.71</v>
      </c>
      <c r="M463" s="751">
        <v>93.71</v>
      </c>
      <c r="N463" s="748">
        <v>1</v>
      </c>
      <c r="O463" s="752">
        <v>0.5</v>
      </c>
      <c r="P463" s="751"/>
      <c r="Q463" s="753">
        <v>0</v>
      </c>
      <c r="R463" s="748"/>
      <c r="S463" s="753">
        <v>0</v>
      </c>
      <c r="T463" s="752"/>
      <c r="U463" s="747">
        <v>0</v>
      </c>
    </row>
    <row r="464" spans="1:21" ht="14.4" customHeight="1" x14ac:dyDescent="0.3">
      <c r="A464" s="746">
        <v>30</v>
      </c>
      <c r="B464" s="748" t="s">
        <v>544</v>
      </c>
      <c r="C464" s="748" t="s">
        <v>3364</v>
      </c>
      <c r="D464" s="749" t="s">
        <v>4282</v>
      </c>
      <c r="E464" s="750" t="s">
        <v>3375</v>
      </c>
      <c r="F464" s="748" t="s">
        <v>3361</v>
      </c>
      <c r="G464" s="748" t="s">
        <v>3849</v>
      </c>
      <c r="H464" s="748" t="s">
        <v>2305</v>
      </c>
      <c r="I464" s="748" t="s">
        <v>2349</v>
      </c>
      <c r="J464" s="748" t="s">
        <v>3163</v>
      </c>
      <c r="K464" s="748" t="s">
        <v>3164</v>
      </c>
      <c r="L464" s="751">
        <v>57.64</v>
      </c>
      <c r="M464" s="751">
        <v>57.64</v>
      </c>
      <c r="N464" s="748">
        <v>1</v>
      </c>
      <c r="O464" s="752">
        <v>0.5</v>
      </c>
      <c r="P464" s="751"/>
      <c r="Q464" s="753">
        <v>0</v>
      </c>
      <c r="R464" s="748"/>
      <c r="S464" s="753">
        <v>0</v>
      </c>
      <c r="T464" s="752"/>
      <c r="U464" s="747">
        <v>0</v>
      </c>
    </row>
    <row r="465" spans="1:21" ht="14.4" customHeight="1" x14ac:dyDescent="0.3">
      <c r="A465" s="746">
        <v>30</v>
      </c>
      <c r="B465" s="748" t="s">
        <v>544</v>
      </c>
      <c r="C465" s="748" t="s">
        <v>3364</v>
      </c>
      <c r="D465" s="749" t="s">
        <v>4282</v>
      </c>
      <c r="E465" s="750" t="s">
        <v>3375</v>
      </c>
      <c r="F465" s="748" t="s">
        <v>3361</v>
      </c>
      <c r="G465" s="748" t="s">
        <v>3754</v>
      </c>
      <c r="H465" s="748" t="s">
        <v>545</v>
      </c>
      <c r="I465" s="748" t="s">
        <v>1453</v>
      </c>
      <c r="J465" s="748" t="s">
        <v>1454</v>
      </c>
      <c r="K465" s="748" t="s">
        <v>1455</v>
      </c>
      <c r="L465" s="751">
        <v>0</v>
      </c>
      <c r="M465" s="751">
        <v>0</v>
      </c>
      <c r="N465" s="748">
        <v>1</v>
      </c>
      <c r="O465" s="752">
        <v>0.5</v>
      </c>
      <c r="P465" s="751">
        <v>0</v>
      </c>
      <c r="Q465" s="753"/>
      <c r="R465" s="748">
        <v>1</v>
      </c>
      <c r="S465" s="753">
        <v>1</v>
      </c>
      <c r="T465" s="752">
        <v>0.5</v>
      </c>
      <c r="U465" s="747">
        <v>1</v>
      </c>
    </row>
    <row r="466" spans="1:21" ht="14.4" customHeight="1" x14ac:dyDescent="0.3">
      <c r="A466" s="746">
        <v>30</v>
      </c>
      <c r="B466" s="748" t="s">
        <v>544</v>
      </c>
      <c r="C466" s="748" t="s">
        <v>3364</v>
      </c>
      <c r="D466" s="749" t="s">
        <v>4282</v>
      </c>
      <c r="E466" s="750" t="s">
        <v>3375</v>
      </c>
      <c r="F466" s="748" t="s">
        <v>3361</v>
      </c>
      <c r="G466" s="748" t="s">
        <v>3754</v>
      </c>
      <c r="H466" s="748" t="s">
        <v>545</v>
      </c>
      <c r="I466" s="748" t="s">
        <v>3850</v>
      </c>
      <c r="J466" s="748" t="s">
        <v>3851</v>
      </c>
      <c r="K466" s="748" t="s">
        <v>3852</v>
      </c>
      <c r="L466" s="751">
        <v>0</v>
      </c>
      <c r="M466" s="751">
        <v>0</v>
      </c>
      <c r="N466" s="748">
        <v>1</v>
      </c>
      <c r="O466" s="752">
        <v>0.5</v>
      </c>
      <c r="P466" s="751">
        <v>0</v>
      </c>
      <c r="Q466" s="753"/>
      <c r="R466" s="748">
        <v>1</v>
      </c>
      <c r="S466" s="753">
        <v>1</v>
      </c>
      <c r="T466" s="752">
        <v>0.5</v>
      </c>
      <c r="U466" s="747">
        <v>1</v>
      </c>
    </row>
    <row r="467" spans="1:21" ht="14.4" customHeight="1" x14ac:dyDescent="0.3">
      <c r="A467" s="746">
        <v>30</v>
      </c>
      <c r="B467" s="748" t="s">
        <v>544</v>
      </c>
      <c r="C467" s="748" t="s">
        <v>3364</v>
      </c>
      <c r="D467" s="749" t="s">
        <v>4282</v>
      </c>
      <c r="E467" s="750" t="s">
        <v>3375</v>
      </c>
      <c r="F467" s="748" t="s">
        <v>3361</v>
      </c>
      <c r="G467" s="748" t="s">
        <v>3464</v>
      </c>
      <c r="H467" s="748" t="s">
        <v>545</v>
      </c>
      <c r="I467" s="748" t="s">
        <v>3853</v>
      </c>
      <c r="J467" s="748" t="s">
        <v>3854</v>
      </c>
      <c r="K467" s="748" t="s">
        <v>1584</v>
      </c>
      <c r="L467" s="751">
        <v>0</v>
      </c>
      <c r="M467" s="751">
        <v>0</v>
      </c>
      <c r="N467" s="748">
        <v>1</v>
      </c>
      <c r="O467" s="752">
        <v>0.5</v>
      </c>
      <c r="P467" s="751"/>
      <c r="Q467" s="753"/>
      <c r="R467" s="748"/>
      <c r="S467" s="753">
        <v>0</v>
      </c>
      <c r="T467" s="752"/>
      <c r="U467" s="747">
        <v>0</v>
      </c>
    </row>
    <row r="468" spans="1:21" ht="14.4" customHeight="1" x14ac:dyDescent="0.3">
      <c r="A468" s="746">
        <v>30</v>
      </c>
      <c r="B468" s="748" t="s">
        <v>544</v>
      </c>
      <c r="C468" s="748" t="s">
        <v>3364</v>
      </c>
      <c r="D468" s="749" t="s">
        <v>4282</v>
      </c>
      <c r="E468" s="750" t="s">
        <v>3375</v>
      </c>
      <c r="F468" s="748" t="s">
        <v>3361</v>
      </c>
      <c r="G468" s="748" t="s">
        <v>3661</v>
      </c>
      <c r="H468" s="748" t="s">
        <v>545</v>
      </c>
      <c r="I468" s="748" t="s">
        <v>3855</v>
      </c>
      <c r="J468" s="748" t="s">
        <v>3856</v>
      </c>
      <c r="K468" s="748" t="s">
        <v>3421</v>
      </c>
      <c r="L468" s="751">
        <v>0</v>
      </c>
      <c r="M468" s="751">
        <v>0</v>
      </c>
      <c r="N468" s="748">
        <v>1</v>
      </c>
      <c r="O468" s="752">
        <v>0.5</v>
      </c>
      <c r="P468" s="751"/>
      <c r="Q468" s="753"/>
      <c r="R468" s="748"/>
      <c r="S468" s="753">
        <v>0</v>
      </c>
      <c r="T468" s="752"/>
      <c r="U468" s="747">
        <v>0</v>
      </c>
    </row>
    <row r="469" spans="1:21" ht="14.4" customHeight="1" x14ac:dyDescent="0.3">
      <c r="A469" s="746">
        <v>30</v>
      </c>
      <c r="B469" s="748" t="s">
        <v>544</v>
      </c>
      <c r="C469" s="748" t="s">
        <v>3364</v>
      </c>
      <c r="D469" s="749" t="s">
        <v>4282</v>
      </c>
      <c r="E469" s="750" t="s">
        <v>3375</v>
      </c>
      <c r="F469" s="748" t="s">
        <v>3361</v>
      </c>
      <c r="G469" s="748" t="s">
        <v>3467</v>
      </c>
      <c r="H469" s="748" t="s">
        <v>545</v>
      </c>
      <c r="I469" s="748" t="s">
        <v>3857</v>
      </c>
      <c r="J469" s="748" t="s">
        <v>3858</v>
      </c>
      <c r="K469" s="748" t="s">
        <v>3477</v>
      </c>
      <c r="L469" s="751">
        <v>82.99</v>
      </c>
      <c r="M469" s="751">
        <v>82.99</v>
      </c>
      <c r="N469" s="748">
        <v>1</v>
      </c>
      <c r="O469" s="752">
        <v>0.5</v>
      </c>
      <c r="P469" s="751">
        <v>82.99</v>
      </c>
      <c r="Q469" s="753">
        <v>1</v>
      </c>
      <c r="R469" s="748">
        <v>1</v>
      </c>
      <c r="S469" s="753">
        <v>1</v>
      </c>
      <c r="T469" s="752">
        <v>0.5</v>
      </c>
      <c r="U469" s="747">
        <v>1</v>
      </c>
    </row>
    <row r="470" spans="1:21" ht="14.4" customHeight="1" x14ac:dyDescent="0.3">
      <c r="A470" s="746">
        <v>30</v>
      </c>
      <c r="B470" s="748" t="s">
        <v>544</v>
      </c>
      <c r="C470" s="748" t="s">
        <v>3364</v>
      </c>
      <c r="D470" s="749" t="s">
        <v>4282</v>
      </c>
      <c r="E470" s="750" t="s">
        <v>3375</v>
      </c>
      <c r="F470" s="748" t="s">
        <v>3361</v>
      </c>
      <c r="G470" s="748" t="s">
        <v>3467</v>
      </c>
      <c r="H470" s="748" t="s">
        <v>2305</v>
      </c>
      <c r="I470" s="748" t="s">
        <v>3665</v>
      </c>
      <c r="J470" s="748" t="s">
        <v>2776</v>
      </c>
      <c r="K470" s="748" t="s">
        <v>3666</v>
      </c>
      <c r="L470" s="751">
        <v>62.24</v>
      </c>
      <c r="M470" s="751">
        <v>62.24</v>
      </c>
      <c r="N470" s="748">
        <v>1</v>
      </c>
      <c r="O470" s="752">
        <v>0.5</v>
      </c>
      <c r="P470" s="751"/>
      <c r="Q470" s="753">
        <v>0</v>
      </c>
      <c r="R470" s="748"/>
      <c r="S470" s="753">
        <v>0</v>
      </c>
      <c r="T470" s="752"/>
      <c r="U470" s="747">
        <v>0</v>
      </c>
    </row>
    <row r="471" spans="1:21" ht="14.4" customHeight="1" x14ac:dyDescent="0.3">
      <c r="A471" s="746">
        <v>30</v>
      </c>
      <c r="B471" s="748" t="s">
        <v>544</v>
      </c>
      <c r="C471" s="748" t="s">
        <v>3364</v>
      </c>
      <c r="D471" s="749" t="s">
        <v>4282</v>
      </c>
      <c r="E471" s="750" t="s">
        <v>3375</v>
      </c>
      <c r="F471" s="748" t="s">
        <v>3361</v>
      </c>
      <c r="G471" s="748" t="s">
        <v>3467</v>
      </c>
      <c r="H471" s="748" t="s">
        <v>2305</v>
      </c>
      <c r="I471" s="748" t="s">
        <v>2671</v>
      </c>
      <c r="J471" s="748" t="s">
        <v>3247</v>
      </c>
      <c r="K471" s="748" t="s">
        <v>3248</v>
      </c>
      <c r="L471" s="751">
        <v>62.24</v>
      </c>
      <c r="M471" s="751">
        <v>186.72</v>
      </c>
      <c r="N471" s="748">
        <v>3</v>
      </c>
      <c r="O471" s="752">
        <v>1.5</v>
      </c>
      <c r="P471" s="751">
        <v>62.24</v>
      </c>
      <c r="Q471" s="753">
        <v>0.33333333333333337</v>
      </c>
      <c r="R471" s="748">
        <v>1</v>
      </c>
      <c r="S471" s="753">
        <v>0.33333333333333331</v>
      </c>
      <c r="T471" s="752">
        <v>0.5</v>
      </c>
      <c r="U471" s="747">
        <v>0.33333333333333331</v>
      </c>
    </row>
    <row r="472" spans="1:21" ht="14.4" customHeight="1" x14ac:dyDescent="0.3">
      <c r="A472" s="746">
        <v>30</v>
      </c>
      <c r="B472" s="748" t="s">
        <v>544</v>
      </c>
      <c r="C472" s="748" t="s">
        <v>3364</v>
      </c>
      <c r="D472" s="749" t="s">
        <v>4282</v>
      </c>
      <c r="E472" s="750" t="s">
        <v>3375</v>
      </c>
      <c r="F472" s="748" t="s">
        <v>3361</v>
      </c>
      <c r="G472" s="748" t="s">
        <v>3467</v>
      </c>
      <c r="H472" s="748" t="s">
        <v>2305</v>
      </c>
      <c r="I472" s="748" t="s">
        <v>2671</v>
      </c>
      <c r="J472" s="748" t="s">
        <v>3247</v>
      </c>
      <c r="K472" s="748" t="s">
        <v>3248</v>
      </c>
      <c r="L472" s="751">
        <v>59.27</v>
      </c>
      <c r="M472" s="751">
        <v>59.27</v>
      </c>
      <c r="N472" s="748">
        <v>1</v>
      </c>
      <c r="O472" s="752">
        <v>0.5</v>
      </c>
      <c r="P472" s="751">
        <v>59.27</v>
      </c>
      <c r="Q472" s="753">
        <v>1</v>
      </c>
      <c r="R472" s="748">
        <v>1</v>
      </c>
      <c r="S472" s="753">
        <v>1</v>
      </c>
      <c r="T472" s="752">
        <v>0.5</v>
      </c>
      <c r="U472" s="747">
        <v>1</v>
      </c>
    </row>
    <row r="473" spans="1:21" ht="14.4" customHeight="1" x14ac:dyDescent="0.3">
      <c r="A473" s="746">
        <v>30</v>
      </c>
      <c r="B473" s="748" t="s">
        <v>544</v>
      </c>
      <c r="C473" s="748" t="s">
        <v>3364</v>
      </c>
      <c r="D473" s="749" t="s">
        <v>4282</v>
      </c>
      <c r="E473" s="750" t="s">
        <v>3375</v>
      </c>
      <c r="F473" s="748" t="s">
        <v>3361</v>
      </c>
      <c r="G473" s="748" t="s">
        <v>3467</v>
      </c>
      <c r="H473" s="748" t="s">
        <v>2305</v>
      </c>
      <c r="I473" s="748" t="s">
        <v>3473</v>
      </c>
      <c r="J473" s="748" t="s">
        <v>2773</v>
      </c>
      <c r="K473" s="748" t="s">
        <v>3474</v>
      </c>
      <c r="L473" s="751">
        <v>48.37</v>
      </c>
      <c r="M473" s="751">
        <v>96.74</v>
      </c>
      <c r="N473" s="748">
        <v>2</v>
      </c>
      <c r="O473" s="752">
        <v>1</v>
      </c>
      <c r="P473" s="751"/>
      <c r="Q473" s="753">
        <v>0</v>
      </c>
      <c r="R473" s="748"/>
      <c r="S473" s="753">
        <v>0</v>
      </c>
      <c r="T473" s="752"/>
      <c r="U473" s="747">
        <v>0</v>
      </c>
    </row>
    <row r="474" spans="1:21" ht="14.4" customHeight="1" x14ac:dyDescent="0.3">
      <c r="A474" s="746">
        <v>30</v>
      </c>
      <c r="B474" s="748" t="s">
        <v>544</v>
      </c>
      <c r="C474" s="748" t="s">
        <v>3364</v>
      </c>
      <c r="D474" s="749" t="s">
        <v>4282</v>
      </c>
      <c r="E474" s="750" t="s">
        <v>3375</v>
      </c>
      <c r="F474" s="748" t="s">
        <v>3361</v>
      </c>
      <c r="G474" s="748" t="s">
        <v>3467</v>
      </c>
      <c r="H474" s="748" t="s">
        <v>2305</v>
      </c>
      <c r="I474" s="748" t="s">
        <v>2398</v>
      </c>
      <c r="J474" s="748" t="s">
        <v>2399</v>
      </c>
      <c r="K474" s="748" t="s">
        <v>3249</v>
      </c>
      <c r="L474" s="751">
        <v>82.99</v>
      </c>
      <c r="M474" s="751">
        <v>82.99</v>
      </c>
      <c r="N474" s="748">
        <v>1</v>
      </c>
      <c r="O474" s="752">
        <v>0.5</v>
      </c>
      <c r="P474" s="751"/>
      <c r="Q474" s="753">
        <v>0</v>
      </c>
      <c r="R474" s="748"/>
      <c r="S474" s="753">
        <v>0</v>
      </c>
      <c r="T474" s="752"/>
      <c r="U474" s="747">
        <v>0</v>
      </c>
    </row>
    <row r="475" spans="1:21" ht="14.4" customHeight="1" x14ac:dyDescent="0.3">
      <c r="A475" s="746">
        <v>30</v>
      </c>
      <c r="B475" s="748" t="s">
        <v>544</v>
      </c>
      <c r="C475" s="748" t="s">
        <v>3364</v>
      </c>
      <c r="D475" s="749" t="s">
        <v>4282</v>
      </c>
      <c r="E475" s="750" t="s">
        <v>3375</v>
      </c>
      <c r="F475" s="748" t="s">
        <v>3361</v>
      </c>
      <c r="G475" s="748" t="s">
        <v>3467</v>
      </c>
      <c r="H475" s="748" t="s">
        <v>2305</v>
      </c>
      <c r="I475" s="748" t="s">
        <v>2592</v>
      </c>
      <c r="J475" s="748" t="s">
        <v>3250</v>
      </c>
      <c r="K475" s="748" t="s">
        <v>3251</v>
      </c>
      <c r="L475" s="751">
        <v>46.07</v>
      </c>
      <c r="M475" s="751">
        <v>46.07</v>
      </c>
      <c r="N475" s="748">
        <v>1</v>
      </c>
      <c r="O475" s="752">
        <v>0.5</v>
      </c>
      <c r="P475" s="751"/>
      <c r="Q475" s="753">
        <v>0</v>
      </c>
      <c r="R475" s="748"/>
      <c r="S475" s="753">
        <v>0</v>
      </c>
      <c r="T475" s="752"/>
      <c r="U475" s="747">
        <v>0</v>
      </c>
    </row>
    <row r="476" spans="1:21" ht="14.4" customHeight="1" x14ac:dyDescent="0.3">
      <c r="A476" s="746">
        <v>30</v>
      </c>
      <c r="B476" s="748" t="s">
        <v>544</v>
      </c>
      <c r="C476" s="748" t="s">
        <v>3364</v>
      </c>
      <c r="D476" s="749" t="s">
        <v>4282</v>
      </c>
      <c r="E476" s="750" t="s">
        <v>3375</v>
      </c>
      <c r="F476" s="748" t="s">
        <v>3361</v>
      </c>
      <c r="G476" s="748" t="s">
        <v>3467</v>
      </c>
      <c r="H476" s="748" t="s">
        <v>2305</v>
      </c>
      <c r="I476" s="748" t="s">
        <v>3755</v>
      </c>
      <c r="J476" s="748" t="s">
        <v>3250</v>
      </c>
      <c r="K476" s="748" t="s">
        <v>3756</v>
      </c>
      <c r="L476" s="751">
        <v>0</v>
      </c>
      <c r="M476" s="751">
        <v>0</v>
      </c>
      <c r="N476" s="748">
        <v>1</v>
      </c>
      <c r="O476" s="752">
        <v>0.5</v>
      </c>
      <c r="P476" s="751">
        <v>0</v>
      </c>
      <c r="Q476" s="753"/>
      <c r="R476" s="748">
        <v>1</v>
      </c>
      <c r="S476" s="753">
        <v>1</v>
      </c>
      <c r="T476" s="752">
        <v>0.5</v>
      </c>
      <c r="U476" s="747">
        <v>1</v>
      </c>
    </row>
    <row r="477" spans="1:21" ht="14.4" customHeight="1" x14ac:dyDescent="0.3">
      <c r="A477" s="746">
        <v>30</v>
      </c>
      <c r="B477" s="748" t="s">
        <v>544</v>
      </c>
      <c r="C477" s="748" t="s">
        <v>3364</v>
      </c>
      <c r="D477" s="749" t="s">
        <v>4282</v>
      </c>
      <c r="E477" s="750" t="s">
        <v>3375</v>
      </c>
      <c r="F477" s="748" t="s">
        <v>3361</v>
      </c>
      <c r="G477" s="748" t="s">
        <v>3467</v>
      </c>
      <c r="H477" s="748" t="s">
        <v>2305</v>
      </c>
      <c r="I477" s="748" t="s">
        <v>2733</v>
      </c>
      <c r="J477" s="748" t="s">
        <v>3252</v>
      </c>
      <c r="K477" s="748" t="s">
        <v>3253</v>
      </c>
      <c r="L477" s="751">
        <v>124.49</v>
      </c>
      <c r="M477" s="751">
        <v>124.49</v>
      </c>
      <c r="N477" s="748">
        <v>1</v>
      </c>
      <c r="O477" s="752">
        <v>0.5</v>
      </c>
      <c r="P477" s="751"/>
      <c r="Q477" s="753">
        <v>0</v>
      </c>
      <c r="R477" s="748"/>
      <c r="S477" s="753">
        <v>0</v>
      </c>
      <c r="T477" s="752"/>
      <c r="U477" s="747">
        <v>0</v>
      </c>
    </row>
    <row r="478" spans="1:21" ht="14.4" customHeight="1" x14ac:dyDescent="0.3">
      <c r="A478" s="746">
        <v>30</v>
      </c>
      <c r="B478" s="748" t="s">
        <v>544</v>
      </c>
      <c r="C478" s="748" t="s">
        <v>3364</v>
      </c>
      <c r="D478" s="749" t="s">
        <v>4282</v>
      </c>
      <c r="E478" s="750" t="s">
        <v>3375</v>
      </c>
      <c r="F478" s="748" t="s">
        <v>3361</v>
      </c>
      <c r="G478" s="748" t="s">
        <v>3467</v>
      </c>
      <c r="H478" s="748" t="s">
        <v>545</v>
      </c>
      <c r="I478" s="748" t="s">
        <v>3475</v>
      </c>
      <c r="J478" s="748" t="s">
        <v>3476</v>
      </c>
      <c r="K478" s="748" t="s">
        <v>3477</v>
      </c>
      <c r="L478" s="751">
        <v>79.03</v>
      </c>
      <c r="M478" s="751">
        <v>79.03</v>
      </c>
      <c r="N478" s="748">
        <v>1</v>
      </c>
      <c r="O478" s="752">
        <v>0.5</v>
      </c>
      <c r="P478" s="751"/>
      <c r="Q478" s="753">
        <v>0</v>
      </c>
      <c r="R478" s="748"/>
      <c r="S478" s="753">
        <v>0</v>
      </c>
      <c r="T478" s="752"/>
      <c r="U478" s="747">
        <v>0</v>
      </c>
    </row>
    <row r="479" spans="1:21" ht="14.4" customHeight="1" x14ac:dyDescent="0.3">
      <c r="A479" s="746">
        <v>30</v>
      </c>
      <c r="B479" s="748" t="s">
        <v>544</v>
      </c>
      <c r="C479" s="748" t="s">
        <v>3364</v>
      </c>
      <c r="D479" s="749" t="s">
        <v>4282</v>
      </c>
      <c r="E479" s="750" t="s">
        <v>3375</v>
      </c>
      <c r="F479" s="748" t="s">
        <v>3361</v>
      </c>
      <c r="G479" s="748" t="s">
        <v>3478</v>
      </c>
      <c r="H479" s="748" t="s">
        <v>545</v>
      </c>
      <c r="I479" s="748" t="s">
        <v>1608</v>
      </c>
      <c r="J479" s="748" t="s">
        <v>1609</v>
      </c>
      <c r="K479" s="748" t="s">
        <v>1610</v>
      </c>
      <c r="L479" s="751">
        <v>1233.3599999999999</v>
      </c>
      <c r="M479" s="751">
        <v>1233.3599999999999</v>
      </c>
      <c r="N479" s="748">
        <v>1</v>
      </c>
      <c r="O479" s="752">
        <v>0.5</v>
      </c>
      <c r="P479" s="751"/>
      <c r="Q479" s="753">
        <v>0</v>
      </c>
      <c r="R479" s="748"/>
      <c r="S479" s="753">
        <v>0</v>
      </c>
      <c r="T479" s="752"/>
      <c r="U479" s="747">
        <v>0</v>
      </c>
    </row>
    <row r="480" spans="1:21" ht="14.4" customHeight="1" x14ac:dyDescent="0.3">
      <c r="A480" s="746">
        <v>30</v>
      </c>
      <c r="B480" s="748" t="s">
        <v>544</v>
      </c>
      <c r="C480" s="748" t="s">
        <v>3364</v>
      </c>
      <c r="D480" s="749" t="s">
        <v>4282</v>
      </c>
      <c r="E480" s="750" t="s">
        <v>3375</v>
      </c>
      <c r="F480" s="748" t="s">
        <v>3361</v>
      </c>
      <c r="G480" s="748" t="s">
        <v>3478</v>
      </c>
      <c r="H480" s="748" t="s">
        <v>545</v>
      </c>
      <c r="I480" s="748" t="s">
        <v>3859</v>
      </c>
      <c r="J480" s="748" t="s">
        <v>1609</v>
      </c>
      <c r="K480" s="748" t="s">
        <v>3860</v>
      </c>
      <c r="L480" s="751">
        <v>0</v>
      </c>
      <c r="M480" s="751">
        <v>0</v>
      </c>
      <c r="N480" s="748">
        <v>1</v>
      </c>
      <c r="O480" s="752">
        <v>0.5</v>
      </c>
      <c r="P480" s="751">
        <v>0</v>
      </c>
      <c r="Q480" s="753"/>
      <c r="R480" s="748">
        <v>1</v>
      </c>
      <c r="S480" s="753">
        <v>1</v>
      </c>
      <c r="T480" s="752">
        <v>0.5</v>
      </c>
      <c r="U480" s="747">
        <v>1</v>
      </c>
    </row>
    <row r="481" spans="1:21" ht="14.4" customHeight="1" x14ac:dyDescent="0.3">
      <c r="A481" s="746">
        <v>30</v>
      </c>
      <c r="B481" s="748" t="s">
        <v>544</v>
      </c>
      <c r="C481" s="748" t="s">
        <v>3364</v>
      </c>
      <c r="D481" s="749" t="s">
        <v>4282</v>
      </c>
      <c r="E481" s="750" t="s">
        <v>3375</v>
      </c>
      <c r="F481" s="748" t="s">
        <v>3361</v>
      </c>
      <c r="G481" s="748" t="s">
        <v>3482</v>
      </c>
      <c r="H481" s="748" t="s">
        <v>2305</v>
      </c>
      <c r="I481" s="748" t="s">
        <v>3485</v>
      </c>
      <c r="J481" s="748" t="s">
        <v>2503</v>
      </c>
      <c r="K481" s="748" t="s">
        <v>3486</v>
      </c>
      <c r="L481" s="751">
        <v>54.98</v>
      </c>
      <c r="M481" s="751">
        <v>54.98</v>
      </c>
      <c r="N481" s="748">
        <v>1</v>
      </c>
      <c r="O481" s="752">
        <v>0.5</v>
      </c>
      <c r="P481" s="751"/>
      <c r="Q481" s="753">
        <v>0</v>
      </c>
      <c r="R481" s="748"/>
      <c r="S481" s="753">
        <v>0</v>
      </c>
      <c r="T481" s="752"/>
      <c r="U481" s="747">
        <v>0</v>
      </c>
    </row>
    <row r="482" spans="1:21" ht="14.4" customHeight="1" x14ac:dyDescent="0.3">
      <c r="A482" s="746">
        <v>30</v>
      </c>
      <c r="B482" s="748" t="s">
        <v>544</v>
      </c>
      <c r="C482" s="748" t="s">
        <v>3364</v>
      </c>
      <c r="D482" s="749" t="s">
        <v>4282</v>
      </c>
      <c r="E482" s="750" t="s">
        <v>3375</v>
      </c>
      <c r="F482" s="748" t="s">
        <v>3361</v>
      </c>
      <c r="G482" s="748" t="s">
        <v>3861</v>
      </c>
      <c r="H482" s="748" t="s">
        <v>545</v>
      </c>
      <c r="I482" s="748" t="s">
        <v>2067</v>
      </c>
      <c r="J482" s="748" t="s">
        <v>2068</v>
      </c>
      <c r="K482" s="748" t="s">
        <v>2069</v>
      </c>
      <c r="L482" s="751">
        <v>139.77000000000001</v>
      </c>
      <c r="M482" s="751">
        <v>139.77000000000001</v>
      </c>
      <c r="N482" s="748">
        <v>1</v>
      </c>
      <c r="O482" s="752">
        <v>0.5</v>
      </c>
      <c r="P482" s="751">
        <v>139.77000000000001</v>
      </c>
      <c r="Q482" s="753">
        <v>1</v>
      </c>
      <c r="R482" s="748">
        <v>1</v>
      </c>
      <c r="S482" s="753">
        <v>1</v>
      </c>
      <c r="T482" s="752">
        <v>0.5</v>
      </c>
      <c r="U482" s="747">
        <v>1</v>
      </c>
    </row>
    <row r="483" spans="1:21" ht="14.4" customHeight="1" x14ac:dyDescent="0.3">
      <c r="A483" s="746">
        <v>30</v>
      </c>
      <c r="B483" s="748" t="s">
        <v>544</v>
      </c>
      <c r="C483" s="748" t="s">
        <v>3364</v>
      </c>
      <c r="D483" s="749" t="s">
        <v>4282</v>
      </c>
      <c r="E483" s="750" t="s">
        <v>3375</v>
      </c>
      <c r="F483" s="748" t="s">
        <v>3361</v>
      </c>
      <c r="G483" s="748" t="s">
        <v>3493</v>
      </c>
      <c r="H483" s="748" t="s">
        <v>545</v>
      </c>
      <c r="I483" s="748" t="s">
        <v>3494</v>
      </c>
      <c r="J483" s="748" t="s">
        <v>1692</v>
      </c>
      <c r="K483" s="748" t="s">
        <v>1693</v>
      </c>
      <c r="L483" s="751">
        <v>94.04</v>
      </c>
      <c r="M483" s="751">
        <v>94.04</v>
      </c>
      <c r="N483" s="748">
        <v>1</v>
      </c>
      <c r="O483" s="752">
        <v>0.5</v>
      </c>
      <c r="P483" s="751">
        <v>94.04</v>
      </c>
      <c r="Q483" s="753">
        <v>1</v>
      </c>
      <c r="R483" s="748">
        <v>1</v>
      </c>
      <c r="S483" s="753">
        <v>1</v>
      </c>
      <c r="T483" s="752">
        <v>0.5</v>
      </c>
      <c r="U483" s="747">
        <v>1</v>
      </c>
    </row>
    <row r="484" spans="1:21" ht="14.4" customHeight="1" x14ac:dyDescent="0.3">
      <c r="A484" s="746">
        <v>30</v>
      </c>
      <c r="B484" s="748" t="s">
        <v>544</v>
      </c>
      <c r="C484" s="748" t="s">
        <v>3364</v>
      </c>
      <c r="D484" s="749" t="s">
        <v>4282</v>
      </c>
      <c r="E484" s="750" t="s">
        <v>3375</v>
      </c>
      <c r="F484" s="748" t="s">
        <v>3361</v>
      </c>
      <c r="G484" s="748" t="s">
        <v>3493</v>
      </c>
      <c r="H484" s="748" t="s">
        <v>545</v>
      </c>
      <c r="I484" s="748" t="s">
        <v>3494</v>
      </c>
      <c r="J484" s="748" t="s">
        <v>1692</v>
      </c>
      <c r="K484" s="748" t="s">
        <v>1693</v>
      </c>
      <c r="L484" s="751">
        <v>122.73</v>
      </c>
      <c r="M484" s="751">
        <v>122.73</v>
      </c>
      <c r="N484" s="748">
        <v>1</v>
      </c>
      <c r="O484" s="752">
        <v>0.5</v>
      </c>
      <c r="P484" s="751"/>
      <c r="Q484" s="753">
        <v>0</v>
      </c>
      <c r="R484" s="748"/>
      <c r="S484" s="753">
        <v>0</v>
      </c>
      <c r="T484" s="752"/>
      <c r="U484" s="747">
        <v>0</v>
      </c>
    </row>
    <row r="485" spans="1:21" ht="14.4" customHeight="1" x14ac:dyDescent="0.3">
      <c r="A485" s="746">
        <v>30</v>
      </c>
      <c r="B485" s="748" t="s">
        <v>544</v>
      </c>
      <c r="C485" s="748" t="s">
        <v>3364</v>
      </c>
      <c r="D485" s="749" t="s">
        <v>4282</v>
      </c>
      <c r="E485" s="750" t="s">
        <v>3375</v>
      </c>
      <c r="F485" s="748" t="s">
        <v>3361</v>
      </c>
      <c r="G485" s="748" t="s">
        <v>3495</v>
      </c>
      <c r="H485" s="748" t="s">
        <v>2305</v>
      </c>
      <c r="I485" s="748" t="s">
        <v>3496</v>
      </c>
      <c r="J485" s="748" t="s">
        <v>2780</v>
      </c>
      <c r="K485" s="748" t="s">
        <v>614</v>
      </c>
      <c r="L485" s="751">
        <v>101.68</v>
      </c>
      <c r="M485" s="751">
        <v>203.36</v>
      </c>
      <c r="N485" s="748">
        <v>2</v>
      </c>
      <c r="O485" s="752">
        <v>1</v>
      </c>
      <c r="P485" s="751">
        <v>101.68</v>
      </c>
      <c r="Q485" s="753">
        <v>0.5</v>
      </c>
      <c r="R485" s="748">
        <v>1</v>
      </c>
      <c r="S485" s="753">
        <v>0.5</v>
      </c>
      <c r="T485" s="752">
        <v>0.5</v>
      </c>
      <c r="U485" s="747">
        <v>0.5</v>
      </c>
    </row>
    <row r="486" spans="1:21" ht="14.4" customHeight="1" x14ac:dyDescent="0.3">
      <c r="A486" s="746">
        <v>30</v>
      </c>
      <c r="B486" s="748" t="s">
        <v>544</v>
      </c>
      <c r="C486" s="748" t="s">
        <v>3364</v>
      </c>
      <c r="D486" s="749" t="s">
        <v>4282</v>
      </c>
      <c r="E486" s="750" t="s">
        <v>3375</v>
      </c>
      <c r="F486" s="748" t="s">
        <v>3361</v>
      </c>
      <c r="G486" s="748" t="s">
        <v>3495</v>
      </c>
      <c r="H486" s="748" t="s">
        <v>2305</v>
      </c>
      <c r="I486" s="748" t="s">
        <v>2429</v>
      </c>
      <c r="J486" s="748" t="s">
        <v>2430</v>
      </c>
      <c r="K486" s="748" t="s">
        <v>3178</v>
      </c>
      <c r="L486" s="751">
        <v>50.85</v>
      </c>
      <c r="M486" s="751">
        <v>50.85</v>
      </c>
      <c r="N486" s="748">
        <v>1</v>
      </c>
      <c r="O486" s="752">
        <v>0.5</v>
      </c>
      <c r="P486" s="751"/>
      <c r="Q486" s="753">
        <v>0</v>
      </c>
      <c r="R486" s="748"/>
      <c r="S486" s="753">
        <v>0</v>
      </c>
      <c r="T486" s="752"/>
      <c r="U486" s="747">
        <v>0</v>
      </c>
    </row>
    <row r="487" spans="1:21" ht="14.4" customHeight="1" x14ac:dyDescent="0.3">
      <c r="A487" s="746">
        <v>30</v>
      </c>
      <c r="B487" s="748" t="s">
        <v>544</v>
      </c>
      <c r="C487" s="748" t="s">
        <v>3364</v>
      </c>
      <c r="D487" s="749" t="s">
        <v>4282</v>
      </c>
      <c r="E487" s="750" t="s">
        <v>3375</v>
      </c>
      <c r="F487" s="748" t="s">
        <v>3361</v>
      </c>
      <c r="G487" s="748" t="s">
        <v>3495</v>
      </c>
      <c r="H487" s="748" t="s">
        <v>2305</v>
      </c>
      <c r="I487" s="748" t="s">
        <v>2433</v>
      </c>
      <c r="J487" s="748" t="s">
        <v>2434</v>
      </c>
      <c r="K487" s="748" t="s">
        <v>3179</v>
      </c>
      <c r="L487" s="751">
        <v>86.43</v>
      </c>
      <c r="M487" s="751">
        <v>86.43</v>
      </c>
      <c r="N487" s="748">
        <v>1</v>
      </c>
      <c r="O487" s="752">
        <v>0.5</v>
      </c>
      <c r="P487" s="751"/>
      <c r="Q487" s="753">
        <v>0</v>
      </c>
      <c r="R487" s="748"/>
      <c r="S487" s="753">
        <v>0</v>
      </c>
      <c r="T487" s="752"/>
      <c r="U487" s="747">
        <v>0</v>
      </c>
    </row>
    <row r="488" spans="1:21" ht="14.4" customHeight="1" x14ac:dyDescent="0.3">
      <c r="A488" s="746">
        <v>30</v>
      </c>
      <c r="B488" s="748" t="s">
        <v>544</v>
      </c>
      <c r="C488" s="748" t="s">
        <v>3364</v>
      </c>
      <c r="D488" s="749" t="s">
        <v>4282</v>
      </c>
      <c r="E488" s="750" t="s">
        <v>3375</v>
      </c>
      <c r="F488" s="748" t="s">
        <v>3361</v>
      </c>
      <c r="G488" s="748" t="s">
        <v>3497</v>
      </c>
      <c r="H488" s="748" t="s">
        <v>545</v>
      </c>
      <c r="I488" s="748" t="s">
        <v>3862</v>
      </c>
      <c r="J488" s="748" t="s">
        <v>1245</v>
      </c>
      <c r="K488" s="748" t="s">
        <v>1246</v>
      </c>
      <c r="L488" s="751">
        <v>27.5</v>
      </c>
      <c r="M488" s="751">
        <v>82.5</v>
      </c>
      <c r="N488" s="748">
        <v>3</v>
      </c>
      <c r="O488" s="752">
        <v>1</v>
      </c>
      <c r="P488" s="751"/>
      <c r="Q488" s="753">
        <v>0</v>
      </c>
      <c r="R488" s="748"/>
      <c r="S488" s="753">
        <v>0</v>
      </c>
      <c r="T488" s="752"/>
      <c r="U488" s="747">
        <v>0</v>
      </c>
    </row>
    <row r="489" spans="1:21" ht="14.4" customHeight="1" x14ac:dyDescent="0.3">
      <c r="A489" s="746">
        <v>30</v>
      </c>
      <c r="B489" s="748" t="s">
        <v>544</v>
      </c>
      <c r="C489" s="748" t="s">
        <v>3364</v>
      </c>
      <c r="D489" s="749" t="s">
        <v>4282</v>
      </c>
      <c r="E489" s="750" t="s">
        <v>3375</v>
      </c>
      <c r="F489" s="748" t="s">
        <v>3361</v>
      </c>
      <c r="G489" s="748" t="s">
        <v>3497</v>
      </c>
      <c r="H489" s="748" t="s">
        <v>545</v>
      </c>
      <c r="I489" s="748" t="s">
        <v>875</v>
      </c>
      <c r="J489" s="748" t="s">
        <v>872</v>
      </c>
      <c r="K489" s="748" t="s">
        <v>3498</v>
      </c>
      <c r="L489" s="751">
        <v>10.65</v>
      </c>
      <c r="M489" s="751">
        <v>42.6</v>
      </c>
      <c r="N489" s="748">
        <v>4</v>
      </c>
      <c r="O489" s="752">
        <v>2</v>
      </c>
      <c r="P489" s="751">
        <v>10.65</v>
      </c>
      <c r="Q489" s="753">
        <v>0.25</v>
      </c>
      <c r="R489" s="748">
        <v>1</v>
      </c>
      <c r="S489" s="753">
        <v>0.25</v>
      </c>
      <c r="T489" s="752">
        <v>0.5</v>
      </c>
      <c r="U489" s="747">
        <v>0.25</v>
      </c>
    </row>
    <row r="490" spans="1:21" ht="14.4" customHeight="1" x14ac:dyDescent="0.3">
      <c r="A490" s="746">
        <v>30</v>
      </c>
      <c r="B490" s="748" t="s">
        <v>544</v>
      </c>
      <c r="C490" s="748" t="s">
        <v>3364</v>
      </c>
      <c r="D490" s="749" t="s">
        <v>4282</v>
      </c>
      <c r="E490" s="750" t="s">
        <v>3375</v>
      </c>
      <c r="F490" s="748" t="s">
        <v>3361</v>
      </c>
      <c r="G490" s="748" t="s">
        <v>3497</v>
      </c>
      <c r="H490" s="748" t="s">
        <v>545</v>
      </c>
      <c r="I490" s="748" t="s">
        <v>913</v>
      </c>
      <c r="J490" s="748" t="s">
        <v>3863</v>
      </c>
      <c r="K490" s="748" t="s">
        <v>3671</v>
      </c>
      <c r="L490" s="751">
        <v>70.23</v>
      </c>
      <c r="M490" s="751">
        <v>70.23</v>
      </c>
      <c r="N490" s="748">
        <v>1</v>
      </c>
      <c r="O490" s="752">
        <v>0.5</v>
      </c>
      <c r="P490" s="751"/>
      <c r="Q490" s="753">
        <v>0</v>
      </c>
      <c r="R490" s="748"/>
      <c r="S490" s="753">
        <v>0</v>
      </c>
      <c r="T490" s="752"/>
      <c r="U490" s="747">
        <v>0</v>
      </c>
    </row>
    <row r="491" spans="1:21" ht="14.4" customHeight="1" x14ac:dyDescent="0.3">
      <c r="A491" s="746">
        <v>30</v>
      </c>
      <c r="B491" s="748" t="s">
        <v>544</v>
      </c>
      <c r="C491" s="748" t="s">
        <v>3364</v>
      </c>
      <c r="D491" s="749" t="s">
        <v>4282</v>
      </c>
      <c r="E491" s="750" t="s">
        <v>3375</v>
      </c>
      <c r="F491" s="748" t="s">
        <v>3361</v>
      </c>
      <c r="G491" s="748" t="s">
        <v>3497</v>
      </c>
      <c r="H491" s="748" t="s">
        <v>545</v>
      </c>
      <c r="I491" s="748" t="s">
        <v>3501</v>
      </c>
      <c r="J491" s="748" t="s">
        <v>1494</v>
      </c>
      <c r="K491" s="748" t="s">
        <v>3502</v>
      </c>
      <c r="L491" s="751">
        <v>0</v>
      </c>
      <c r="M491" s="751">
        <v>0</v>
      </c>
      <c r="N491" s="748">
        <v>2</v>
      </c>
      <c r="O491" s="752">
        <v>1</v>
      </c>
      <c r="P491" s="751"/>
      <c r="Q491" s="753"/>
      <c r="R491" s="748"/>
      <c r="S491" s="753">
        <v>0</v>
      </c>
      <c r="T491" s="752"/>
      <c r="U491" s="747">
        <v>0</v>
      </c>
    </row>
    <row r="492" spans="1:21" ht="14.4" customHeight="1" x14ac:dyDescent="0.3">
      <c r="A492" s="746">
        <v>30</v>
      </c>
      <c r="B492" s="748" t="s">
        <v>544</v>
      </c>
      <c r="C492" s="748" t="s">
        <v>3364</v>
      </c>
      <c r="D492" s="749" t="s">
        <v>4282</v>
      </c>
      <c r="E492" s="750" t="s">
        <v>3375</v>
      </c>
      <c r="F492" s="748" t="s">
        <v>3361</v>
      </c>
      <c r="G492" s="748" t="s">
        <v>3510</v>
      </c>
      <c r="H492" s="748" t="s">
        <v>2305</v>
      </c>
      <c r="I492" s="748" t="s">
        <v>2691</v>
      </c>
      <c r="J492" s="748" t="s">
        <v>2692</v>
      </c>
      <c r="K492" s="748" t="s">
        <v>2693</v>
      </c>
      <c r="L492" s="751">
        <v>400.18</v>
      </c>
      <c r="M492" s="751">
        <v>400.18</v>
      </c>
      <c r="N492" s="748">
        <v>1</v>
      </c>
      <c r="O492" s="752">
        <v>0.5</v>
      </c>
      <c r="P492" s="751"/>
      <c r="Q492" s="753">
        <v>0</v>
      </c>
      <c r="R492" s="748"/>
      <c r="S492" s="753">
        <v>0</v>
      </c>
      <c r="T492" s="752"/>
      <c r="U492" s="747">
        <v>0</v>
      </c>
    </row>
    <row r="493" spans="1:21" ht="14.4" customHeight="1" x14ac:dyDescent="0.3">
      <c r="A493" s="746">
        <v>30</v>
      </c>
      <c r="B493" s="748" t="s">
        <v>544</v>
      </c>
      <c r="C493" s="748" t="s">
        <v>3364</v>
      </c>
      <c r="D493" s="749" t="s">
        <v>4282</v>
      </c>
      <c r="E493" s="750" t="s">
        <v>3375</v>
      </c>
      <c r="F493" s="748" t="s">
        <v>3361</v>
      </c>
      <c r="G493" s="748" t="s">
        <v>3864</v>
      </c>
      <c r="H493" s="748" t="s">
        <v>545</v>
      </c>
      <c r="I493" s="748" t="s">
        <v>1042</v>
      </c>
      <c r="J493" s="748" t="s">
        <v>1043</v>
      </c>
      <c r="K493" s="748" t="s">
        <v>3206</v>
      </c>
      <c r="L493" s="751">
        <v>38.729999999999997</v>
      </c>
      <c r="M493" s="751">
        <v>38.729999999999997</v>
      </c>
      <c r="N493" s="748">
        <v>1</v>
      </c>
      <c r="O493" s="752">
        <v>0.5</v>
      </c>
      <c r="P493" s="751"/>
      <c r="Q493" s="753">
        <v>0</v>
      </c>
      <c r="R493" s="748"/>
      <c r="S493" s="753">
        <v>0</v>
      </c>
      <c r="T493" s="752"/>
      <c r="U493" s="747">
        <v>0</v>
      </c>
    </row>
    <row r="494" spans="1:21" ht="14.4" customHeight="1" x14ac:dyDescent="0.3">
      <c r="A494" s="746">
        <v>30</v>
      </c>
      <c r="B494" s="748" t="s">
        <v>544</v>
      </c>
      <c r="C494" s="748" t="s">
        <v>3364</v>
      </c>
      <c r="D494" s="749" t="s">
        <v>4282</v>
      </c>
      <c r="E494" s="750" t="s">
        <v>3375</v>
      </c>
      <c r="F494" s="748" t="s">
        <v>3361</v>
      </c>
      <c r="G494" s="748" t="s">
        <v>3514</v>
      </c>
      <c r="H494" s="748" t="s">
        <v>2305</v>
      </c>
      <c r="I494" s="748" t="s">
        <v>2345</v>
      </c>
      <c r="J494" s="748" t="s">
        <v>3203</v>
      </c>
      <c r="K494" s="748" t="s">
        <v>3204</v>
      </c>
      <c r="L494" s="751">
        <v>140.6</v>
      </c>
      <c r="M494" s="751">
        <v>140.6</v>
      </c>
      <c r="N494" s="748">
        <v>1</v>
      </c>
      <c r="O494" s="752">
        <v>0.5</v>
      </c>
      <c r="P494" s="751">
        <v>140.6</v>
      </c>
      <c r="Q494" s="753">
        <v>1</v>
      </c>
      <c r="R494" s="748">
        <v>1</v>
      </c>
      <c r="S494" s="753">
        <v>1</v>
      </c>
      <c r="T494" s="752">
        <v>0.5</v>
      </c>
      <c r="U494" s="747">
        <v>1</v>
      </c>
    </row>
    <row r="495" spans="1:21" ht="14.4" customHeight="1" x14ac:dyDescent="0.3">
      <c r="A495" s="746">
        <v>30</v>
      </c>
      <c r="B495" s="748" t="s">
        <v>544</v>
      </c>
      <c r="C495" s="748" t="s">
        <v>3364</v>
      </c>
      <c r="D495" s="749" t="s">
        <v>4282</v>
      </c>
      <c r="E495" s="750" t="s">
        <v>3375</v>
      </c>
      <c r="F495" s="748" t="s">
        <v>3361</v>
      </c>
      <c r="G495" s="748" t="s">
        <v>3676</v>
      </c>
      <c r="H495" s="748" t="s">
        <v>545</v>
      </c>
      <c r="I495" s="748" t="s">
        <v>3677</v>
      </c>
      <c r="J495" s="748" t="s">
        <v>2253</v>
      </c>
      <c r="K495" s="748" t="s">
        <v>2211</v>
      </c>
      <c r="L495" s="751">
        <v>374.79</v>
      </c>
      <c r="M495" s="751">
        <v>374.79</v>
      </c>
      <c r="N495" s="748">
        <v>1</v>
      </c>
      <c r="O495" s="752">
        <v>0.5</v>
      </c>
      <c r="P495" s="751">
        <v>374.79</v>
      </c>
      <c r="Q495" s="753">
        <v>1</v>
      </c>
      <c r="R495" s="748">
        <v>1</v>
      </c>
      <c r="S495" s="753">
        <v>1</v>
      </c>
      <c r="T495" s="752">
        <v>0.5</v>
      </c>
      <c r="U495" s="747">
        <v>1</v>
      </c>
    </row>
    <row r="496" spans="1:21" ht="14.4" customHeight="1" x14ac:dyDescent="0.3">
      <c r="A496" s="746">
        <v>30</v>
      </c>
      <c r="B496" s="748" t="s">
        <v>544</v>
      </c>
      <c r="C496" s="748" t="s">
        <v>3364</v>
      </c>
      <c r="D496" s="749" t="s">
        <v>4282</v>
      </c>
      <c r="E496" s="750" t="s">
        <v>3375</v>
      </c>
      <c r="F496" s="748" t="s">
        <v>3361</v>
      </c>
      <c r="G496" s="748" t="s">
        <v>3515</v>
      </c>
      <c r="H496" s="748" t="s">
        <v>2305</v>
      </c>
      <c r="I496" s="748" t="s">
        <v>2652</v>
      </c>
      <c r="J496" s="748" t="s">
        <v>632</v>
      </c>
      <c r="K496" s="748" t="s">
        <v>633</v>
      </c>
      <c r="L496" s="751">
        <v>407.55</v>
      </c>
      <c r="M496" s="751">
        <v>407.55</v>
      </c>
      <c r="N496" s="748">
        <v>1</v>
      </c>
      <c r="O496" s="752">
        <v>0.5</v>
      </c>
      <c r="P496" s="751"/>
      <c r="Q496" s="753">
        <v>0</v>
      </c>
      <c r="R496" s="748"/>
      <c r="S496" s="753">
        <v>0</v>
      </c>
      <c r="T496" s="752"/>
      <c r="U496" s="747">
        <v>0</v>
      </c>
    </row>
    <row r="497" spans="1:21" ht="14.4" customHeight="1" x14ac:dyDescent="0.3">
      <c r="A497" s="746">
        <v>30</v>
      </c>
      <c r="B497" s="748" t="s">
        <v>544</v>
      </c>
      <c r="C497" s="748" t="s">
        <v>3364</v>
      </c>
      <c r="D497" s="749" t="s">
        <v>4282</v>
      </c>
      <c r="E497" s="750" t="s">
        <v>3375</v>
      </c>
      <c r="F497" s="748" t="s">
        <v>3361</v>
      </c>
      <c r="G497" s="748" t="s">
        <v>3515</v>
      </c>
      <c r="H497" s="748" t="s">
        <v>2305</v>
      </c>
      <c r="I497" s="748" t="s">
        <v>2654</v>
      </c>
      <c r="J497" s="748" t="s">
        <v>632</v>
      </c>
      <c r="K497" s="748" t="s">
        <v>2655</v>
      </c>
      <c r="L497" s="751">
        <v>543.39</v>
      </c>
      <c r="M497" s="751">
        <v>4890.51</v>
      </c>
      <c r="N497" s="748">
        <v>9</v>
      </c>
      <c r="O497" s="752">
        <v>4.5</v>
      </c>
      <c r="P497" s="751">
        <v>4347.12</v>
      </c>
      <c r="Q497" s="753">
        <v>0.88888888888888884</v>
      </c>
      <c r="R497" s="748">
        <v>8</v>
      </c>
      <c r="S497" s="753">
        <v>0.88888888888888884</v>
      </c>
      <c r="T497" s="752">
        <v>3.5</v>
      </c>
      <c r="U497" s="747">
        <v>0.77777777777777779</v>
      </c>
    </row>
    <row r="498" spans="1:21" ht="14.4" customHeight="1" x14ac:dyDescent="0.3">
      <c r="A498" s="746">
        <v>30</v>
      </c>
      <c r="B498" s="748" t="s">
        <v>544</v>
      </c>
      <c r="C498" s="748" t="s">
        <v>3364</v>
      </c>
      <c r="D498" s="749" t="s">
        <v>4282</v>
      </c>
      <c r="E498" s="750" t="s">
        <v>3375</v>
      </c>
      <c r="F498" s="748" t="s">
        <v>3361</v>
      </c>
      <c r="G498" s="748" t="s">
        <v>3515</v>
      </c>
      <c r="H498" s="748" t="s">
        <v>2305</v>
      </c>
      <c r="I498" s="748" t="s">
        <v>2365</v>
      </c>
      <c r="J498" s="748" t="s">
        <v>632</v>
      </c>
      <c r="K498" s="748" t="s">
        <v>635</v>
      </c>
      <c r="L498" s="751">
        <v>815.1</v>
      </c>
      <c r="M498" s="751">
        <v>4075.5</v>
      </c>
      <c r="N498" s="748">
        <v>5</v>
      </c>
      <c r="O498" s="752">
        <v>2.5</v>
      </c>
      <c r="P498" s="751">
        <v>1630.2</v>
      </c>
      <c r="Q498" s="753">
        <v>0.4</v>
      </c>
      <c r="R498" s="748">
        <v>2</v>
      </c>
      <c r="S498" s="753">
        <v>0.4</v>
      </c>
      <c r="T498" s="752">
        <v>1</v>
      </c>
      <c r="U498" s="747">
        <v>0.4</v>
      </c>
    </row>
    <row r="499" spans="1:21" ht="14.4" customHeight="1" x14ac:dyDescent="0.3">
      <c r="A499" s="746">
        <v>30</v>
      </c>
      <c r="B499" s="748" t="s">
        <v>544</v>
      </c>
      <c r="C499" s="748" t="s">
        <v>3364</v>
      </c>
      <c r="D499" s="749" t="s">
        <v>4282</v>
      </c>
      <c r="E499" s="750" t="s">
        <v>3375</v>
      </c>
      <c r="F499" s="748" t="s">
        <v>3361</v>
      </c>
      <c r="G499" s="748" t="s">
        <v>3515</v>
      </c>
      <c r="H499" s="748" t="s">
        <v>2305</v>
      </c>
      <c r="I499" s="748" t="s">
        <v>2367</v>
      </c>
      <c r="J499" s="748" t="s">
        <v>632</v>
      </c>
      <c r="K499" s="748" t="s">
        <v>2368</v>
      </c>
      <c r="L499" s="751">
        <v>923.74</v>
      </c>
      <c r="M499" s="751">
        <v>923.74</v>
      </c>
      <c r="N499" s="748">
        <v>1</v>
      </c>
      <c r="O499" s="752">
        <v>0.5</v>
      </c>
      <c r="P499" s="751">
        <v>923.74</v>
      </c>
      <c r="Q499" s="753">
        <v>1</v>
      </c>
      <c r="R499" s="748">
        <v>1</v>
      </c>
      <c r="S499" s="753">
        <v>1</v>
      </c>
      <c r="T499" s="752">
        <v>0.5</v>
      </c>
      <c r="U499" s="747">
        <v>1</v>
      </c>
    </row>
    <row r="500" spans="1:21" ht="14.4" customHeight="1" x14ac:dyDescent="0.3">
      <c r="A500" s="746">
        <v>30</v>
      </c>
      <c r="B500" s="748" t="s">
        <v>544</v>
      </c>
      <c r="C500" s="748" t="s">
        <v>3364</v>
      </c>
      <c r="D500" s="749" t="s">
        <v>4282</v>
      </c>
      <c r="E500" s="750" t="s">
        <v>3375</v>
      </c>
      <c r="F500" s="748" t="s">
        <v>3361</v>
      </c>
      <c r="G500" s="748" t="s">
        <v>3515</v>
      </c>
      <c r="H500" s="748" t="s">
        <v>2305</v>
      </c>
      <c r="I500" s="748" t="s">
        <v>3516</v>
      </c>
      <c r="J500" s="748" t="s">
        <v>2455</v>
      </c>
      <c r="K500" s="748" t="s">
        <v>635</v>
      </c>
      <c r="L500" s="751">
        <v>1385.62</v>
      </c>
      <c r="M500" s="751">
        <v>1385.62</v>
      </c>
      <c r="N500" s="748">
        <v>1</v>
      </c>
      <c r="O500" s="752">
        <v>0.5</v>
      </c>
      <c r="P500" s="751">
        <v>1385.62</v>
      </c>
      <c r="Q500" s="753">
        <v>1</v>
      </c>
      <c r="R500" s="748">
        <v>1</v>
      </c>
      <c r="S500" s="753">
        <v>1</v>
      </c>
      <c r="T500" s="752">
        <v>0.5</v>
      </c>
      <c r="U500" s="747">
        <v>1</v>
      </c>
    </row>
    <row r="501" spans="1:21" ht="14.4" customHeight="1" x14ac:dyDescent="0.3">
      <c r="A501" s="746">
        <v>30</v>
      </c>
      <c r="B501" s="748" t="s">
        <v>544</v>
      </c>
      <c r="C501" s="748" t="s">
        <v>3364</v>
      </c>
      <c r="D501" s="749" t="s">
        <v>4282</v>
      </c>
      <c r="E501" s="750" t="s">
        <v>3375</v>
      </c>
      <c r="F501" s="748" t="s">
        <v>3361</v>
      </c>
      <c r="G501" s="748" t="s">
        <v>3865</v>
      </c>
      <c r="H501" s="748" t="s">
        <v>545</v>
      </c>
      <c r="I501" s="748" t="s">
        <v>3866</v>
      </c>
      <c r="J501" s="748" t="s">
        <v>1296</v>
      </c>
      <c r="K501" s="748" t="s">
        <v>3867</v>
      </c>
      <c r="L501" s="751">
        <v>0</v>
      </c>
      <c r="M501" s="751">
        <v>0</v>
      </c>
      <c r="N501" s="748">
        <v>1</v>
      </c>
      <c r="O501" s="752">
        <v>0.5</v>
      </c>
      <c r="P501" s="751"/>
      <c r="Q501" s="753"/>
      <c r="R501" s="748"/>
      <c r="S501" s="753">
        <v>0</v>
      </c>
      <c r="T501" s="752"/>
      <c r="U501" s="747">
        <v>0</v>
      </c>
    </row>
    <row r="502" spans="1:21" ht="14.4" customHeight="1" x14ac:dyDescent="0.3">
      <c r="A502" s="746">
        <v>30</v>
      </c>
      <c r="B502" s="748" t="s">
        <v>544</v>
      </c>
      <c r="C502" s="748" t="s">
        <v>3364</v>
      </c>
      <c r="D502" s="749" t="s">
        <v>4282</v>
      </c>
      <c r="E502" s="750" t="s">
        <v>3375</v>
      </c>
      <c r="F502" s="748" t="s">
        <v>3361</v>
      </c>
      <c r="G502" s="748" t="s">
        <v>3520</v>
      </c>
      <c r="H502" s="748" t="s">
        <v>2305</v>
      </c>
      <c r="I502" s="748" t="s">
        <v>2715</v>
      </c>
      <c r="J502" s="748" t="s">
        <v>2716</v>
      </c>
      <c r="K502" s="748" t="s">
        <v>1269</v>
      </c>
      <c r="L502" s="751">
        <v>39.729999999999997</v>
      </c>
      <c r="M502" s="751">
        <v>79.459999999999994</v>
      </c>
      <c r="N502" s="748">
        <v>2</v>
      </c>
      <c r="O502" s="752">
        <v>0.5</v>
      </c>
      <c r="P502" s="751"/>
      <c r="Q502" s="753">
        <v>0</v>
      </c>
      <c r="R502" s="748"/>
      <c r="S502" s="753">
        <v>0</v>
      </c>
      <c r="T502" s="752"/>
      <c r="U502" s="747">
        <v>0</v>
      </c>
    </row>
    <row r="503" spans="1:21" ht="14.4" customHeight="1" x14ac:dyDescent="0.3">
      <c r="A503" s="746">
        <v>30</v>
      </c>
      <c r="B503" s="748" t="s">
        <v>544</v>
      </c>
      <c r="C503" s="748" t="s">
        <v>3364</v>
      </c>
      <c r="D503" s="749" t="s">
        <v>4282</v>
      </c>
      <c r="E503" s="750" t="s">
        <v>3375</v>
      </c>
      <c r="F503" s="748" t="s">
        <v>3361</v>
      </c>
      <c r="G503" s="748" t="s">
        <v>3520</v>
      </c>
      <c r="H503" s="748" t="s">
        <v>2305</v>
      </c>
      <c r="I503" s="748" t="s">
        <v>2631</v>
      </c>
      <c r="J503" s="748" t="s">
        <v>2632</v>
      </c>
      <c r="K503" s="748" t="s">
        <v>2633</v>
      </c>
      <c r="L503" s="751">
        <v>52.97</v>
      </c>
      <c r="M503" s="751">
        <v>52.97</v>
      </c>
      <c r="N503" s="748">
        <v>1</v>
      </c>
      <c r="O503" s="752">
        <v>0.5</v>
      </c>
      <c r="P503" s="751"/>
      <c r="Q503" s="753">
        <v>0</v>
      </c>
      <c r="R503" s="748"/>
      <c r="S503" s="753">
        <v>0</v>
      </c>
      <c r="T503" s="752"/>
      <c r="U503" s="747">
        <v>0</v>
      </c>
    </row>
    <row r="504" spans="1:21" ht="14.4" customHeight="1" x14ac:dyDescent="0.3">
      <c r="A504" s="746">
        <v>30</v>
      </c>
      <c r="B504" s="748" t="s">
        <v>544</v>
      </c>
      <c r="C504" s="748" t="s">
        <v>3364</v>
      </c>
      <c r="D504" s="749" t="s">
        <v>4282</v>
      </c>
      <c r="E504" s="750" t="s">
        <v>3375</v>
      </c>
      <c r="F504" s="748" t="s">
        <v>3361</v>
      </c>
      <c r="G504" s="748" t="s">
        <v>3522</v>
      </c>
      <c r="H504" s="748" t="s">
        <v>545</v>
      </c>
      <c r="I504" s="748" t="s">
        <v>3523</v>
      </c>
      <c r="J504" s="748" t="s">
        <v>3524</v>
      </c>
      <c r="K504" s="748" t="s">
        <v>855</v>
      </c>
      <c r="L504" s="751">
        <v>93.71</v>
      </c>
      <c r="M504" s="751">
        <v>281.13</v>
      </c>
      <c r="N504" s="748">
        <v>3</v>
      </c>
      <c r="O504" s="752">
        <v>1</v>
      </c>
      <c r="P504" s="751">
        <v>93.71</v>
      </c>
      <c r="Q504" s="753">
        <v>0.33333333333333331</v>
      </c>
      <c r="R504" s="748">
        <v>1</v>
      </c>
      <c r="S504" s="753">
        <v>0.33333333333333331</v>
      </c>
      <c r="T504" s="752">
        <v>0.5</v>
      </c>
      <c r="U504" s="747">
        <v>0.5</v>
      </c>
    </row>
    <row r="505" spans="1:21" ht="14.4" customHeight="1" x14ac:dyDescent="0.3">
      <c r="A505" s="746">
        <v>30</v>
      </c>
      <c r="B505" s="748" t="s">
        <v>544</v>
      </c>
      <c r="C505" s="748" t="s">
        <v>3364</v>
      </c>
      <c r="D505" s="749" t="s">
        <v>4282</v>
      </c>
      <c r="E505" s="750" t="s">
        <v>3375</v>
      </c>
      <c r="F505" s="748" t="s">
        <v>3361</v>
      </c>
      <c r="G505" s="748" t="s">
        <v>3522</v>
      </c>
      <c r="H505" s="748" t="s">
        <v>545</v>
      </c>
      <c r="I505" s="748" t="s">
        <v>3868</v>
      </c>
      <c r="J505" s="748" t="s">
        <v>3524</v>
      </c>
      <c r="K505" s="748" t="s">
        <v>858</v>
      </c>
      <c r="L505" s="751">
        <v>301.2</v>
      </c>
      <c r="M505" s="751">
        <v>301.2</v>
      </c>
      <c r="N505" s="748">
        <v>1</v>
      </c>
      <c r="O505" s="752">
        <v>0.5</v>
      </c>
      <c r="P505" s="751">
        <v>301.2</v>
      </c>
      <c r="Q505" s="753">
        <v>1</v>
      </c>
      <c r="R505" s="748">
        <v>1</v>
      </c>
      <c r="S505" s="753">
        <v>1</v>
      </c>
      <c r="T505" s="752">
        <v>0.5</v>
      </c>
      <c r="U505" s="747">
        <v>1</v>
      </c>
    </row>
    <row r="506" spans="1:21" ht="14.4" customHeight="1" x14ac:dyDescent="0.3">
      <c r="A506" s="746">
        <v>30</v>
      </c>
      <c r="B506" s="748" t="s">
        <v>544</v>
      </c>
      <c r="C506" s="748" t="s">
        <v>3364</v>
      </c>
      <c r="D506" s="749" t="s">
        <v>4282</v>
      </c>
      <c r="E506" s="750" t="s">
        <v>3375</v>
      </c>
      <c r="F506" s="748" t="s">
        <v>3361</v>
      </c>
      <c r="G506" s="748" t="s">
        <v>3522</v>
      </c>
      <c r="H506" s="748" t="s">
        <v>545</v>
      </c>
      <c r="I506" s="748" t="s">
        <v>853</v>
      </c>
      <c r="J506" s="748" t="s">
        <v>854</v>
      </c>
      <c r="K506" s="748" t="s">
        <v>855</v>
      </c>
      <c r="L506" s="751">
        <v>93.71</v>
      </c>
      <c r="M506" s="751">
        <v>187.42</v>
      </c>
      <c r="N506" s="748">
        <v>2</v>
      </c>
      <c r="O506" s="752">
        <v>1</v>
      </c>
      <c r="P506" s="751"/>
      <c r="Q506" s="753">
        <v>0</v>
      </c>
      <c r="R506" s="748"/>
      <c r="S506" s="753">
        <v>0</v>
      </c>
      <c r="T506" s="752"/>
      <c r="U506" s="747">
        <v>0</v>
      </c>
    </row>
    <row r="507" spans="1:21" ht="14.4" customHeight="1" x14ac:dyDescent="0.3">
      <c r="A507" s="746">
        <v>30</v>
      </c>
      <c r="B507" s="748" t="s">
        <v>544</v>
      </c>
      <c r="C507" s="748" t="s">
        <v>3364</v>
      </c>
      <c r="D507" s="749" t="s">
        <v>4282</v>
      </c>
      <c r="E507" s="750" t="s">
        <v>3375</v>
      </c>
      <c r="F507" s="748" t="s">
        <v>3361</v>
      </c>
      <c r="G507" s="748" t="s">
        <v>3522</v>
      </c>
      <c r="H507" s="748" t="s">
        <v>545</v>
      </c>
      <c r="I507" s="748" t="s">
        <v>853</v>
      </c>
      <c r="J507" s="748" t="s">
        <v>854</v>
      </c>
      <c r="K507" s="748" t="s">
        <v>855</v>
      </c>
      <c r="L507" s="751">
        <v>57.64</v>
      </c>
      <c r="M507" s="751">
        <v>115.28</v>
      </c>
      <c r="N507" s="748">
        <v>2</v>
      </c>
      <c r="O507" s="752">
        <v>1</v>
      </c>
      <c r="P507" s="751">
        <v>57.64</v>
      </c>
      <c r="Q507" s="753">
        <v>0.5</v>
      </c>
      <c r="R507" s="748">
        <v>1</v>
      </c>
      <c r="S507" s="753">
        <v>0.5</v>
      </c>
      <c r="T507" s="752">
        <v>0.5</v>
      </c>
      <c r="U507" s="747">
        <v>0.5</v>
      </c>
    </row>
    <row r="508" spans="1:21" ht="14.4" customHeight="1" x14ac:dyDescent="0.3">
      <c r="A508" s="746">
        <v>30</v>
      </c>
      <c r="B508" s="748" t="s">
        <v>544</v>
      </c>
      <c r="C508" s="748" t="s">
        <v>3364</v>
      </c>
      <c r="D508" s="749" t="s">
        <v>4282</v>
      </c>
      <c r="E508" s="750" t="s">
        <v>3375</v>
      </c>
      <c r="F508" s="748" t="s">
        <v>3361</v>
      </c>
      <c r="G508" s="748" t="s">
        <v>3525</v>
      </c>
      <c r="H508" s="748" t="s">
        <v>545</v>
      </c>
      <c r="I508" s="748" t="s">
        <v>1542</v>
      </c>
      <c r="J508" s="748" t="s">
        <v>3526</v>
      </c>
      <c r="K508" s="748" t="s">
        <v>3527</v>
      </c>
      <c r="L508" s="751">
        <v>18.809999999999999</v>
      </c>
      <c r="M508" s="751">
        <v>18.809999999999999</v>
      </c>
      <c r="N508" s="748">
        <v>1</v>
      </c>
      <c r="O508" s="752">
        <v>0.5</v>
      </c>
      <c r="P508" s="751"/>
      <c r="Q508" s="753">
        <v>0</v>
      </c>
      <c r="R508" s="748"/>
      <c r="S508" s="753">
        <v>0</v>
      </c>
      <c r="T508" s="752"/>
      <c r="U508" s="747">
        <v>0</v>
      </c>
    </row>
    <row r="509" spans="1:21" ht="14.4" customHeight="1" x14ac:dyDescent="0.3">
      <c r="A509" s="746">
        <v>30</v>
      </c>
      <c r="B509" s="748" t="s">
        <v>544</v>
      </c>
      <c r="C509" s="748" t="s">
        <v>3364</v>
      </c>
      <c r="D509" s="749" t="s">
        <v>4282</v>
      </c>
      <c r="E509" s="750" t="s">
        <v>3375</v>
      </c>
      <c r="F509" s="748" t="s">
        <v>3361</v>
      </c>
      <c r="G509" s="748" t="s">
        <v>3528</v>
      </c>
      <c r="H509" s="748" t="s">
        <v>2305</v>
      </c>
      <c r="I509" s="748" t="s">
        <v>2409</v>
      </c>
      <c r="J509" s="748" t="s">
        <v>629</v>
      </c>
      <c r="K509" s="748" t="s">
        <v>630</v>
      </c>
      <c r="L509" s="751">
        <v>28.81</v>
      </c>
      <c r="M509" s="751">
        <v>345.71999999999997</v>
      </c>
      <c r="N509" s="748">
        <v>12</v>
      </c>
      <c r="O509" s="752">
        <v>4.5</v>
      </c>
      <c r="P509" s="751">
        <v>86.429999999999993</v>
      </c>
      <c r="Q509" s="753">
        <v>0.25</v>
      </c>
      <c r="R509" s="748">
        <v>3</v>
      </c>
      <c r="S509" s="753">
        <v>0.25</v>
      </c>
      <c r="T509" s="752">
        <v>1.5</v>
      </c>
      <c r="U509" s="747">
        <v>0.33333333333333331</v>
      </c>
    </row>
    <row r="510" spans="1:21" ht="14.4" customHeight="1" x14ac:dyDescent="0.3">
      <c r="A510" s="746">
        <v>30</v>
      </c>
      <c r="B510" s="748" t="s">
        <v>544</v>
      </c>
      <c r="C510" s="748" t="s">
        <v>3364</v>
      </c>
      <c r="D510" s="749" t="s">
        <v>4282</v>
      </c>
      <c r="E510" s="750" t="s">
        <v>3375</v>
      </c>
      <c r="F510" s="748" t="s">
        <v>3361</v>
      </c>
      <c r="G510" s="748" t="s">
        <v>3528</v>
      </c>
      <c r="H510" s="748" t="s">
        <v>2305</v>
      </c>
      <c r="I510" s="748" t="s">
        <v>2409</v>
      </c>
      <c r="J510" s="748" t="s">
        <v>629</v>
      </c>
      <c r="K510" s="748" t="s">
        <v>630</v>
      </c>
      <c r="L510" s="751">
        <v>46.85</v>
      </c>
      <c r="M510" s="751">
        <v>468.50000000000011</v>
      </c>
      <c r="N510" s="748">
        <v>10</v>
      </c>
      <c r="O510" s="752">
        <v>4.5</v>
      </c>
      <c r="P510" s="751">
        <v>46.85</v>
      </c>
      <c r="Q510" s="753">
        <v>9.9999999999999978E-2</v>
      </c>
      <c r="R510" s="748">
        <v>1</v>
      </c>
      <c r="S510" s="753">
        <v>0.1</v>
      </c>
      <c r="T510" s="752">
        <v>0.5</v>
      </c>
      <c r="U510" s="747">
        <v>0.1111111111111111</v>
      </c>
    </row>
    <row r="511" spans="1:21" ht="14.4" customHeight="1" x14ac:dyDescent="0.3">
      <c r="A511" s="746">
        <v>30</v>
      </c>
      <c r="B511" s="748" t="s">
        <v>544</v>
      </c>
      <c r="C511" s="748" t="s">
        <v>3364</v>
      </c>
      <c r="D511" s="749" t="s">
        <v>4282</v>
      </c>
      <c r="E511" s="750" t="s">
        <v>3375</v>
      </c>
      <c r="F511" s="748" t="s">
        <v>3361</v>
      </c>
      <c r="G511" s="748" t="s">
        <v>3530</v>
      </c>
      <c r="H511" s="748" t="s">
        <v>2305</v>
      </c>
      <c r="I511" s="748" t="s">
        <v>2505</v>
      </c>
      <c r="J511" s="748" t="s">
        <v>2506</v>
      </c>
      <c r="K511" s="748" t="s">
        <v>1610</v>
      </c>
      <c r="L511" s="751">
        <v>48.27</v>
      </c>
      <c r="M511" s="751">
        <v>96.54</v>
      </c>
      <c r="N511" s="748">
        <v>2</v>
      </c>
      <c r="O511" s="752">
        <v>1</v>
      </c>
      <c r="P511" s="751">
        <v>48.27</v>
      </c>
      <c r="Q511" s="753">
        <v>0.5</v>
      </c>
      <c r="R511" s="748">
        <v>1</v>
      </c>
      <c r="S511" s="753">
        <v>0.5</v>
      </c>
      <c r="T511" s="752">
        <v>0.5</v>
      </c>
      <c r="U511" s="747">
        <v>0.5</v>
      </c>
    </row>
    <row r="512" spans="1:21" ht="14.4" customHeight="1" x14ac:dyDescent="0.3">
      <c r="A512" s="746">
        <v>30</v>
      </c>
      <c r="B512" s="748" t="s">
        <v>544</v>
      </c>
      <c r="C512" s="748" t="s">
        <v>3364</v>
      </c>
      <c r="D512" s="749" t="s">
        <v>4282</v>
      </c>
      <c r="E512" s="750" t="s">
        <v>3375</v>
      </c>
      <c r="F512" s="748" t="s">
        <v>3361</v>
      </c>
      <c r="G512" s="748" t="s">
        <v>3530</v>
      </c>
      <c r="H512" s="748" t="s">
        <v>2305</v>
      </c>
      <c r="I512" s="748" t="s">
        <v>2508</v>
      </c>
      <c r="J512" s="748" t="s">
        <v>2509</v>
      </c>
      <c r="K512" s="748" t="s">
        <v>3220</v>
      </c>
      <c r="L512" s="751">
        <v>96.53</v>
      </c>
      <c r="M512" s="751">
        <v>96.53</v>
      </c>
      <c r="N512" s="748">
        <v>1</v>
      </c>
      <c r="O512" s="752">
        <v>0.5</v>
      </c>
      <c r="P512" s="751"/>
      <c r="Q512" s="753">
        <v>0</v>
      </c>
      <c r="R512" s="748"/>
      <c r="S512" s="753">
        <v>0</v>
      </c>
      <c r="T512" s="752"/>
      <c r="U512" s="747">
        <v>0</v>
      </c>
    </row>
    <row r="513" spans="1:21" ht="14.4" customHeight="1" x14ac:dyDescent="0.3">
      <c r="A513" s="746">
        <v>30</v>
      </c>
      <c r="B513" s="748" t="s">
        <v>544</v>
      </c>
      <c r="C513" s="748" t="s">
        <v>3364</v>
      </c>
      <c r="D513" s="749" t="s">
        <v>4282</v>
      </c>
      <c r="E513" s="750" t="s">
        <v>3375</v>
      </c>
      <c r="F513" s="748" t="s">
        <v>3361</v>
      </c>
      <c r="G513" s="748" t="s">
        <v>3531</v>
      </c>
      <c r="H513" s="748" t="s">
        <v>2305</v>
      </c>
      <c r="I513" s="748" t="s">
        <v>2620</v>
      </c>
      <c r="J513" s="748" t="s">
        <v>2531</v>
      </c>
      <c r="K513" s="748" t="s">
        <v>1075</v>
      </c>
      <c r="L513" s="751">
        <v>117.46</v>
      </c>
      <c r="M513" s="751">
        <v>234.92</v>
      </c>
      <c r="N513" s="748">
        <v>2</v>
      </c>
      <c r="O513" s="752">
        <v>1</v>
      </c>
      <c r="P513" s="751">
        <v>117.46</v>
      </c>
      <c r="Q513" s="753">
        <v>0.5</v>
      </c>
      <c r="R513" s="748">
        <v>1</v>
      </c>
      <c r="S513" s="753">
        <v>0.5</v>
      </c>
      <c r="T513" s="752">
        <v>0.5</v>
      </c>
      <c r="U513" s="747">
        <v>0.5</v>
      </c>
    </row>
    <row r="514" spans="1:21" ht="14.4" customHeight="1" x14ac:dyDescent="0.3">
      <c r="A514" s="746">
        <v>30</v>
      </c>
      <c r="B514" s="748" t="s">
        <v>544</v>
      </c>
      <c r="C514" s="748" t="s">
        <v>3364</v>
      </c>
      <c r="D514" s="749" t="s">
        <v>4282</v>
      </c>
      <c r="E514" s="750" t="s">
        <v>3375</v>
      </c>
      <c r="F514" s="748" t="s">
        <v>3361</v>
      </c>
      <c r="G514" s="748" t="s">
        <v>3531</v>
      </c>
      <c r="H514" s="748" t="s">
        <v>2305</v>
      </c>
      <c r="I514" s="748" t="s">
        <v>2665</v>
      </c>
      <c r="J514" s="748" t="s">
        <v>2666</v>
      </c>
      <c r="K514" s="748" t="s">
        <v>1075</v>
      </c>
      <c r="L514" s="751">
        <v>172.84</v>
      </c>
      <c r="M514" s="751">
        <v>172.84</v>
      </c>
      <c r="N514" s="748">
        <v>1</v>
      </c>
      <c r="O514" s="752">
        <v>0.5</v>
      </c>
      <c r="P514" s="751"/>
      <c r="Q514" s="753">
        <v>0</v>
      </c>
      <c r="R514" s="748"/>
      <c r="S514" s="753">
        <v>0</v>
      </c>
      <c r="T514" s="752"/>
      <c r="U514" s="747">
        <v>0</v>
      </c>
    </row>
    <row r="515" spans="1:21" ht="14.4" customHeight="1" x14ac:dyDescent="0.3">
      <c r="A515" s="746">
        <v>30</v>
      </c>
      <c r="B515" s="748" t="s">
        <v>544</v>
      </c>
      <c r="C515" s="748" t="s">
        <v>3364</v>
      </c>
      <c r="D515" s="749" t="s">
        <v>4282</v>
      </c>
      <c r="E515" s="750" t="s">
        <v>3375</v>
      </c>
      <c r="F515" s="748" t="s">
        <v>3361</v>
      </c>
      <c r="G515" s="748" t="s">
        <v>3532</v>
      </c>
      <c r="H515" s="748" t="s">
        <v>2305</v>
      </c>
      <c r="I515" s="748" t="s">
        <v>2514</v>
      </c>
      <c r="J515" s="748" t="s">
        <v>3225</v>
      </c>
      <c r="K515" s="748" t="s">
        <v>1285</v>
      </c>
      <c r="L515" s="751">
        <v>97.26</v>
      </c>
      <c r="M515" s="751">
        <v>291.78000000000003</v>
      </c>
      <c r="N515" s="748">
        <v>3</v>
      </c>
      <c r="O515" s="752">
        <v>1</v>
      </c>
      <c r="P515" s="751">
        <v>97.26</v>
      </c>
      <c r="Q515" s="753">
        <v>0.33333333333333331</v>
      </c>
      <c r="R515" s="748">
        <v>1</v>
      </c>
      <c r="S515" s="753">
        <v>0.33333333333333331</v>
      </c>
      <c r="T515" s="752">
        <v>0.5</v>
      </c>
      <c r="U515" s="747">
        <v>0.5</v>
      </c>
    </row>
    <row r="516" spans="1:21" ht="14.4" customHeight="1" x14ac:dyDescent="0.3">
      <c r="A516" s="746">
        <v>30</v>
      </c>
      <c r="B516" s="748" t="s">
        <v>544</v>
      </c>
      <c r="C516" s="748" t="s">
        <v>3364</v>
      </c>
      <c r="D516" s="749" t="s">
        <v>4282</v>
      </c>
      <c r="E516" s="750" t="s">
        <v>3375</v>
      </c>
      <c r="F516" s="748" t="s">
        <v>3361</v>
      </c>
      <c r="G516" s="748" t="s">
        <v>3532</v>
      </c>
      <c r="H516" s="748" t="s">
        <v>2305</v>
      </c>
      <c r="I516" s="748" t="s">
        <v>2542</v>
      </c>
      <c r="J516" s="748" t="s">
        <v>2543</v>
      </c>
      <c r="K516" s="748" t="s">
        <v>1285</v>
      </c>
      <c r="L516" s="751">
        <v>194.54</v>
      </c>
      <c r="M516" s="751">
        <v>583.62</v>
      </c>
      <c r="N516" s="748">
        <v>3</v>
      </c>
      <c r="O516" s="752">
        <v>1.5</v>
      </c>
      <c r="P516" s="751"/>
      <c r="Q516" s="753">
        <v>0</v>
      </c>
      <c r="R516" s="748"/>
      <c r="S516" s="753">
        <v>0</v>
      </c>
      <c r="T516" s="752"/>
      <c r="U516" s="747">
        <v>0</v>
      </c>
    </row>
    <row r="517" spans="1:21" ht="14.4" customHeight="1" x14ac:dyDescent="0.3">
      <c r="A517" s="746">
        <v>30</v>
      </c>
      <c r="B517" s="748" t="s">
        <v>544</v>
      </c>
      <c r="C517" s="748" t="s">
        <v>3364</v>
      </c>
      <c r="D517" s="749" t="s">
        <v>4282</v>
      </c>
      <c r="E517" s="750" t="s">
        <v>3375</v>
      </c>
      <c r="F517" s="748" t="s">
        <v>3361</v>
      </c>
      <c r="G517" s="748" t="s">
        <v>3686</v>
      </c>
      <c r="H517" s="748" t="s">
        <v>545</v>
      </c>
      <c r="I517" s="748" t="s">
        <v>3869</v>
      </c>
      <c r="J517" s="748" t="s">
        <v>3870</v>
      </c>
      <c r="K517" s="748" t="s">
        <v>3871</v>
      </c>
      <c r="L517" s="751">
        <v>0</v>
      </c>
      <c r="M517" s="751">
        <v>0</v>
      </c>
      <c r="N517" s="748">
        <v>1</v>
      </c>
      <c r="O517" s="752">
        <v>0.5</v>
      </c>
      <c r="P517" s="751"/>
      <c r="Q517" s="753"/>
      <c r="R517" s="748"/>
      <c r="S517" s="753">
        <v>0</v>
      </c>
      <c r="T517" s="752"/>
      <c r="U517" s="747">
        <v>0</v>
      </c>
    </row>
    <row r="518" spans="1:21" ht="14.4" customHeight="1" x14ac:dyDescent="0.3">
      <c r="A518" s="746">
        <v>30</v>
      </c>
      <c r="B518" s="748" t="s">
        <v>544</v>
      </c>
      <c r="C518" s="748" t="s">
        <v>3364</v>
      </c>
      <c r="D518" s="749" t="s">
        <v>4282</v>
      </c>
      <c r="E518" s="750" t="s">
        <v>3375</v>
      </c>
      <c r="F518" s="748" t="s">
        <v>3361</v>
      </c>
      <c r="G518" s="748" t="s">
        <v>3534</v>
      </c>
      <c r="H518" s="748" t="s">
        <v>545</v>
      </c>
      <c r="I518" s="748" t="s">
        <v>2180</v>
      </c>
      <c r="J518" s="748" t="s">
        <v>2181</v>
      </c>
      <c r="K518" s="748" t="s">
        <v>1419</v>
      </c>
      <c r="L518" s="751">
        <v>108.44</v>
      </c>
      <c r="M518" s="751">
        <v>216.88</v>
      </c>
      <c r="N518" s="748">
        <v>2</v>
      </c>
      <c r="O518" s="752">
        <v>1</v>
      </c>
      <c r="P518" s="751">
        <v>108.44</v>
      </c>
      <c r="Q518" s="753">
        <v>0.5</v>
      </c>
      <c r="R518" s="748">
        <v>1</v>
      </c>
      <c r="S518" s="753">
        <v>0.5</v>
      </c>
      <c r="T518" s="752">
        <v>0.5</v>
      </c>
      <c r="U518" s="747">
        <v>0.5</v>
      </c>
    </row>
    <row r="519" spans="1:21" ht="14.4" customHeight="1" x14ac:dyDescent="0.3">
      <c r="A519" s="746">
        <v>30</v>
      </c>
      <c r="B519" s="748" t="s">
        <v>544</v>
      </c>
      <c r="C519" s="748" t="s">
        <v>3364</v>
      </c>
      <c r="D519" s="749" t="s">
        <v>4282</v>
      </c>
      <c r="E519" s="750" t="s">
        <v>3375</v>
      </c>
      <c r="F519" s="748" t="s">
        <v>3361</v>
      </c>
      <c r="G519" s="748" t="s">
        <v>3534</v>
      </c>
      <c r="H519" s="748" t="s">
        <v>545</v>
      </c>
      <c r="I519" s="748" t="s">
        <v>3535</v>
      </c>
      <c r="J519" s="748" t="s">
        <v>2181</v>
      </c>
      <c r="K519" s="748" t="s">
        <v>1756</v>
      </c>
      <c r="L519" s="751">
        <v>54.23</v>
      </c>
      <c r="M519" s="751">
        <v>54.23</v>
      </c>
      <c r="N519" s="748">
        <v>1</v>
      </c>
      <c r="O519" s="752">
        <v>1</v>
      </c>
      <c r="P519" s="751"/>
      <c r="Q519" s="753">
        <v>0</v>
      </c>
      <c r="R519" s="748"/>
      <c r="S519" s="753">
        <v>0</v>
      </c>
      <c r="T519" s="752"/>
      <c r="U519" s="747">
        <v>0</v>
      </c>
    </row>
    <row r="520" spans="1:21" ht="14.4" customHeight="1" x14ac:dyDescent="0.3">
      <c r="A520" s="746">
        <v>30</v>
      </c>
      <c r="B520" s="748" t="s">
        <v>544</v>
      </c>
      <c r="C520" s="748" t="s">
        <v>3364</v>
      </c>
      <c r="D520" s="749" t="s">
        <v>4282</v>
      </c>
      <c r="E520" s="750" t="s">
        <v>3375</v>
      </c>
      <c r="F520" s="748" t="s">
        <v>3361</v>
      </c>
      <c r="G520" s="748" t="s">
        <v>3872</v>
      </c>
      <c r="H520" s="748" t="s">
        <v>545</v>
      </c>
      <c r="I520" s="748" t="s">
        <v>662</v>
      </c>
      <c r="J520" s="748" t="s">
        <v>3873</v>
      </c>
      <c r="K520" s="748" t="s">
        <v>3628</v>
      </c>
      <c r="L520" s="751">
        <v>24.78</v>
      </c>
      <c r="M520" s="751">
        <v>49.56</v>
      </c>
      <c r="N520" s="748">
        <v>2</v>
      </c>
      <c r="O520" s="752">
        <v>1</v>
      </c>
      <c r="P520" s="751">
        <v>24.78</v>
      </c>
      <c r="Q520" s="753">
        <v>0.5</v>
      </c>
      <c r="R520" s="748">
        <v>1</v>
      </c>
      <c r="S520" s="753">
        <v>0.5</v>
      </c>
      <c r="T520" s="752">
        <v>0.5</v>
      </c>
      <c r="U520" s="747">
        <v>0.5</v>
      </c>
    </row>
    <row r="521" spans="1:21" ht="14.4" customHeight="1" x14ac:dyDescent="0.3">
      <c r="A521" s="746">
        <v>30</v>
      </c>
      <c r="B521" s="748" t="s">
        <v>544</v>
      </c>
      <c r="C521" s="748" t="s">
        <v>3364</v>
      </c>
      <c r="D521" s="749" t="s">
        <v>4282</v>
      </c>
      <c r="E521" s="750" t="s">
        <v>3375</v>
      </c>
      <c r="F521" s="748" t="s">
        <v>3361</v>
      </c>
      <c r="G521" s="748" t="s">
        <v>3536</v>
      </c>
      <c r="H521" s="748" t="s">
        <v>545</v>
      </c>
      <c r="I521" s="748" t="s">
        <v>3874</v>
      </c>
      <c r="J521" s="748" t="s">
        <v>3195</v>
      </c>
      <c r="K521" s="748" t="s">
        <v>3875</v>
      </c>
      <c r="L521" s="751">
        <v>320.20999999999998</v>
      </c>
      <c r="M521" s="751">
        <v>320.20999999999998</v>
      </c>
      <c r="N521" s="748">
        <v>1</v>
      </c>
      <c r="O521" s="752">
        <v>0.5</v>
      </c>
      <c r="P521" s="751"/>
      <c r="Q521" s="753">
        <v>0</v>
      </c>
      <c r="R521" s="748"/>
      <c r="S521" s="753">
        <v>0</v>
      </c>
      <c r="T521" s="752"/>
      <c r="U521" s="747">
        <v>0</v>
      </c>
    </row>
    <row r="522" spans="1:21" ht="14.4" customHeight="1" x14ac:dyDescent="0.3">
      <c r="A522" s="746">
        <v>30</v>
      </c>
      <c r="B522" s="748" t="s">
        <v>544</v>
      </c>
      <c r="C522" s="748" t="s">
        <v>3364</v>
      </c>
      <c r="D522" s="749" t="s">
        <v>4282</v>
      </c>
      <c r="E522" s="750" t="s">
        <v>3375</v>
      </c>
      <c r="F522" s="748" t="s">
        <v>3361</v>
      </c>
      <c r="G522" s="748" t="s">
        <v>3536</v>
      </c>
      <c r="H522" s="748" t="s">
        <v>2305</v>
      </c>
      <c r="I522" s="748" t="s">
        <v>2422</v>
      </c>
      <c r="J522" s="748" t="s">
        <v>2423</v>
      </c>
      <c r="K522" s="748" t="s">
        <v>3194</v>
      </c>
      <c r="L522" s="751">
        <v>160.1</v>
      </c>
      <c r="M522" s="751">
        <v>160.1</v>
      </c>
      <c r="N522" s="748">
        <v>1</v>
      </c>
      <c r="O522" s="752">
        <v>0.5</v>
      </c>
      <c r="P522" s="751">
        <v>160.1</v>
      </c>
      <c r="Q522" s="753">
        <v>1</v>
      </c>
      <c r="R522" s="748">
        <v>1</v>
      </c>
      <c r="S522" s="753">
        <v>1</v>
      </c>
      <c r="T522" s="752">
        <v>0.5</v>
      </c>
      <c r="U522" s="747">
        <v>1</v>
      </c>
    </row>
    <row r="523" spans="1:21" ht="14.4" customHeight="1" x14ac:dyDescent="0.3">
      <c r="A523" s="746">
        <v>30</v>
      </c>
      <c r="B523" s="748" t="s">
        <v>544</v>
      </c>
      <c r="C523" s="748" t="s">
        <v>3364</v>
      </c>
      <c r="D523" s="749" t="s">
        <v>4282</v>
      </c>
      <c r="E523" s="750" t="s">
        <v>3375</v>
      </c>
      <c r="F523" s="748" t="s">
        <v>3361</v>
      </c>
      <c r="G523" s="748" t="s">
        <v>3876</v>
      </c>
      <c r="H523" s="748" t="s">
        <v>545</v>
      </c>
      <c r="I523" s="748" t="s">
        <v>3877</v>
      </c>
      <c r="J523" s="748" t="s">
        <v>3878</v>
      </c>
      <c r="K523" s="748" t="s">
        <v>3879</v>
      </c>
      <c r="L523" s="751">
        <v>239.19</v>
      </c>
      <c r="M523" s="751">
        <v>239.19</v>
      </c>
      <c r="N523" s="748">
        <v>1</v>
      </c>
      <c r="O523" s="752">
        <v>0.5</v>
      </c>
      <c r="P523" s="751"/>
      <c r="Q523" s="753">
        <v>0</v>
      </c>
      <c r="R523" s="748"/>
      <c r="S523" s="753">
        <v>0</v>
      </c>
      <c r="T523" s="752"/>
      <c r="U523" s="747">
        <v>0</v>
      </c>
    </row>
    <row r="524" spans="1:21" ht="14.4" customHeight="1" x14ac:dyDescent="0.3">
      <c r="A524" s="746">
        <v>30</v>
      </c>
      <c r="B524" s="748" t="s">
        <v>544</v>
      </c>
      <c r="C524" s="748" t="s">
        <v>3364</v>
      </c>
      <c r="D524" s="749" t="s">
        <v>4282</v>
      </c>
      <c r="E524" s="750" t="s">
        <v>3375</v>
      </c>
      <c r="F524" s="748" t="s">
        <v>3361</v>
      </c>
      <c r="G524" s="748" t="s">
        <v>3537</v>
      </c>
      <c r="H524" s="748" t="s">
        <v>2305</v>
      </c>
      <c r="I524" s="748" t="s">
        <v>3538</v>
      </c>
      <c r="J524" s="748" t="s">
        <v>2309</v>
      </c>
      <c r="K524" s="748" t="s">
        <v>3539</v>
      </c>
      <c r="L524" s="751">
        <v>15.61</v>
      </c>
      <c r="M524" s="751">
        <v>15.61</v>
      </c>
      <c r="N524" s="748">
        <v>1</v>
      </c>
      <c r="O524" s="752">
        <v>1</v>
      </c>
      <c r="P524" s="751"/>
      <c r="Q524" s="753">
        <v>0</v>
      </c>
      <c r="R524" s="748"/>
      <c r="S524" s="753">
        <v>0</v>
      </c>
      <c r="T524" s="752"/>
      <c r="U524" s="747">
        <v>0</v>
      </c>
    </row>
    <row r="525" spans="1:21" ht="14.4" customHeight="1" x14ac:dyDescent="0.3">
      <c r="A525" s="746">
        <v>30</v>
      </c>
      <c r="B525" s="748" t="s">
        <v>544</v>
      </c>
      <c r="C525" s="748" t="s">
        <v>3364</v>
      </c>
      <c r="D525" s="749" t="s">
        <v>4282</v>
      </c>
      <c r="E525" s="750" t="s">
        <v>3375</v>
      </c>
      <c r="F525" s="748" t="s">
        <v>3361</v>
      </c>
      <c r="G525" s="748" t="s">
        <v>3537</v>
      </c>
      <c r="H525" s="748" t="s">
        <v>2305</v>
      </c>
      <c r="I525" s="748" t="s">
        <v>2437</v>
      </c>
      <c r="J525" s="748" t="s">
        <v>3223</v>
      </c>
      <c r="K525" s="748" t="s">
        <v>1262</v>
      </c>
      <c r="L525" s="751">
        <v>48.27</v>
      </c>
      <c r="M525" s="751">
        <v>48.27</v>
      </c>
      <c r="N525" s="748">
        <v>1</v>
      </c>
      <c r="O525" s="752">
        <v>0.5</v>
      </c>
      <c r="P525" s="751"/>
      <c r="Q525" s="753">
        <v>0</v>
      </c>
      <c r="R525" s="748"/>
      <c r="S525" s="753">
        <v>0</v>
      </c>
      <c r="T525" s="752"/>
      <c r="U525" s="747">
        <v>0</v>
      </c>
    </row>
    <row r="526" spans="1:21" ht="14.4" customHeight="1" x14ac:dyDescent="0.3">
      <c r="A526" s="746">
        <v>30</v>
      </c>
      <c r="B526" s="748" t="s">
        <v>544</v>
      </c>
      <c r="C526" s="748" t="s">
        <v>3364</v>
      </c>
      <c r="D526" s="749" t="s">
        <v>4282</v>
      </c>
      <c r="E526" s="750" t="s">
        <v>3375</v>
      </c>
      <c r="F526" s="748" t="s">
        <v>3361</v>
      </c>
      <c r="G526" s="748" t="s">
        <v>3540</v>
      </c>
      <c r="H526" s="748" t="s">
        <v>545</v>
      </c>
      <c r="I526" s="748" t="s">
        <v>1079</v>
      </c>
      <c r="J526" s="748" t="s">
        <v>1080</v>
      </c>
      <c r="K526" s="748" t="s">
        <v>2136</v>
      </c>
      <c r="L526" s="751">
        <v>105.46</v>
      </c>
      <c r="M526" s="751">
        <v>527.29999999999995</v>
      </c>
      <c r="N526" s="748">
        <v>5</v>
      </c>
      <c r="O526" s="752">
        <v>2</v>
      </c>
      <c r="P526" s="751">
        <v>105.46</v>
      </c>
      <c r="Q526" s="753">
        <v>0.2</v>
      </c>
      <c r="R526" s="748">
        <v>1</v>
      </c>
      <c r="S526" s="753">
        <v>0.2</v>
      </c>
      <c r="T526" s="752">
        <v>0.5</v>
      </c>
      <c r="U526" s="747">
        <v>0.25</v>
      </c>
    </row>
    <row r="527" spans="1:21" ht="14.4" customHeight="1" x14ac:dyDescent="0.3">
      <c r="A527" s="746">
        <v>30</v>
      </c>
      <c r="B527" s="748" t="s">
        <v>544</v>
      </c>
      <c r="C527" s="748" t="s">
        <v>3364</v>
      </c>
      <c r="D527" s="749" t="s">
        <v>4282</v>
      </c>
      <c r="E527" s="750" t="s">
        <v>3375</v>
      </c>
      <c r="F527" s="748" t="s">
        <v>3361</v>
      </c>
      <c r="G527" s="748" t="s">
        <v>3541</v>
      </c>
      <c r="H527" s="748" t="s">
        <v>545</v>
      </c>
      <c r="I527" s="748" t="s">
        <v>3880</v>
      </c>
      <c r="J527" s="748" t="s">
        <v>3881</v>
      </c>
      <c r="K527" s="748" t="s">
        <v>2407</v>
      </c>
      <c r="L527" s="751">
        <v>0</v>
      </c>
      <c r="M527" s="751">
        <v>0</v>
      </c>
      <c r="N527" s="748">
        <v>3</v>
      </c>
      <c r="O527" s="752">
        <v>2</v>
      </c>
      <c r="P527" s="751">
        <v>0</v>
      </c>
      <c r="Q527" s="753"/>
      <c r="R527" s="748">
        <v>2</v>
      </c>
      <c r="S527" s="753">
        <v>0.66666666666666663</v>
      </c>
      <c r="T527" s="752">
        <v>1</v>
      </c>
      <c r="U527" s="747">
        <v>0.5</v>
      </c>
    </row>
    <row r="528" spans="1:21" ht="14.4" customHeight="1" x14ac:dyDescent="0.3">
      <c r="A528" s="746">
        <v>30</v>
      </c>
      <c r="B528" s="748" t="s">
        <v>544</v>
      </c>
      <c r="C528" s="748" t="s">
        <v>3364</v>
      </c>
      <c r="D528" s="749" t="s">
        <v>4282</v>
      </c>
      <c r="E528" s="750" t="s">
        <v>3375</v>
      </c>
      <c r="F528" s="748" t="s">
        <v>3361</v>
      </c>
      <c r="G528" s="748" t="s">
        <v>3541</v>
      </c>
      <c r="H528" s="748" t="s">
        <v>545</v>
      </c>
      <c r="I528" s="748" t="s">
        <v>3882</v>
      </c>
      <c r="J528" s="748" t="s">
        <v>3881</v>
      </c>
      <c r="K528" s="748" t="s">
        <v>2407</v>
      </c>
      <c r="L528" s="751">
        <v>2376.9299999999998</v>
      </c>
      <c r="M528" s="751">
        <v>2376.9299999999998</v>
      </c>
      <c r="N528" s="748">
        <v>1</v>
      </c>
      <c r="O528" s="752">
        <v>1</v>
      </c>
      <c r="P528" s="751"/>
      <c r="Q528" s="753">
        <v>0</v>
      </c>
      <c r="R528" s="748"/>
      <c r="S528" s="753">
        <v>0</v>
      </c>
      <c r="T528" s="752"/>
      <c r="U528" s="747">
        <v>0</v>
      </c>
    </row>
    <row r="529" spans="1:21" ht="14.4" customHeight="1" x14ac:dyDescent="0.3">
      <c r="A529" s="746">
        <v>30</v>
      </c>
      <c r="B529" s="748" t="s">
        <v>544</v>
      </c>
      <c r="C529" s="748" t="s">
        <v>3364</v>
      </c>
      <c r="D529" s="749" t="s">
        <v>4282</v>
      </c>
      <c r="E529" s="750" t="s">
        <v>3375</v>
      </c>
      <c r="F529" s="748" t="s">
        <v>3361</v>
      </c>
      <c r="G529" s="748" t="s">
        <v>3775</v>
      </c>
      <c r="H529" s="748" t="s">
        <v>2305</v>
      </c>
      <c r="I529" s="748" t="s">
        <v>2625</v>
      </c>
      <c r="J529" s="748" t="s">
        <v>2626</v>
      </c>
      <c r="K529" s="748" t="s">
        <v>2407</v>
      </c>
      <c r="L529" s="751">
        <v>117.73</v>
      </c>
      <c r="M529" s="751">
        <v>117.73</v>
      </c>
      <c r="N529" s="748">
        <v>1</v>
      </c>
      <c r="O529" s="752">
        <v>0.5</v>
      </c>
      <c r="P529" s="751"/>
      <c r="Q529" s="753">
        <v>0</v>
      </c>
      <c r="R529" s="748"/>
      <c r="S529" s="753">
        <v>0</v>
      </c>
      <c r="T529" s="752"/>
      <c r="U529" s="747">
        <v>0</v>
      </c>
    </row>
    <row r="530" spans="1:21" ht="14.4" customHeight="1" x14ac:dyDescent="0.3">
      <c r="A530" s="746">
        <v>30</v>
      </c>
      <c r="B530" s="748" t="s">
        <v>544</v>
      </c>
      <c r="C530" s="748" t="s">
        <v>3364</v>
      </c>
      <c r="D530" s="749" t="s">
        <v>4282</v>
      </c>
      <c r="E530" s="750" t="s">
        <v>3375</v>
      </c>
      <c r="F530" s="748" t="s">
        <v>3361</v>
      </c>
      <c r="G530" s="748" t="s">
        <v>3775</v>
      </c>
      <c r="H530" s="748" t="s">
        <v>2305</v>
      </c>
      <c r="I530" s="748" t="s">
        <v>2523</v>
      </c>
      <c r="J530" s="748" t="s">
        <v>2524</v>
      </c>
      <c r="K530" s="748" t="s">
        <v>1036</v>
      </c>
      <c r="L530" s="751">
        <v>193.1</v>
      </c>
      <c r="M530" s="751">
        <v>193.1</v>
      </c>
      <c r="N530" s="748">
        <v>1</v>
      </c>
      <c r="O530" s="752">
        <v>1</v>
      </c>
      <c r="P530" s="751"/>
      <c r="Q530" s="753">
        <v>0</v>
      </c>
      <c r="R530" s="748"/>
      <c r="S530" s="753">
        <v>0</v>
      </c>
      <c r="T530" s="752"/>
      <c r="U530" s="747">
        <v>0</v>
      </c>
    </row>
    <row r="531" spans="1:21" ht="14.4" customHeight="1" x14ac:dyDescent="0.3">
      <c r="A531" s="746">
        <v>30</v>
      </c>
      <c r="B531" s="748" t="s">
        <v>544</v>
      </c>
      <c r="C531" s="748" t="s">
        <v>3364</v>
      </c>
      <c r="D531" s="749" t="s">
        <v>4282</v>
      </c>
      <c r="E531" s="750" t="s">
        <v>3375</v>
      </c>
      <c r="F531" s="748" t="s">
        <v>3361</v>
      </c>
      <c r="G531" s="748" t="s">
        <v>3775</v>
      </c>
      <c r="H531" s="748" t="s">
        <v>2305</v>
      </c>
      <c r="I531" s="748" t="s">
        <v>3776</v>
      </c>
      <c r="J531" s="748" t="s">
        <v>2524</v>
      </c>
      <c r="K531" s="748" t="s">
        <v>3777</v>
      </c>
      <c r="L531" s="751">
        <v>543.36</v>
      </c>
      <c r="M531" s="751">
        <v>543.36</v>
      </c>
      <c r="N531" s="748">
        <v>1</v>
      </c>
      <c r="O531" s="752">
        <v>0.5</v>
      </c>
      <c r="P531" s="751"/>
      <c r="Q531" s="753">
        <v>0</v>
      </c>
      <c r="R531" s="748"/>
      <c r="S531" s="753">
        <v>0</v>
      </c>
      <c r="T531" s="752"/>
      <c r="U531" s="747">
        <v>0</v>
      </c>
    </row>
    <row r="532" spans="1:21" ht="14.4" customHeight="1" x14ac:dyDescent="0.3">
      <c r="A532" s="746">
        <v>30</v>
      </c>
      <c r="B532" s="748" t="s">
        <v>544</v>
      </c>
      <c r="C532" s="748" t="s">
        <v>3364</v>
      </c>
      <c r="D532" s="749" t="s">
        <v>4282</v>
      </c>
      <c r="E532" s="750" t="s">
        <v>3375</v>
      </c>
      <c r="F532" s="748" t="s">
        <v>3361</v>
      </c>
      <c r="G532" s="748" t="s">
        <v>3775</v>
      </c>
      <c r="H532" s="748" t="s">
        <v>2305</v>
      </c>
      <c r="I532" s="748" t="s">
        <v>3883</v>
      </c>
      <c r="J532" s="748" t="s">
        <v>3884</v>
      </c>
      <c r="K532" s="748" t="s">
        <v>3236</v>
      </c>
      <c r="L532" s="751">
        <v>298.95999999999998</v>
      </c>
      <c r="M532" s="751">
        <v>298.95999999999998</v>
      </c>
      <c r="N532" s="748">
        <v>1</v>
      </c>
      <c r="O532" s="752">
        <v>0.5</v>
      </c>
      <c r="P532" s="751"/>
      <c r="Q532" s="753">
        <v>0</v>
      </c>
      <c r="R532" s="748"/>
      <c r="S532" s="753">
        <v>0</v>
      </c>
      <c r="T532" s="752"/>
      <c r="U532" s="747">
        <v>0</v>
      </c>
    </row>
    <row r="533" spans="1:21" ht="14.4" customHeight="1" x14ac:dyDescent="0.3">
      <c r="A533" s="746">
        <v>30</v>
      </c>
      <c r="B533" s="748" t="s">
        <v>544</v>
      </c>
      <c r="C533" s="748" t="s">
        <v>3364</v>
      </c>
      <c r="D533" s="749" t="s">
        <v>4282</v>
      </c>
      <c r="E533" s="750" t="s">
        <v>3375</v>
      </c>
      <c r="F533" s="748" t="s">
        <v>3361</v>
      </c>
      <c r="G533" s="748" t="s">
        <v>3542</v>
      </c>
      <c r="H533" s="748" t="s">
        <v>545</v>
      </c>
      <c r="I533" s="748" t="s">
        <v>1162</v>
      </c>
      <c r="J533" s="748" t="s">
        <v>1163</v>
      </c>
      <c r="K533" s="748" t="s">
        <v>3543</v>
      </c>
      <c r="L533" s="751">
        <v>107.25</v>
      </c>
      <c r="M533" s="751">
        <v>214.5</v>
      </c>
      <c r="N533" s="748">
        <v>2</v>
      </c>
      <c r="O533" s="752">
        <v>1</v>
      </c>
      <c r="P533" s="751">
        <v>107.25</v>
      </c>
      <c r="Q533" s="753">
        <v>0.5</v>
      </c>
      <c r="R533" s="748">
        <v>1</v>
      </c>
      <c r="S533" s="753">
        <v>0.5</v>
      </c>
      <c r="T533" s="752">
        <v>0.5</v>
      </c>
      <c r="U533" s="747">
        <v>0.5</v>
      </c>
    </row>
    <row r="534" spans="1:21" ht="14.4" customHeight="1" x14ac:dyDescent="0.3">
      <c r="A534" s="746">
        <v>30</v>
      </c>
      <c r="B534" s="748" t="s">
        <v>544</v>
      </c>
      <c r="C534" s="748" t="s">
        <v>3364</v>
      </c>
      <c r="D534" s="749" t="s">
        <v>4282</v>
      </c>
      <c r="E534" s="750" t="s">
        <v>3375</v>
      </c>
      <c r="F534" s="748" t="s">
        <v>3361</v>
      </c>
      <c r="G534" s="748" t="s">
        <v>3544</v>
      </c>
      <c r="H534" s="748" t="s">
        <v>2305</v>
      </c>
      <c r="I534" s="748" t="s">
        <v>2526</v>
      </c>
      <c r="J534" s="748" t="s">
        <v>2527</v>
      </c>
      <c r="K534" s="748" t="s">
        <v>2528</v>
      </c>
      <c r="L534" s="751">
        <v>132</v>
      </c>
      <c r="M534" s="751">
        <v>264</v>
      </c>
      <c r="N534" s="748">
        <v>2</v>
      </c>
      <c r="O534" s="752">
        <v>1</v>
      </c>
      <c r="P534" s="751">
        <v>132</v>
      </c>
      <c r="Q534" s="753">
        <v>0.5</v>
      </c>
      <c r="R534" s="748">
        <v>1</v>
      </c>
      <c r="S534" s="753">
        <v>0.5</v>
      </c>
      <c r="T534" s="752">
        <v>0.5</v>
      </c>
      <c r="U534" s="747">
        <v>0.5</v>
      </c>
    </row>
    <row r="535" spans="1:21" ht="14.4" customHeight="1" x14ac:dyDescent="0.3">
      <c r="A535" s="746">
        <v>30</v>
      </c>
      <c r="B535" s="748" t="s">
        <v>544</v>
      </c>
      <c r="C535" s="748" t="s">
        <v>3364</v>
      </c>
      <c r="D535" s="749" t="s">
        <v>4282</v>
      </c>
      <c r="E535" s="750" t="s">
        <v>3375</v>
      </c>
      <c r="F535" s="748" t="s">
        <v>3361</v>
      </c>
      <c r="G535" s="748" t="s">
        <v>3544</v>
      </c>
      <c r="H535" s="748" t="s">
        <v>2305</v>
      </c>
      <c r="I535" s="748" t="s">
        <v>2684</v>
      </c>
      <c r="J535" s="748" t="s">
        <v>619</v>
      </c>
      <c r="K535" s="748" t="s">
        <v>3332</v>
      </c>
      <c r="L535" s="751">
        <v>123.2</v>
      </c>
      <c r="M535" s="751">
        <v>123.2</v>
      </c>
      <c r="N535" s="748">
        <v>1</v>
      </c>
      <c r="O535" s="752">
        <v>0.5</v>
      </c>
      <c r="P535" s="751"/>
      <c r="Q535" s="753">
        <v>0</v>
      </c>
      <c r="R535" s="748"/>
      <c r="S535" s="753">
        <v>0</v>
      </c>
      <c r="T535" s="752"/>
      <c r="U535" s="747">
        <v>0</v>
      </c>
    </row>
    <row r="536" spans="1:21" ht="14.4" customHeight="1" x14ac:dyDescent="0.3">
      <c r="A536" s="746">
        <v>30</v>
      </c>
      <c r="B536" s="748" t="s">
        <v>544</v>
      </c>
      <c r="C536" s="748" t="s">
        <v>3364</v>
      </c>
      <c r="D536" s="749" t="s">
        <v>4282</v>
      </c>
      <c r="E536" s="750" t="s">
        <v>3375</v>
      </c>
      <c r="F536" s="748" t="s">
        <v>3361</v>
      </c>
      <c r="G536" s="748" t="s">
        <v>3545</v>
      </c>
      <c r="H536" s="748" t="s">
        <v>545</v>
      </c>
      <c r="I536" s="748" t="s">
        <v>3885</v>
      </c>
      <c r="J536" s="748" t="s">
        <v>995</v>
      </c>
      <c r="K536" s="748" t="s">
        <v>3886</v>
      </c>
      <c r="L536" s="751">
        <v>0</v>
      </c>
      <c r="M536" s="751">
        <v>0</v>
      </c>
      <c r="N536" s="748">
        <v>2</v>
      </c>
      <c r="O536" s="752">
        <v>1</v>
      </c>
      <c r="P536" s="751">
        <v>0</v>
      </c>
      <c r="Q536" s="753"/>
      <c r="R536" s="748">
        <v>2</v>
      </c>
      <c r="S536" s="753">
        <v>1</v>
      </c>
      <c r="T536" s="752">
        <v>1</v>
      </c>
      <c r="U536" s="747">
        <v>1</v>
      </c>
    </row>
    <row r="537" spans="1:21" ht="14.4" customHeight="1" x14ac:dyDescent="0.3">
      <c r="A537" s="746">
        <v>30</v>
      </c>
      <c r="B537" s="748" t="s">
        <v>544</v>
      </c>
      <c r="C537" s="748" t="s">
        <v>3364</v>
      </c>
      <c r="D537" s="749" t="s">
        <v>4282</v>
      </c>
      <c r="E537" s="750" t="s">
        <v>3375</v>
      </c>
      <c r="F537" s="748" t="s">
        <v>3361</v>
      </c>
      <c r="G537" s="748" t="s">
        <v>3887</v>
      </c>
      <c r="H537" s="748" t="s">
        <v>545</v>
      </c>
      <c r="I537" s="748" t="s">
        <v>3888</v>
      </c>
      <c r="J537" s="748" t="s">
        <v>3889</v>
      </c>
      <c r="K537" s="748" t="s">
        <v>2038</v>
      </c>
      <c r="L537" s="751">
        <v>54.95</v>
      </c>
      <c r="M537" s="751">
        <v>54.95</v>
      </c>
      <c r="N537" s="748">
        <v>1</v>
      </c>
      <c r="O537" s="752">
        <v>1</v>
      </c>
      <c r="P537" s="751"/>
      <c r="Q537" s="753">
        <v>0</v>
      </c>
      <c r="R537" s="748"/>
      <c r="S537" s="753">
        <v>0</v>
      </c>
      <c r="T537" s="752"/>
      <c r="U537" s="747">
        <v>0</v>
      </c>
    </row>
    <row r="538" spans="1:21" ht="14.4" customHeight="1" x14ac:dyDescent="0.3">
      <c r="A538" s="746">
        <v>30</v>
      </c>
      <c r="B538" s="748" t="s">
        <v>544</v>
      </c>
      <c r="C538" s="748" t="s">
        <v>3364</v>
      </c>
      <c r="D538" s="749" t="s">
        <v>4282</v>
      </c>
      <c r="E538" s="750" t="s">
        <v>3375</v>
      </c>
      <c r="F538" s="748" t="s">
        <v>3361</v>
      </c>
      <c r="G538" s="748" t="s">
        <v>3548</v>
      </c>
      <c r="H538" s="748" t="s">
        <v>545</v>
      </c>
      <c r="I538" s="748" t="s">
        <v>956</v>
      </c>
      <c r="J538" s="748" t="s">
        <v>3549</v>
      </c>
      <c r="K538" s="748" t="s">
        <v>3550</v>
      </c>
      <c r="L538" s="751">
        <v>0</v>
      </c>
      <c r="M538" s="751">
        <v>0</v>
      </c>
      <c r="N538" s="748">
        <v>8</v>
      </c>
      <c r="O538" s="752">
        <v>5</v>
      </c>
      <c r="P538" s="751">
        <v>0</v>
      </c>
      <c r="Q538" s="753"/>
      <c r="R538" s="748">
        <v>5</v>
      </c>
      <c r="S538" s="753">
        <v>0.625</v>
      </c>
      <c r="T538" s="752">
        <v>3</v>
      </c>
      <c r="U538" s="747">
        <v>0.6</v>
      </c>
    </row>
    <row r="539" spans="1:21" ht="14.4" customHeight="1" x14ac:dyDescent="0.3">
      <c r="A539" s="746">
        <v>30</v>
      </c>
      <c r="B539" s="748" t="s">
        <v>544</v>
      </c>
      <c r="C539" s="748" t="s">
        <v>3364</v>
      </c>
      <c r="D539" s="749" t="s">
        <v>4282</v>
      </c>
      <c r="E539" s="750" t="s">
        <v>3375</v>
      </c>
      <c r="F539" s="748" t="s">
        <v>3361</v>
      </c>
      <c r="G539" s="748" t="s">
        <v>3551</v>
      </c>
      <c r="H539" s="748" t="s">
        <v>545</v>
      </c>
      <c r="I539" s="748" t="s">
        <v>757</v>
      </c>
      <c r="J539" s="748" t="s">
        <v>758</v>
      </c>
      <c r="K539" s="748" t="s">
        <v>3552</v>
      </c>
      <c r="L539" s="751">
        <v>30.47</v>
      </c>
      <c r="M539" s="751">
        <v>243.76</v>
      </c>
      <c r="N539" s="748">
        <v>8</v>
      </c>
      <c r="O539" s="752">
        <v>4</v>
      </c>
      <c r="P539" s="751">
        <v>60.94</v>
      </c>
      <c r="Q539" s="753">
        <v>0.25</v>
      </c>
      <c r="R539" s="748">
        <v>2</v>
      </c>
      <c r="S539" s="753">
        <v>0.25</v>
      </c>
      <c r="T539" s="752">
        <v>1</v>
      </c>
      <c r="U539" s="747">
        <v>0.25</v>
      </c>
    </row>
    <row r="540" spans="1:21" ht="14.4" customHeight="1" x14ac:dyDescent="0.3">
      <c r="A540" s="746">
        <v>30</v>
      </c>
      <c r="B540" s="748" t="s">
        <v>544</v>
      </c>
      <c r="C540" s="748" t="s">
        <v>3364</v>
      </c>
      <c r="D540" s="749" t="s">
        <v>4282</v>
      </c>
      <c r="E540" s="750" t="s">
        <v>3375</v>
      </c>
      <c r="F540" s="748" t="s">
        <v>3361</v>
      </c>
      <c r="G540" s="748" t="s">
        <v>3692</v>
      </c>
      <c r="H540" s="748" t="s">
        <v>2305</v>
      </c>
      <c r="I540" s="748" t="s">
        <v>2588</v>
      </c>
      <c r="J540" s="748" t="s">
        <v>2589</v>
      </c>
      <c r="K540" s="748" t="s">
        <v>2590</v>
      </c>
      <c r="L540" s="751">
        <v>109.97</v>
      </c>
      <c r="M540" s="751">
        <v>109.97</v>
      </c>
      <c r="N540" s="748">
        <v>1</v>
      </c>
      <c r="O540" s="752">
        <v>0.5</v>
      </c>
      <c r="P540" s="751"/>
      <c r="Q540" s="753">
        <v>0</v>
      </c>
      <c r="R540" s="748"/>
      <c r="S540" s="753">
        <v>0</v>
      </c>
      <c r="T540" s="752"/>
      <c r="U540" s="747">
        <v>0</v>
      </c>
    </row>
    <row r="541" spans="1:21" ht="14.4" customHeight="1" x14ac:dyDescent="0.3">
      <c r="A541" s="746">
        <v>30</v>
      </c>
      <c r="B541" s="748" t="s">
        <v>544</v>
      </c>
      <c r="C541" s="748" t="s">
        <v>3364</v>
      </c>
      <c r="D541" s="749" t="s">
        <v>4282</v>
      </c>
      <c r="E541" s="750" t="s">
        <v>3375</v>
      </c>
      <c r="F541" s="748" t="s">
        <v>3361</v>
      </c>
      <c r="G541" s="748" t="s">
        <v>3890</v>
      </c>
      <c r="H541" s="748" t="s">
        <v>545</v>
      </c>
      <c r="I541" s="748" t="s">
        <v>3891</v>
      </c>
      <c r="J541" s="748" t="s">
        <v>3892</v>
      </c>
      <c r="K541" s="748" t="s">
        <v>866</v>
      </c>
      <c r="L541" s="751">
        <v>0</v>
      </c>
      <c r="M541" s="751">
        <v>0</v>
      </c>
      <c r="N541" s="748">
        <v>1</v>
      </c>
      <c r="O541" s="752">
        <v>0.5</v>
      </c>
      <c r="P541" s="751"/>
      <c r="Q541" s="753"/>
      <c r="R541" s="748"/>
      <c r="S541" s="753">
        <v>0</v>
      </c>
      <c r="T541" s="752"/>
      <c r="U541" s="747">
        <v>0</v>
      </c>
    </row>
    <row r="542" spans="1:21" ht="14.4" customHeight="1" x14ac:dyDescent="0.3">
      <c r="A542" s="746">
        <v>30</v>
      </c>
      <c r="B542" s="748" t="s">
        <v>544</v>
      </c>
      <c r="C542" s="748" t="s">
        <v>3364</v>
      </c>
      <c r="D542" s="749" t="s">
        <v>4282</v>
      </c>
      <c r="E542" s="750" t="s">
        <v>3375</v>
      </c>
      <c r="F542" s="748" t="s">
        <v>3361</v>
      </c>
      <c r="G542" s="748" t="s">
        <v>3557</v>
      </c>
      <c r="H542" s="748" t="s">
        <v>545</v>
      </c>
      <c r="I542" s="748" t="s">
        <v>890</v>
      </c>
      <c r="J542" s="748" t="s">
        <v>891</v>
      </c>
      <c r="K542" s="748" t="s">
        <v>2893</v>
      </c>
      <c r="L542" s="751">
        <v>47.2</v>
      </c>
      <c r="M542" s="751">
        <v>94.4</v>
      </c>
      <c r="N542" s="748">
        <v>2</v>
      </c>
      <c r="O542" s="752">
        <v>1</v>
      </c>
      <c r="P542" s="751">
        <v>47.2</v>
      </c>
      <c r="Q542" s="753">
        <v>0.5</v>
      </c>
      <c r="R542" s="748">
        <v>1</v>
      </c>
      <c r="S542" s="753">
        <v>0.5</v>
      </c>
      <c r="T542" s="752">
        <v>0.5</v>
      </c>
      <c r="U542" s="747">
        <v>0.5</v>
      </c>
    </row>
    <row r="543" spans="1:21" ht="14.4" customHeight="1" x14ac:dyDescent="0.3">
      <c r="A543" s="746">
        <v>30</v>
      </c>
      <c r="B543" s="748" t="s">
        <v>544</v>
      </c>
      <c r="C543" s="748" t="s">
        <v>3364</v>
      </c>
      <c r="D543" s="749" t="s">
        <v>4282</v>
      </c>
      <c r="E543" s="750" t="s">
        <v>3375</v>
      </c>
      <c r="F543" s="748" t="s">
        <v>3361</v>
      </c>
      <c r="G543" s="748" t="s">
        <v>3557</v>
      </c>
      <c r="H543" s="748" t="s">
        <v>545</v>
      </c>
      <c r="I543" s="748" t="s">
        <v>894</v>
      </c>
      <c r="J543" s="748" t="s">
        <v>895</v>
      </c>
      <c r="K543" s="748" t="s">
        <v>3696</v>
      </c>
      <c r="L543" s="751">
        <v>80.959999999999994</v>
      </c>
      <c r="M543" s="751">
        <v>161.91999999999999</v>
      </c>
      <c r="N543" s="748">
        <v>2</v>
      </c>
      <c r="O543" s="752">
        <v>1</v>
      </c>
      <c r="P543" s="751"/>
      <c r="Q543" s="753">
        <v>0</v>
      </c>
      <c r="R543" s="748"/>
      <c r="S543" s="753">
        <v>0</v>
      </c>
      <c r="T543" s="752"/>
      <c r="U543" s="747">
        <v>0</v>
      </c>
    </row>
    <row r="544" spans="1:21" ht="14.4" customHeight="1" x14ac:dyDescent="0.3">
      <c r="A544" s="746">
        <v>30</v>
      </c>
      <c r="B544" s="748" t="s">
        <v>544</v>
      </c>
      <c r="C544" s="748" t="s">
        <v>3364</v>
      </c>
      <c r="D544" s="749" t="s">
        <v>4282</v>
      </c>
      <c r="E544" s="750" t="s">
        <v>3375</v>
      </c>
      <c r="F544" s="748" t="s">
        <v>3361</v>
      </c>
      <c r="G544" s="748" t="s">
        <v>3564</v>
      </c>
      <c r="H544" s="748" t="s">
        <v>545</v>
      </c>
      <c r="I544" s="748" t="s">
        <v>3565</v>
      </c>
      <c r="J544" s="748" t="s">
        <v>925</v>
      </c>
      <c r="K544" s="748" t="s">
        <v>3566</v>
      </c>
      <c r="L544" s="751">
        <v>0</v>
      </c>
      <c r="M544" s="751">
        <v>0</v>
      </c>
      <c r="N544" s="748">
        <v>3</v>
      </c>
      <c r="O544" s="752">
        <v>1.5</v>
      </c>
      <c r="P544" s="751"/>
      <c r="Q544" s="753"/>
      <c r="R544" s="748"/>
      <c r="S544" s="753">
        <v>0</v>
      </c>
      <c r="T544" s="752"/>
      <c r="U544" s="747">
        <v>0</v>
      </c>
    </row>
    <row r="545" spans="1:21" ht="14.4" customHeight="1" x14ac:dyDescent="0.3">
      <c r="A545" s="746">
        <v>30</v>
      </c>
      <c r="B545" s="748" t="s">
        <v>544</v>
      </c>
      <c r="C545" s="748" t="s">
        <v>3364</v>
      </c>
      <c r="D545" s="749" t="s">
        <v>4282</v>
      </c>
      <c r="E545" s="750" t="s">
        <v>3375</v>
      </c>
      <c r="F545" s="748" t="s">
        <v>3361</v>
      </c>
      <c r="G545" s="748" t="s">
        <v>3564</v>
      </c>
      <c r="H545" s="748" t="s">
        <v>545</v>
      </c>
      <c r="I545" s="748" t="s">
        <v>924</v>
      </c>
      <c r="J545" s="748" t="s">
        <v>925</v>
      </c>
      <c r="K545" s="748" t="s">
        <v>3383</v>
      </c>
      <c r="L545" s="751">
        <v>94.04</v>
      </c>
      <c r="M545" s="751">
        <v>94.04</v>
      </c>
      <c r="N545" s="748">
        <v>1</v>
      </c>
      <c r="O545" s="752">
        <v>0.5</v>
      </c>
      <c r="P545" s="751"/>
      <c r="Q545" s="753">
        <v>0</v>
      </c>
      <c r="R545" s="748"/>
      <c r="S545" s="753">
        <v>0</v>
      </c>
      <c r="T545" s="752"/>
      <c r="U545" s="747">
        <v>0</v>
      </c>
    </row>
    <row r="546" spans="1:21" ht="14.4" customHeight="1" x14ac:dyDescent="0.3">
      <c r="A546" s="746">
        <v>30</v>
      </c>
      <c r="B546" s="748" t="s">
        <v>544</v>
      </c>
      <c r="C546" s="748" t="s">
        <v>3364</v>
      </c>
      <c r="D546" s="749" t="s">
        <v>4282</v>
      </c>
      <c r="E546" s="750" t="s">
        <v>3375</v>
      </c>
      <c r="F546" s="748" t="s">
        <v>3361</v>
      </c>
      <c r="G546" s="748" t="s">
        <v>3564</v>
      </c>
      <c r="H546" s="748" t="s">
        <v>545</v>
      </c>
      <c r="I546" s="748" t="s">
        <v>924</v>
      </c>
      <c r="J546" s="748" t="s">
        <v>925</v>
      </c>
      <c r="K546" s="748" t="s">
        <v>3383</v>
      </c>
      <c r="L546" s="751">
        <v>122.73</v>
      </c>
      <c r="M546" s="751">
        <v>122.73</v>
      </c>
      <c r="N546" s="748">
        <v>1</v>
      </c>
      <c r="O546" s="752">
        <v>0.5</v>
      </c>
      <c r="P546" s="751">
        <v>122.73</v>
      </c>
      <c r="Q546" s="753">
        <v>1</v>
      </c>
      <c r="R546" s="748">
        <v>1</v>
      </c>
      <c r="S546" s="753">
        <v>1</v>
      </c>
      <c r="T546" s="752">
        <v>0.5</v>
      </c>
      <c r="U546" s="747">
        <v>1</v>
      </c>
    </row>
    <row r="547" spans="1:21" ht="14.4" customHeight="1" x14ac:dyDescent="0.3">
      <c r="A547" s="746">
        <v>30</v>
      </c>
      <c r="B547" s="748" t="s">
        <v>544</v>
      </c>
      <c r="C547" s="748" t="s">
        <v>3364</v>
      </c>
      <c r="D547" s="749" t="s">
        <v>4282</v>
      </c>
      <c r="E547" s="750" t="s">
        <v>3375</v>
      </c>
      <c r="F547" s="748" t="s">
        <v>3361</v>
      </c>
      <c r="G547" s="748" t="s">
        <v>3787</v>
      </c>
      <c r="H547" s="748" t="s">
        <v>545</v>
      </c>
      <c r="I547" s="748" t="s">
        <v>1642</v>
      </c>
      <c r="J547" s="748" t="s">
        <v>1643</v>
      </c>
      <c r="K547" s="748" t="s">
        <v>3893</v>
      </c>
      <c r="L547" s="751">
        <v>961.42</v>
      </c>
      <c r="M547" s="751">
        <v>961.42</v>
      </c>
      <c r="N547" s="748">
        <v>1</v>
      </c>
      <c r="O547" s="752">
        <v>0.5</v>
      </c>
      <c r="P547" s="751"/>
      <c r="Q547" s="753">
        <v>0</v>
      </c>
      <c r="R547" s="748"/>
      <c r="S547" s="753">
        <v>0</v>
      </c>
      <c r="T547" s="752"/>
      <c r="U547" s="747">
        <v>0</v>
      </c>
    </row>
    <row r="548" spans="1:21" ht="14.4" customHeight="1" x14ac:dyDescent="0.3">
      <c r="A548" s="746">
        <v>30</v>
      </c>
      <c r="B548" s="748" t="s">
        <v>544</v>
      </c>
      <c r="C548" s="748" t="s">
        <v>3364</v>
      </c>
      <c r="D548" s="749" t="s">
        <v>4282</v>
      </c>
      <c r="E548" s="750" t="s">
        <v>3375</v>
      </c>
      <c r="F548" s="748" t="s">
        <v>3361</v>
      </c>
      <c r="G548" s="748" t="s">
        <v>3699</v>
      </c>
      <c r="H548" s="748" t="s">
        <v>2305</v>
      </c>
      <c r="I548" s="748" t="s">
        <v>2370</v>
      </c>
      <c r="J548" s="748" t="s">
        <v>2371</v>
      </c>
      <c r="K548" s="748" t="s">
        <v>2372</v>
      </c>
      <c r="L548" s="751">
        <v>31.32</v>
      </c>
      <c r="M548" s="751">
        <v>62.64</v>
      </c>
      <c r="N548" s="748">
        <v>2</v>
      </c>
      <c r="O548" s="752">
        <v>1.5</v>
      </c>
      <c r="P548" s="751">
        <v>31.32</v>
      </c>
      <c r="Q548" s="753">
        <v>0.5</v>
      </c>
      <c r="R548" s="748">
        <v>1</v>
      </c>
      <c r="S548" s="753">
        <v>0.5</v>
      </c>
      <c r="T548" s="752">
        <v>0.5</v>
      </c>
      <c r="U548" s="747">
        <v>0.33333333333333331</v>
      </c>
    </row>
    <row r="549" spans="1:21" ht="14.4" customHeight="1" x14ac:dyDescent="0.3">
      <c r="A549" s="746">
        <v>30</v>
      </c>
      <c r="B549" s="748" t="s">
        <v>544</v>
      </c>
      <c r="C549" s="748" t="s">
        <v>3364</v>
      </c>
      <c r="D549" s="749" t="s">
        <v>4282</v>
      </c>
      <c r="E549" s="750" t="s">
        <v>3375</v>
      </c>
      <c r="F549" s="748" t="s">
        <v>3361</v>
      </c>
      <c r="G549" s="748" t="s">
        <v>3568</v>
      </c>
      <c r="H549" s="748" t="s">
        <v>545</v>
      </c>
      <c r="I549" s="748" t="s">
        <v>1468</v>
      </c>
      <c r="J549" s="748" t="s">
        <v>1458</v>
      </c>
      <c r="K549" s="748" t="s">
        <v>3571</v>
      </c>
      <c r="L549" s="751">
        <v>50.14</v>
      </c>
      <c r="M549" s="751">
        <v>300.84000000000003</v>
      </c>
      <c r="N549" s="748">
        <v>6</v>
      </c>
      <c r="O549" s="752">
        <v>3</v>
      </c>
      <c r="P549" s="751"/>
      <c r="Q549" s="753">
        <v>0</v>
      </c>
      <c r="R549" s="748"/>
      <c r="S549" s="753">
        <v>0</v>
      </c>
      <c r="T549" s="752"/>
      <c r="U549" s="747">
        <v>0</v>
      </c>
    </row>
    <row r="550" spans="1:21" ht="14.4" customHeight="1" x14ac:dyDescent="0.3">
      <c r="A550" s="746">
        <v>30</v>
      </c>
      <c r="B550" s="748" t="s">
        <v>544</v>
      </c>
      <c r="C550" s="748" t="s">
        <v>3364</v>
      </c>
      <c r="D550" s="749" t="s">
        <v>4282</v>
      </c>
      <c r="E550" s="750" t="s">
        <v>3375</v>
      </c>
      <c r="F550" s="748" t="s">
        <v>3361</v>
      </c>
      <c r="G550" s="748" t="s">
        <v>3568</v>
      </c>
      <c r="H550" s="748" t="s">
        <v>545</v>
      </c>
      <c r="I550" s="748" t="s">
        <v>1457</v>
      </c>
      <c r="J550" s="748" t="s">
        <v>1458</v>
      </c>
      <c r="K550" s="748" t="s">
        <v>3572</v>
      </c>
      <c r="L550" s="751">
        <v>75.22</v>
      </c>
      <c r="M550" s="751">
        <v>376.1</v>
      </c>
      <c r="N550" s="748">
        <v>5</v>
      </c>
      <c r="O550" s="752">
        <v>3</v>
      </c>
      <c r="P550" s="751">
        <v>150.44</v>
      </c>
      <c r="Q550" s="753">
        <v>0.39999999999999997</v>
      </c>
      <c r="R550" s="748">
        <v>2</v>
      </c>
      <c r="S550" s="753">
        <v>0.4</v>
      </c>
      <c r="T550" s="752">
        <v>1</v>
      </c>
      <c r="U550" s="747">
        <v>0.33333333333333331</v>
      </c>
    </row>
    <row r="551" spans="1:21" ht="14.4" customHeight="1" x14ac:dyDescent="0.3">
      <c r="A551" s="746">
        <v>30</v>
      </c>
      <c r="B551" s="748" t="s">
        <v>544</v>
      </c>
      <c r="C551" s="748" t="s">
        <v>3364</v>
      </c>
      <c r="D551" s="749" t="s">
        <v>4282</v>
      </c>
      <c r="E551" s="750" t="s">
        <v>3375</v>
      </c>
      <c r="F551" s="748" t="s">
        <v>3361</v>
      </c>
      <c r="G551" s="748" t="s">
        <v>3575</v>
      </c>
      <c r="H551" s="748" t="s">
        <v>545</v>
      </c>
      <c r="I551" s="748" t="s">
        <v>1384</v>
      </c>
      <c r="J551" s="748" t="s">
        <v>1385</v>
      </c>
      <c r="K551" s="748" t="s">
        <v>3576</v>
      </c>
      <c r="L551" s="751">
        <v>65.989999999999995</v>
      </c>
      <c r="M551" s="751">
        <v>65.989999999999995</v>
      </c>
      <c r="N551" s="748">
        <v>1</v>
      </c>
      <c r="O551" s="752">
        <v>0.5</v>
      </c>
      <c r="P551" s="751">
        <v>65.989999999999995</v>
      </c>
      <c r="Q551" s="753">
        <v>1</v>
      </c>
      <c r="R551" s="748">
        <v>1</v>
      </c>
      <c r="S551" s="753">
        <v>1</v>
      </c>
      <c r="T551" s="752">
        <v>0.5</v>
      </c>
      <c r="U551" s="747">
        <v>1</v>
      </c>
    </row>
    <row r="552" spans="1:21" ht="14.4" customHeight="1" x14ac:dyDescent="0.3">
      <c r="A552" s="746">
        <v>30</v>
      </c>
      <c r="B552" s="748" t="s">
        <v>544</v>
      </c>
      <c r="C552" s="748" t="s">
        <v>3364</v>
      </c>
      <c r="D552" s="749" t="s">
        <v>4282</v>
      </c>
      <c r="E552" s="750" t="s">
        <v>3375</v>
      </c>
      <c r="F552" s="748" t="s">
        <v>3361</v>
      </c>
      <c r="G552" s="748" t="s">
        <v>3577</v>
      </c>
      <c r="H552" s="748" t="s">
        <v>545</v>
      </c>
      <c r="I552" s="748" t="s">
        <v>3578</v>
      </c>
      <c r="J552" s="748" t="s">
        <v>883</v>
      </c>
      <c r="K552" s="748" t="s">
        <v>3579</v>
      </c>
      <c r="L552" s="751">
        <v>0</v>
      </c>
      <c r="M552" s="751">
        <v>0</v>
      </c>
      <c r="N552" s="748">
        <v>2</v>
      </c>
      <c r="O552" s="752">
        <v>1</v>
      </c>
      <c r="P552" s="751"/>
      <c r="Q552" s="753"/>
      <c r="R552" s="748"/>
      <c r="S552" s="753">
        <v>0</v>
      </c>
      <c r="T552" s="752"/>
      <c r="U552" s="747">
        <v>0</v>
      </c>
    </row>
    <row r="553" spans="1:21" ht="14.4" customHeight="1" x14ac:dyDescent="0.3">
      <c r="A553" s="746">
        <v>30</v>
      </c>
      <c r="B553" s="748" t="s">
        <v>544</v>
      </c>
      <c r="C553" s="748" t="s">
        <v>3364</v>
      </c>
      <c r="D553" s="749" t="s">
        <v>4282</v>
      </c>
      <c r="E553" s="750" t="s">
        <v>3375</v>
      </c>
      <c r="F553" s="748" t="s">
        <v>3361</v>
      </c>
      <c r="G553" s="748" t="s">
        <v>3577</v>
      </c>
      <c r="H553" s="748" t="s">
        <v>545</v>
      </c>
      <c r="I553" s="748" t="s">
        <v>3894</v>
      </c>
      <c r="J553" s="748" t="s">
        <v>883</v>
      </c>
      <c r="K553" s="748" t="s">
        <v>3895</v>
      </c>
      <c r="L553" s="751">
        <v>0</v>
      </c>
      <c r="M553" s="751">
        <v>0</v>
      </c>
      <c r="N553" s="748">
        <v>1</v>
      </c>
      <c r="O553" s="752">
        <v>0.5</v>
      </c>
      <c r="P553" s="751"/>
      <c r="Q553" s="753"/>
      <c r="R553" s="748"/>
      <c r="S553" s="753">
        <v>0</v>
      </c>
      <c r="T553" s="752"/>
      <c r="U553" s="747">
        <v>0</v>
      </c>
    </row>
    <row r="554" spans="1:21" ht="14.4" customHeight="1" x14ac:dyDescent="0.3">
      <c r="A554" s="746">
        <v>30</v>
      </c>
      <c r="B554" s="748" t="s">
        <v>544</v>
      </c>
      <c r="C554" s="748" t="s">
        <v>3364</v>
      </c>
      <c r="D554" s="749" t="s">
        <v>4282</v>
      </c>
      <c r="E554" s="750" t="s">
        <v>3375</v>
      </c>
      <c r="F554" s="748" t="s">
        <v>3361</v>
      </c>
      <c r="G554" s="748" t="s">
        <v>3577</v>
      </c>
      <c r="H554" s="748" t="s">
        <v>545</v>
      </c>
      <c r="I554" s="748" t="s">
        <v>882</v>
      </c>
      <c r="J554" s="748" t="s">
        <v>883</v>
      </c>
      <c r="K554" s="748" t="s">
        <v>884</v>
      </c>
      <c r="L554" s="751">
        <v>150.19</v>
      </c>
      <c r="M554" s="751">
        <v>300.38</v>
      </c>
      <c r="N554" s="748">
        <v>2</v>
      </c>
      <c r="O554" s="752">
        <v>1</v>
      </c>
      <c r="P554" s="751"/>
      <c r="Q554" s="753">
        <v>0</v>
      </c>
      <c r="R554" s="748"/>
      <c r="S554" s="753">
        <v>0</v>
      </c>
      <c r="T554" s="752"/>
      <c r="U554" s="747">
        <v>0</v>
      </c>
    </row>
    <row r="555" spans="1:21" ht="14.4" customHeight="1" x14ac:dyDescent="0.3">
      <c r="A555" s="746">
        <v>30</v>
      </c>
      <c r="B555" s="748" t="s">
        <v>544</v>
      </c>
      <c r="C555" s="748" t="s">
        <v>3364</v>
      </c>
      <c r="D555" s="749" t="s">
        <v>4282</v>
      </c>
      <c r="E555" s="750" t="s">
        <v>3375</v>
      </c>
      <c r="F555" s="748" t="s">
        <v>3361</v>
      </c>
      <c r="G555" s="748" t="s">
        <v>3577</v>
      </c>
      <c r="H555" s="748" t="s">
        <v>545</v>
      </c>
      <c r="I555" s="748" t="s">
        <v>3896</v>
      </c>
      <c r="J555" s="748" t="s">
        <v>883</v>
      </c>
      <c r="K555" s="748" t="s">
        <v>3897</v>
      </c>
      <c r="L555" s="751">
        <v>0</v>
      </c>
      <c r="M555" s="751">
        <v>0</v>
      </c>
      <c r="N555" s="748">
        <v>1</v>
      </c>
      <c r="O555" s="752">
        <v>0.5</v>
      </c>
      <c r="P555" s="751"/>
      <c r="Q555" s="753"/>
      <c r="R555" s="748"/>
      <c r="S555" s="753">
        <v>0</v>
      </c>
      <c r="T555" s="752"/>
      <c r="U555" s="747">
        <v>0</v>
      </c>
    </row>
    <row r="556" spans="1:21" ht="14.4" customHeight="1" x14ac:dyDescent="0.3">
      <c r="A556" s="746">
        <v>30</v>
      </c>
      <c r="B556" s="748" t="s">
        <v>544</v>
      </c>
      <c r="C556" s="748" t="s">
        <v>3364</v>
      </c>
      <c r="D556" s="749" t="s">
        <v>4282</v>
      </c>
      <c r="E556" s="750" t="s">
        <v>3375</v>
      </c>
      <c r="F556" s="748" t="s">
        <v>3361</v>
      </c>
      <c r="G556" s="748" t="s">
        <v>3585</v>
      </c>
      <c r="H556" s="748" t="s">
        <v>545</v>
      </c>
      <c r="I556" s="748" t="s">
        <v>3586</v>
      </c>
      <c r="J556" s="748" t="s">
        <v>1407</v>
      </c>
      <c r="K556" s="748" t="s">
        <v>1285</v>
      </c>
      <c r="L556" s="751">
        <v>0</v>
      </c>
      <c r="M556" s="751">
        <v>0</v>
      </c>
      <c r="N556" s="748">
        <v>1</v>
      </c>
      <c r="O556" s="752">
        <v>0.5</v>
      </c>
      <c r="P556" s="751">
        <v>0</v>
      </c>
      <c r="Q556" s="753"/>
      <c r="R556" s="748">
        <v>1</v>
      </c>
      <c r="S556" s="753">
        <v>1</v>
      </c>
      <c r="T556" s="752">
        <v>0.5</v>
      </c>
      <c r="U556" s="747">
        <v>1</v>
      </c>
    </row>
    <row r="557" spans="1:21" ht="14.4" customHeight="1" x14ac:dyDescent="0.3">
      <c r="A557" s="746">
        <v>30</v>
      </c>
      <c r="B557" s="748" t="s">
        <v>544</v>
      </c>
      <c r="C557" s="748" t="s">
        <v>3364</v>
      </c>
      <c r="D557" s="749" t="s">
        <v>4282</v>
      </c>
      <c r="E557" s="750" t="s">
        <v>3375</v>
      </c>
      <c r="F557" s="748" t="s">
        <v>3361</v>
      </c>
      <c r="G557" s="748" t="s">
        <v>3585</v>
      </c>
      <c r="H557" s="748" t="s">
        <v>545</v>
      </c>
      <c r="I557" s="748" t="s">
        <v>1406</v>
      </c>
      <c r="J557" s="748" t="s">
        <v>1407</v>
      </c>
      <c r="K557" s="748" t="s">
        <v>1408</v>
      </c>
      <c r="L557" s="751">
        <v>271.94</v>
      </c>
      <c r="M557" s="751">
        <v>271.94</v>
      </c>
      <c r="N557" s="748">
        <v>1</v>
      </c>
      <c r="O557" s="752">
        <v>0.5</v>
      </c>
      <c r="P557" s="751"/>
      <c r="Q557" s="753">
        <v>0</v>
      </c>
      <c r="R557" s="748"/>
      <c r="S557" s="753">
        <v>0</v>
      </c>
      <c r="T557" s="752"/>
      <c r="U557" s="747">
        <v>0</v>
      </c>
    </row>
    <row r="558" spans="1:21" ht="14.4" customHeight="1" x14ac:dyDescent="0.3">
      <c r="A558" s="746">
        <v>30</v>
      </c>
      <c r="B558" s="748" t="s">
        <v>544</v>
      </c>
      <c r="C558" s="748" t="s">
        <v>3364</v>
      </c>
      <c r="D558" s="749" t="s">
        <v>4282</v>
      </c>
      <c r="E558" s="750" t="s">
        <v>3375</v>
      </c>
      <c r="F558" s="748" t="s">
        <v>3361</v>
      </c>
      <c r="G558" s="748" t="s">
        <v>3585</v>
      </c>
      <c r="H558" s="748" t="s">
        <v>545</v>
      </c>
      <c r="I558" s="748" t="s">
        <v>1283</v>
      </c>
      <c r="J558" s="748" t="s">
        <v>1284</v>
      </c>
      <c r="K558" s="748" t="s">
        <v>1285</v>
      </c>
      <c r="L558" s="751">
        <v>0</v>
      </c>
      <c r="M558" s="751">
        <v>0</v>
      </c>
      <c r="N558" s="748">
        <v>1</v>
      </c>
      <c r="O558" s="752">
        <v>0.5</v>
      </c>
      <c r="P558" s="751"/>
      <c r="Q558" s="753"/>
      <c r="R558" s="748"/>
      <c r="S558" s="753">
        <v>0</v>
      </c>
      <c r="T558" s="752"/>
      <c r="U558" s="747">
        <v>0</v>
      </c>
    </row>
    <row r="559" spans="1:21" ht="14.4" customHeight="1" x14ac:dyDescent="0.3">
      <c r="A559" s="746">
        <v>30</v>
      </c>
      <c r="B559" s="748" t="s">
        <v>544</v>
      </c>
      <c r="C559" s="748" t="s">
        <v>3364</v>
      </c>
      <c r="D559" s="749" t="s">
        <v>4282</v>
      </c>
      <c r="E559" s="750" t="s">
        <v>3375</v>
      </c>
      <c r="F559" s="748" t="s">
        <v>3361</v>
      </c>
      <c r="G559" s="748" t="s">
        <v>3898</v>
      </c>
      <c r="H559" s="748" t="s">
        <v>2305</v>
      </c>
      <c r="I559" s="748" t="s">
        <v>2322</v>
      </c>
      <c r="J559" s="748" t="s">
        <v>2323</v>
      </c>
      <c r="K559" s="748" t="s">
        <v>1269</v>
      </c>
      <c r="L559" s="751">
        <v>0</v>
      </c>
      <c r="M559" s="751">
        <v>0</v>
      </c>
      <c r="N559" s="748">
        <v>1</v>
      </c>
      <c r="O559" s="752">
        <v>0.5</v>
      </c>
      <c r="P559" s="751"/>
      <c r="Q559" s="753"/>
      <c r="R559" s="748"/>
      <c r="S559" s="753">
        <v>0</v>
      </c>
      <c r="T559" s="752"/>
      <c r="U559" s="747">
        <v>0</v>
      </c>
    </row>
    <row r="560" spans="1:21" ht="14.4" customHeight="1" x14ac:dyDescent="0.3">
      <c r="A560" s="746">
        <v>30</v>
      </c>
      <c r="B560" s="748" t="s">
        <v>544</v>
      </c>
      <c r="C560" s="748" t="s">
        <v>3364</v>
      </c>
      <c r="D560" s="749" t="s">
        <v>4282</v>
      </c>
      <c r="E560" s="750" t="s">
        <v>3375</v>
      </c>
      <c r="F560" s="748" t="s">
        <v>3361</v>
      </c>
      <c r="G560" s="748" t="s">
        <v>3706</v>
      </c>
      <c r="H560" s="748" t="s">
        <v>2305</v>
      </c>
      <c r="I560" s="748" t="s">
        <v>3797</v>
      </c>
      <c r="J560" s="748" t="s">
        <v>2483</v>
      </c>
      <c r="K560" s="748" t="s">
        <v>3339</v>
      </c>
      <c r="L560" s="751">
        <v>92.38</v>
      </c>
      <c r="M560" s="751">
        <v>277.14</v>
      </c>
      <c r="N560" s="748">
        <v>3</v>
      </c>
      <c r="O560" s="752">
        <v>2</v>
      </c>
      <c r="P560" s="751"/>
      <c r="Q560" s="753">
        <v>0</v>
      </c>
      <c r="R560" s="748"/>
      <c r="S560" s="753">
        <v>0</v>
      </c>
      <c r="T560" s="752"/>
      <c r="U560" s="747">
        <v>0</v>
      </c>
    </row>
    <row r="561" spans="1:21" ht="14.4" customHeight="1" x14ac:dyDescent="0.3">
      <c r="A561" s="746">
        <v>30</v>
      </c>
      <c r="B561" s="748" t="s">
        <v>544</v>
      </c>
      <c r="C561" s="748" t="s">
        <v>3364</v>
      </c>
      <c r="D561" s="749" t="s">
        <v>4282</v>
      </c>
      <c r="E561" s="750" t="s">
        <v>3375</v>
      </c>
      <c r="F561" s="748" t="s">
        <v>3361</v>
      </c>
      <c r="G561" s="748" t="s">
        <v>3706</v>
      </c>
      <c r="H561" s="748" t="s">
        <v>2305</v>
      </c>
      <c r="I561" s="748" t="s">
        <v>2611</v>
      </c>
      <c r="J561" s="748" t="s">
        <v>3182</v>
      </c>
      <c r="K561" s="748" t="s">
        <v>3183</v>
      </c>
      <c r="L561" s="751">
        <v>120.61</v>
      </c>
      <c r="M561" s="751">
        <v>120.61</v>
      </c>
      <c r="N561" s="748">
        <v>1</v>
      </c>
      <c r="O561" s="752">
        <v>1</v>
      </c>
      <c r="P561" s="751"/>
      <c r="Q561" s="753">
        <v>0</v>
      </c>
      <c r="R561" s="748"/>
      <c r="S561" s="753">
        <v>0</v>
      </c>
      <c r="T561" s="752"/>
      <c r="U561" s="747">
        <v>0</v>
      </c>
    </row>
    <row r="562" spans="1:21" ht="14.4" customHeight="1" x14ac:dyDescent="0.3">
      <c r="A562" s="746">
        <v>30</v>
      </c>
      <c r="B562" s="748" t="s">
        <v>544</v>
      </c>
      <c r="C562" s="748" t="s">
        <v>3364</v>
      </c>
      <c r="D562" s="749" t="s">
        <v>4282</v>
      </c>
      <c r="E562" s="750" t="s">
        <v>3375</v>
      </c>
      <c r="F562" s="748" t="s">
        <v>3361</v>
      </c>
      <c r="G562" s="748" t="s">
        <v>3707</v>
      </c>
      <c r="H562" s="748" t="s">
        <v>545</v>
      </c>
      <c r="I562" s="748" t="s">
        <v>3708</v>
      </c>
      <c r="J562" s="748" t="s">
        <v>2217</v>
      </c>
      <c r="K562" s="748" t="s">
        <v>3349</v>
      </c>
      <c r="L562" s="751">
        <v>0</v>
      </c>
      <c r="M562" s="751">
        <v>0</v>
      </c>
      <c r="N562" s="748">
        <v>1</v>
      </c>
      <c r="O562" s="752">
        <v>1</v>
      </c>
      <c r="P562" s="751"/>
      <c r="Q562" s="753"/>
      <c r="R562" s="748"/>
      <c r="S562" s="753">
        <v>0</v>
      </c>
      <c r="T562" s="752"/>
      <c r="U562" s="747">
        <v>0</v>
      </c>
    </row>
    <row r="563" spans="1:21" ht="14.4" customHeight="1" x14ac:dyDescent="0.3">
      <c r="A563" s="746">
        <v>30</v>
      </c>
      <c r="B563" s="748" t="s">
        <v>544</v>
      </c>
      <c r="C563" s="748" t="s">
        <v>3364</v>
      </c>
      <c r="D563" s="749" t="s">
        <v>4282</v>
      </c>
      <c r="E563" s="750" t="s">
        <v>3375</v>
      </c>
      <c r="F563" s="748" t="s">
        <v>3361</v>
      </c>
      <c r="G563" s="748" t="s">
        <v>3587</v>
      </c>
      <c r="H563" s="748" t="s">
        <v>545</v>
      </c>
      <c r="I563" s="748" t="s">
        <v>3899</v>
      </c>
      <c r="J563" s="748" t="s">
        <v>3900</v>
      </c>
      <c r="K563" s="748" t="s">
        <v>3901</v>
      </c>
      <c r="L563" s="751">
        <v>2376.9299999999998</v>
      </c>
      <c r="M563" s="751">
        <v>2376.9299999999998</v>
      </c>
      <c r="N563" s="748">
        <v>1</v>
      </c>
      <c r="O563" s="752">
        <v>0.5</v>
      </c>
      <c r="P563" s="751"/>
      <c r="Q563" s="753">
        <v>0</v>
      </c>
      <c r="R563" s="748"/>
      <c r="S563" s="753">
        <v>0</v>
      </c>
      <c r="T563" s="752"/>
      <c r="U563" s="747">
        <v>0</v>
      </c>
    </row>
    <row r="564" spans="1:21" ht="14.4" customHeight="1" x14ac:dyDescent="0.3">
      <c r="A564" s="746">
        <v>30</v>
      </c>
      <c r="B564" s="748" t="s">
        <v>544</v>
      </c>
      <c r="C564" s="748" t="s">
        <v>3364</v>
      </c>
      <c r="D564" s="749" t="s">
        <v>4282</v>
      </c>
      <c r="E564" s="750" t="s">
        <v>3375</v>
      </c>
      <c r="F564" s="748" t="s">
        <v>3361</v>
      </c>
      <c r="G564" s="748" t="s">
        <v>3587</v>
      </c>
      <c r="H564" s="748" t="s">
        <v>545</v>
      </c>
      <c r="I564" s="748" t="s">
        <v>3902</v>
      </c>
      <c r="J564" s="748" t="s">
        <v>3900</v>
      </c>
      <c r="K564" s="748" t="s">
        <v>3903</v>
      </c>
      <c r="L564" s="751">
        <v>792.3</v>
      </c>
      <c r="M564" s="751">
        <v>792.3</v>
      </c>
      <c r="N564" s="748">
        <v>1</v>
      </c>
      <c r="O564" s="752">
        <v>1</v>
      </c>
      <c r="P564" s="751"/>
      <c r="Q564" s="753">
        <v>0</v>
      </c>
      <c r="R564" s="748"/>
      <c r="S564" s="753">
        <v>0</v>
      </c>
      <c r="T564" s="752"/>
      <c r="U564" s="747">
        <v>0</v>
      </c>
    </row>
    <row r="565" spans="1:21" ht="14.4" customHeight="1" x14ac:dyDescent="0.3">
      <c r="A565" s="746">
        <v>30</v>
      </c>
      <c r="B565" s="748" t="s">
        <v>544</v>
      </c>
      <c r="C565" s="748" t="s">
        <v>3364</v>
      </c>
      <c r="D565" s="749" t="s">
        <v>4282</v>
      </c>
      <c r="E565" s="750" t="s">
        <v>3375</v>
      </c>
      <c r="F565" s="748" t="s">
        <v>3361</v>
      </c>
      <c r="G565" s="748" t="s">
        <v>3592</v>
      </c>
      <c r="H565" s="748" t="s">
        <v>2305</v>
      </c>
      <c r="I565" s="748" t="s">
        <v>2462</v>
      </c>
      <c r="J565" s="748" t="s">
        <v>2463</v>
      </c>
      <c r="K565" s="748" t="s">
        <v>2464</v>
      </c>
      <c r="L565" s="751">
        <v>53.57</v>
      </c>
      <c r="M565" s="751">
        <v>53.57</v>
      </c>
      <c r="N565" s="748">
        <v>1</v>
      </c>
      <c r="O565" s="752">
        <v>0.5</v>
      </c>
      <c r="P565" s="751">
        <v>53.57</v>
      </c>
      <c r="Q565" s="753">
        <v>1</v>
      </c>
      <c r="R565" s="748">
        <v>1</v>
      </c>
      <c r="S565" s="753">
        <v>1</v>
      </c>
      <c r="T565" s="752">
        <v>0.5</v>
      </c>
      <c r="U565" s="747">
        <v>1</v>
      </c>
    </row>
    <row r="566" spans="1:21" ht="14.4" customHeight="1" x14ac:dyDescent="0.3">
      <c r="A566" s="746">
        <v>30</v>
      </c>
      <c r="B566" s="748" t="s">
        <v>544</v>
      </c>
      <c r="C566" s="748" t="s">
        <v>3364</v>
      </c>
      <c r="D566" s="749" t="s">
        <v>4282</v>
      </c>
      <c r="E566" s="750" t="s">
        <v>3375</v>
      </c>
      <c r="F566" s="748" t="s">
        <v>3362</v>
      </c>
      <c r="G566" s="748" t="s">
        <v>3711</v>
      </c>
      <c r="H566" s="748" t="s">
        <v>545</v>
      </c>
      <c r="I566" s="748" t="s">
        <v>3904</v>
      </c>
      <c r="J566" s="748" t="s">
        <v>3713</v>
      </c>
      <c r="K566" s="748"/>
      <c r="L566" s="751">
        <v>0</v>
      </c>
      <c r="M566" s="751">
        <v>0</v>
      </c>
      <c r="N566" s="748">
        <v>1</v>
      </c>
      <c r="O566" s="752">
        <v>1</v>
      </c>
      <c r="P566" s="751"/>
      <c r="Q566" s="753"/>
      <c r="R566" s="748"/>
      <c r="S566" s="753">
        <v>0</v>
      </c>
      <c r="T566" s="752"/>
      <c r="U566" s="747">
        <v>0</v>
      </c>
    </row>
    <row r="567" spans="1:21" ht="14.4" customHeight="1" x14ac:dyDescent="0.3">
      <c r="A567" s="746">
        <v>30</v>
      </c>
      <c r="B567" s="748" t="s">
        <v>544</v>
      </c>
      <c r="C567" s="748" t="s">
        <v>3364</v>
      </c>
      <c r="D567" s="749" t="s">
        <v>4282</v>
      </c>
      <c r="E567" s="750" t="s">
        <v>3375</v>
      </c>
      <c r="F567" s="748" t="s">
        <v>3362</v>
      </c>
      <c r="G567" s="748" t="s">
        <v>3711</v>
      </c>
      <c r="H567" s="748" t="s">
        <v>545</v>
      </c>
      <c r="I567" s="748" t="s">
        <v>3905</v>
      </c>
      <c r="J567" s="748" t="s">
        <v>3713</v>
      </c>
      <c r="K567" s="748"/>
      <c r="L567" s="751">
        <v>0</v>
      </c>
      <c r="M567" s="751">
        <v>0</v>
      </c>
      <c r="N567" s="748">
        <v>1</v>
      </c>
      <c r="O567" s="752">
        <v>1</v>
      </c>
      <c r="P567" s="751">
        <v>0</v>
      </c>
      <c r="Q567" s="753"/>
      <c r="R567" s="748">
        <v>1</v>
      </c>
      <c r="S567" s="753">
        <v>1</v>
      </c>
      <c r="T567" s="752">
        <v>1</v>
      </c>
      <c r="U567" s="747">
        <v>1</v>
      </c>
    </row>
    <row r="568" spans="1:21" ht="14.4" customHeight="1" x14ac:dyDescent="0.3">
      <c r="A568" s="746">
        <v>30</v>
      </c>
      <c r="B568" s="748" t="s">
        <v>544</v>
      </c>
      <c r="C568" s="748" t="s">
        <v>3364</v>
      </c>
      <c r="D568" s="749" t="s">
        <v>4282</v>
      </c>
      <c r="E568" s="750" t="s">
        <v>3375</v>
      </c>
      <c r="F568" s="748" t="s">
        <v>3363</v>
      </c>
      <c r="G568" s="748" t="s">
        <v>3593</v>
      </c>
      <c r="H568" s="748" t="s">
        <v>545</v>
      </c>
      <c r="I568" s="748" t="s">
        <v>3714</v>
      </c>
      <c r="J568" s="748" t="s">
        <v>3715</v>
      </c>
      <c r="K568" s="748" t="s">
        <v>3716</v>
      </c>
      <c r="L568" s="751">
        <v>4000</v>
      </c>
      <c r="M568" s="751">
        <v>8000</v>
      </c>
      <c r="N568" s="748">
        <v>2</v>
      </c>
      <c r="O568" s="752">
        <v>2</v>
      </c>
      <c r="P568" s="751">
        <v>4000</v>
      </c>
      <c r="Q568" s="753">
        <v>0.5</v>
      </c>
      <c r="R568" s="748">
        <v>1</v>
      </c>
      <c r="S568" s="753">
        <v>0.5</v>
      </c>
      <c r="T568" s="752">
        <v>1</v>
      </c>
      <c r="U568" s="747">
        <v>0.5</v>
      </c>
    </row>
    <row r="569" spans="1:21" ht="14.4" customHeight="1" x14ac:dyDescent="0.3">
      <c r="A569" s="746">
        <v>30</v>
      </c>
      <c r="B569" s="748" t="s">
        <v>544</v>
      </c>
      <c r="C569" s="748" t="s">
        <v>3364</v>
      </c>
      <c r="D569" s="749" t="s">
        <v>4282</v>
      </c>
      <c r="E569" s="750" t="s">
        <v>3375</v>
      </c>
      <c r="F569" s="748" t="s">
        <v>3363</v>
      </c>
      <c r="G569" s="748" t="s">
        <v>3593</v>
      </c>
      <c r="H569" s="748" t="s">
        <v>545</v>
      </c>
      <c r="I569" s="748" t="s">
        <v>3906</v>
      </c>
      <c r="J569" s="748" t="s">
        <v>3907</v>
      </c>
      <c r="K569" s="748" t="s">
        <v>3908</v>
      </c>
      <c r="L569" s="751">
        <v>1470</v>
      </c>
      <c r="M569" s="751">
        <v>1470</v>
      </c>
      <c r="N569" s="748">
        <v>1</v>
      </c>
      <c r="O569" s="752">
        <v>1</v>
      </c>
      <c r="P569" s="751"/>
      <c r="Q569" s="753">
        <v>0</v>
      </c>
      <c r="R569" s="748"/>
      <c r="S569" s="753">
        <v>0</v>
      </c>
      <c r="T569" s="752"/>
      <c r="U569" s="747">
        <v>0</v>
      </c>
    </row>
    <row r="570" spans="1:21" ht="14.4" customHeight="1" x14ac:dyDescent="0.3">
      <c r="A570" s="746">
        <v>30</v>
      </c>
      <c r="B570" s="748" t="s">
        <v>544</v>
      </c>
      <c r="C570" s="748" t="s">
        <v>3364</v>
      </c>
      <c r="D570" s="749" t="s">
        <v>4282</v>
      </c>
      <c r="E570" s="750" t="s">
        <v>3376</v>
      </c>
      <c r="F570" s="748" t="s">
        <v>3361</v>
      </c>
      <c r="G570" s="748" t="s">
        <v>3607</v>
      </c>
      <c r="H570" s="748" t="s">
        <v>545</v>
      </c>
      <c r="I570" s="748" t="s">
        <v>1054</v>
      </c>
      <c r="J570" s="748" t="s">
        <v>3608</v>
      </c>
      <c r="K570" s="748" t="s">
        <v>1234</v>
      </c>
      <c r="L570" s="751">
        <v>35.11</v>
      </c>
      <c r="M570" s="751">
        <v>35.11</v>
      </c>
      <c r="N570" s="748">
        <v>1</v>
      </c>
      <c r="O570" s="752">
        <v>0.5</v>
      </c>
      <c r="P570" s="751"/>
      <c r="Q570" s="753">
        <v>0</v>
      </c>
      <c r="R570" s="748"/>
      <c r="S570" s="753">
        <v>0</v>
      </c>
      <c r="T570" s="752"/>
      <c r="U570" s="747">
        <v>0</v>
      </c>
    </row>
    <row r="571" spans="1:21" ht="14.4" customHeight="1" x14ac:dyDescent="0.3">
      <c r="A571" s="746">
        <v>30</v>
      </c>
      <c r="B571" s="748" t="s">
        <v>544</v>
      </c>
      <c r="C571" s="748" t="s">
        <v>3364</v>
      </c>
      <c r="D571" s="749" t="s">
        <v>4282</v>
      </c>
      <c r="E571" s="750" t="s">
        <v>3376</v>
      </c>
      <c r="F571" s="748" t="s">
        <v>3361</v>
      </c>
      <c r="G571" s="748" t="s">
        <v>3381</v>
      </c>
      <c r="H571" s="748" t="s">
        <v>545</v>
      </c>
      <c r="I571" s="748" t="s">
        <v>3382</v>
      </c>
      <c r="J571" s="748" t="s">
        <v>1226</v>
      </c>
      <c r="K571" s="748" t="s">
        <v>3383</v>
      </c>
      <c r="L571" s="751">
        <v>0</v>
      </c>
      <c r="M571" s="751">
        <v>0</v>
      </c>
      <c r="N571" s="748">
        <v>2</v>
      </c>
      <c r="O571" s="752">
        <v>1</v>
      </c>
      <c r="P571" s="751"/>
      <c r="Q571" s="753"/>
      <c r="R571" s="748"/>
      <c r="S571" s="753">
        <v>0</v>
      </c>
      <c r="T571" s="752"/>
      <c r="U571" s="747">
        <v>0</v>
      </c>
    </row>
    <row r="572" spans="1:21" ht="14.4" customHeight="1" x14ac:dyDescent="0.3">
      <c r="A572" s="746">
        <v>30</v>
      </c>
      <c r="B572" s="748" t="s">
        <v>544</v>
      </c>
      <c r="C572" s="748" t="s">
        <v>3364</v>
      </c>
      <c r="D572" s="749" t="s">
        <v>4282</v>
      </c>
      <c r="E572" s="750" t="s">
        <v>3376</v>
      </c>
      <c r="F572" s="748" t="s">
        <v>3361</v>
      </c>
      <c r="G572" s="748" t="s">
        <v>3381</v>
      </c>
      <c r="H572" s="748" t="s">
        <v>545</v>
      </c>
      <c r="I572" s="748" t="s">
        <v>708</v>
      </c>
      <c r="J572" s="748" t="s">
        <v>709</v>
      </c>
      <c r="K572" s="748" t="s">
        <v>3384</v>
      </c>
      <c r="L572" s="751">
        <v>40.58</v>
      </c>
      <c r="M572" s="751">
        <v>121.74</v>
      </c>
      <c r="N572" s="748">
        <v>3</v>
      </c>
      <c r="O572" s="752">
        <v>1.5</v>
      </c>
      <c r="P572" s="751"/>
      <c r="Q572" s="753">
        <v>0</v>
      </c>
      <c r="R572" s="748"/>
      <c r="S572" s="753">
        <v>0</v>
      </c>
      <c r="T572" s="752"/>
      <c r="U572" s="747">
        <v>0</v>
      </c>
    </row>
    <row r="573" spans="1:21" ht="14.4" customHeight="1" x14ac:dyDescent="0.3">
      <c r="A573" s="746">
        <v>30</v>
      </c>
      <c r="B573" s="748" t="s">
        <v>544</v>
      </c>
      <c r="C573" s="748" t="s">
        <v>3364</v>
      </c>
      <c r="D573" s="749" t="s">
        <v>4282</v>
      </c>
      <c r="E573" s="750" t="s">
        <v>3376</v>
      </c>
      <c r="F573" s="748" t="s">
        <v>3361</v>
      </c>
      <c r="G573" s="748" t="s">
        <v>3381</v>
      </c>
      <c r="H573" s="748" t="s">
        <v>545</v>
      </c>
      <c r="I573" s="748" t="s">
        <v>734</v>
      </c>
      <c r="J573" s="748" t="s">
        <v>3609</v>
      </c>
      <c r="K573" s="748" t="s">
        <v>3383</v>
      </c>
      <c r="L573" s="751">
        <v>42.85</v>
      </c>
      <c r="M573" s="751">
        <v>128.55000000000001</v>
      </c>
      <c r="N573" s="748">
        <v>3</v>
      </c>
      <c r="O573" s="752">
        <v>1.5</v>
      </c>
      <c r="P573" s="751"/>
      <c r="Q573" s="753">
        <v>0</v>
      </c>
      <c r="R573" s="748"/>
      <c r="S573" s="753">
        <v>0</v>
      </c>
      <c r="T573" s="752"/>
      <c r="U573" s="747">
        <v>0</v>
      </c>
    </row>
    <row r="574" spans="1:21" ht="14.4" customHeight="1" x14ac:dyDescent="0.3">
      <c r="A574" s="746">
        <v>30</v>
      </c>
      <c r="B574" s="748" t="s">
        <v>544</v>
      </c>
      <c r="C574" s="748" t="s">
        <v>3364</v>
      </c>
      <c r="D574" s="749" t="s">
        <v>4282</v>
      </c>
      <c r="E574" s="750" t="s">
        <v>3376</v>
      </c>
      <c r="F574" s="748" t="s">
        <v>3361</v>
      </c>
      <c r="G574" s="748" t="s">
        <v>3385</v>
      </c>
      <c r="H574" s="748" t="s">
        <v>2305</v>
      </c>
      <c r="I574" s="748" t="s">
        <v>2480</v>
      </c>
      <c r="J574" s="748" t="s">
        <v>3323</v>
      </c>
      <c r="K574" s="748" t="s">
        <v>3322</v>
      </c>
      <c r="L574" s="751">
        <v>6.68</v>
      </c>
      <c r="M574" s="751">
        <v>13.36</v>
      </c>
      <c r="N574" s="748">
        <v>2</v>
      </c>
      <c r="O574" s="752">
        <v>1</v>
      </c>
      <c r="P574" s="751">
        <v>6.68</v>
      </c>
      <c r="Q574" s="753">
        <v>0.5</v>
      </c>
      <c r="R574" s="748">
        <v>1</v>
      </c>
      <c r="S574" s="753">
        <v>0.5</v>
      </c>
      <c r="T574" s="752">
        <v>0.5</v>
      </c>
      <c r="U574" s="747">
        <v>0.5</v>
      </c>
    </row>
    <row r="575" spans="1:21" ht="14.4" customHeight="1" x14ac:dyDescent="0.3">
      <c r="A575" s="746">
        <v>30</v>
      </c>
      <c r="B575" s="748" t="s">
        <v>544</v>
      </c>
      <c r="C575" s="748" t="s">
        <v>3364</v>
      </c>
      <c r="D575" s="749" t="s">
        <v>4282</v>
      </c>
      <c r="E575" s="750" t="s">
        <v>3376</v>
      </c>
      <c r="F575" s="748" t="s">
        <v>3361</v>
      </c>
      <c r="G575" s="748" t="s">
        <v>3717</v>
      </c>
      <c r="H575" s="748" t="s">
        <v>545</v>
      </c>
      <c r="I575" s="748" t="s">
        <v>3718</v>
      </c>
      <c r="J575" s="748" t="s">
        <v>1194</v>
      </c>
      <c r="K575" s="748" t="s">
        <v>3719</v>
      </c>
      <c r="L575" s="751">
        <v>0</v>
      </c>
      <c r="M575" s="751">
        <v>0</v>
      </c>
      <c r="N575" s="748">
        <v>3</v>
      </c>
      <c r="O575" s="752">
        <v>1.5</v>
      </c>
      <c r="P575" s="751">
        <v>0</v>
      </c>
      <c r="Q575" s="753"/>
      <c r="R575" s="748">
        <v>1</v>
      </c>
      <c r="S575" s="753">
        <v>0.33333333333333331</v>
      </c>
      <c r="T575" s="752">
        <v>0.5</v>
      </c>
      <c r="U575" s="747">
        <v>0.33333333333333331</v>
      </c>
    </row>
    <row r="576" spans="1:21" ht="14.4" customHeight="1" x14ac:dyDescent="0.3">
      <c r="A576" s="746">
        <v>30</v>
      </c>
      <c r="B576" s="748" t="s">
        <v>544</v>
      </c>
      <c r="C576" s="748" t="s">
        <v>3364</v>
      </c>
      <c r="D576" s="749" t="s">
        <v>4282</v>
      </c>
      <c r="E576" s="750" t="s">
        <v>3376</v>
      </c>
      <c r="F576" s="748" t="s">
        <v>3361</v>
      </c>
      <c r="G576" s="748" t="s">
        <v>3391</v>
      </c>
      <c r="H576" s="748" t="s">
        <v>545</v>
      </c>
      <c r="I576" s="748" t="s">
        <v>1268</v>
      </c>
      <c r="J576" s="748" t="s">
        <v>1265</v>
      </c>
      <c r="K576" s="748" t="s">
        <v>1269</v>
      </c>
      <c r="L576" s="751">
        <v>77.680000000000007</v>
      </c>
      <c r="M576" s="751">
        <v>77.680000000000007</v>
      </c>
      <c r="N576" s="748">
        <v>1</v>
      </c>
      <c r="O576" s="752">
        <v>0.5</v>
      </c>
      <c r="P576" s="751">
        <v>77.680000000000007</v>
      </c>
      <c r="Q576" s="753">
        <v>1</v>
      </c>
      <c r="R576" s="748">
        <v>1</v>
      </c>
      <c r="S576" s="753">
        <v>1</v>
      </c>
      <c r="T576" s="752">
        <v>0.5</v>
      </c>
      <c r="U576" s="747">
        <v>1</v>
      </c>
    </row>
    <row r="577" spans="1:21" ht="14.4" customHeight="1" x14ac:dyDescent="0.3">
      <c r="A577" s="746">
        <v>30</v>
      </c>
      <c r="B577" s="748" t="s">
        <v>544</v>
      </c>
      <c r="C577" s="748" t="s">
        <v>3364</v>
      </c>
      <c r="D577" s="749" t="s">
        <v>4282</v>
      </c>
      <c r="E577" s="750" t="s">
        <v>3376</v>
      </c>
      <c r="F577" s="748" t="s">
        <v>3361</v>
      </c>
      <c r="G577" s="748" t="s">
        <v>3391</v>
      </c>
      <c r="H577" s="748" t="s">
        <v>545</v>
      </c>
      <c r="I577" s="748" t="s">
        <v>1261</v>
      </c>
      <c r="J577" s="748" t="s">
        <v>1258</v>
      </c>
      <c r="K577" s="748" t="s">
        <v>1262</v>
      </c>
      <c r="L577" s="751">
        <v>58.27</v>
      </c>
      <c r="M577" s="751">
        <v>233.08</v>
      </c>
      <c r="N577" s="748">
        <v>4</v>
      </c>
      <c r="O577" s="752">
        <v>2</v>
      </c>
      <c r="P577" s="751"/>
      <c r="Q577" s="753">
        <v>0</v>
      </c>
      <c r="R577" s="748"/>
      <c r="S577" s="753">
        <v>0</v>
      </c>
      <c r="T577" s="752"/>
      <c r="U577" s="747">
        <v>0</v>
      </c>
    </row>
    <row r="578" spans="1:21" ht="14.4" customHeight="1" x14ac:dyDescent="0.3">
      <c r="A578" s="746">
        <v>30</v>
      </c>
      <c r="B578" s="748" t="s">
        <v>544</v>
      </c>
      <c r="C578" s="748" t="s">
        <v>3364</v>
      </c>
      <c r="D578" s="749" t="s">
        <v>4282</v>
      </c>
      <c r="E578" s="750" t="s">
        <v>3376</v>
      </c>
      <c r="F578" s="748" t="s">
        <v>3361</v>
      </c>
      <c r="G578" s="748" t="s">
        <v>3909</v>
      </c>
      <c r="H578" s="748" t="s">
        <v>545</v>
      </c>
      <c r="I578" s="748" t="s">
        <v>1755</v>
      </c>
      <c r="J578" s="748" t="s">
        <v>1418</v>
      </c>
      <c r="K578" s="748" t="s">
        <v>1756</v>
      </c>
      <c r="L578" s="751">
        <v>0</v>
      </c>
      <c r="M578" s="751">
        <v>0</v>
      </c>
      <c r="N578" s="748">
        <v>1</v>
      </c>
      <c r="O578" s="752">
        <v>0.5</v>
      </c>
      <c r="P578" s="751"/>
      <c r="Q578" s="753"/>
      <c r="R578" s="748"/>
      <c r="S578" s="753">
        <v>0</v>
      </c>
      <c r="T578" s="752"/>
      <c r="U578" s="747">
        <v>0</v>
      </c>
    </row>
    <row r="579" spans="1:21" ht="14.4" customHeight="1" x14ac:dyDescent="0.3">
      <c r="A579" s="746">
        <v>30</v>
      </c>
      <c r="B579" s="748" t="s">
        <v>544</v>
      </c>
      <c r="C579" s="748" t="s">
        <v>3364</v>
      </c>
      <c r="D579" s="749" t="s">
        <v>4282</v>
      </c>
      <c r="E579" s="750" t="s">
        <v>3376</v>
      </c>
      <c r="F579" s="748" t="s">
        <v>3361</v>
      </c>
      <c r="G579" s="748" t="s">
        <v>3398</v>
      </c>
      <c r="H579" s="748" t="s">
        <v>2305</v>
      </c>
      <c r="I579" s="748" t="s">
        <v>2789</v>
      </c>
      <c r="J579" s="748" t="s">
        <v>2790</v>
      </c>
      <c r="K579" s="748" t="s">
        <v>1036</v>
      </c>
      <c r="L579" s="751">
        <v>124.91</v>
      </c>
      <c r="M579" s="751">
        <v>124.91</v>
      </c>
      <c r="N579" s="748">
        <v>1</v>
      </c>
      <c r="O579" s="752">
        <v>0.5</v>
      </c>
      <c r="P579" s="751">
        <v>124.91</v>
      </c>
      <c r="Q579" s="753">
        <v>1</v>
      </c>
      <c r="R579" s="748">
        <v>1</v>
      </c>
      <c r="S579" s="753">
        <v>1</v>
      </c>
      <c r="T579" s="752">
        <v>0.5</v>
      </c>
      <c r="U579" s="747">
        <v>1</v>
      </c>
    </row>
    <row r="580" spans="1:21" ht="14.4" customHeight="1" x14ac:dyDescent="0.3">
      <c r="A580" s="746">
        <v>30</v>
      </c>
      <c r="B580" s="748" t="s">
        <v>544</v>
      </c>
      <c r="C580" s="748" t="s">
        <v>3364</v>
      </c>
      <c r="D580" s="749" t="s">
        <v>4282</v>
      </c>
      <c r="E580" s="750" t="s">
        <v>3376</v>
      </c>
      <c r="F580" s="748" t="s">
        <v>3361</v>
      </c>
      <c r="G580" s="748" t="s">
        <v>3398</v>
      </c>
      <c r="H580" s="748" t="s">
        <v>2305</v>
      </c>
      <c r="I580" s="748" t="s">
        <v>2789</v>
      </c>
      <c r="J580" s="748" t="s">
        <v>2790</v>
      </c>
      <c r="K580" s="748" t="s">
        <v>1036</v>
      </c>
      <c r="L580" s="751">
        <v>117.73</v>
      </c>
      <c r="M580" s="751">
        <v>235.46</v>
      </c>
      <c r="N580" s="748">
        <v>2</v>
      </c>
      <c r="O580" s="752">
        <v>1</v>
      </c>
      <c r="P580" s="751"/>
      <c r="Q580" s="753">
        <v>0</v>
      </c>
      <c r="R580" s="748"/>
      <c r="S580" s="753">
        <v>0</v>
      </c>
      <c r="T580" s="752"/>
      <c r="U580" s="747">
        <v>0</v>
      </c>
    </row>
    <row r="581" spans="1:21" ht="14.4" customHeight="1" x14ac:dyDescent="0.3">
      <c r="A581" s="746">
        <v>30</v>
      </c>
      <c r="B581" s="748" t="s">
        <v>544</v>
      </c>
      <c r="C581" s="748" t="s">
        <v>3364</v>
      </c>
      <c r="D581" s="749" t="s">
        <v>4282</v>
      </c>
      <c r="E581" s="750" t="s">
        <v>3376</v>
      </c>
      <c r="F581" s="748" t="s">
        <v>3361</v>
      </c>
      <c r="G581" s="748" t="s">
        <v>3398</v>
      </c>
      <c r="H581" s="748" t="s">
        <v>2305</v>
      </c>
      <c r="I581" s="748" t="s">
        <v>2488</v>
      </c>
      <c r="J581" s="748" t="s">
        <v>3235</v>
      </c>
      <c r="K581" s="748" t="s">
        <v>1036</v>
      </c>
      <c r="L581" s="751">
        <v>124.91</v>
      </c>
      <c r="M581" s="751">
        <v>374.73</v>
      </c>
      <c r="N581" s="748">
        <v>3</v>
      </c>
      <c r="O581" s="752">
        <v>2</v>
      </c>
      <c r="P581" s="751"/>
      <c r="Q581" s="753">
        <v>0</v>
      </c>
      <c r="R581" s="748"/>
      <c r="S581" s="753">
        <v>0</v>
      </c>
      <c r="T581" s="752"/>
      <c r="U581" s="747">
        <v>0</v>
      </c>
    </row>
    <row r="582" spans="1:21" ht="14.4" customHeight="1" x14ac:dyDescent="0.3">
      <c r="A582" s="746">
        <v>30</v>
      </c>
      <c r="B582" s="748" t="s">
        <v>544</v>
      </c>
      <c r="C582" s="748" t="s">
        <v>3364</v>
      </c>
      <c r="D582" s="749" t="s">
        <v>4282</v>
      </c>
      <c r="E582" s="750" t="s">
        <v>3376</v>
      </c>
      <c r="F582" s="748" t="s">
        <v>3361</v>
      </c>
      <c r="G582" s="748" t="s">
        <v>3398</v>
      </c>
      <c r="H582" s="748" t="s">
        <v>2305</v>
      </c>
      <c r="I582" s="748" t="s">
        <v>2488</v>
      </c>
      <c r="J582" s="748" t="s">
        <v>3235</v>
      </c>
      <c r="K582" s="748" t="s">
        <v>1036</v>
      </c>
      <c r="L582" s="751">
        <v>117.73</v>
      </c>
      <c r="M582" s="751">
        <v>117.73</v>
      </c>
      <c r="N582" s="748">
        <v>1</v>
      </c>
      <c r="O582" s="752">
        <v>0.5</v>
      </c>
      <c r="P582" s="751">
        <v>117.73</v>
      </c>
      <c r="Q582" s="753">
        <v>1</v>
      </c>
      <c r="R582" s="748">
        <v>1</v>
      </c>
      <c r="S582" s="753">
        <v>1</v>
      </c>
      <c r="T582" s="752">
        <v>0.5</v>
      </c>
      <c r="U582" s="747">
        <v>1</v>
      </c>
    </row>
    <row r="583" spans="1:21" ht="14.4" customHeight="1" x14ac:dyDescent="0.3">
      <c r="A583" s="746">
        <v>30</v>
      </c>
      <c r="B583" s="748" t="s">
        <v>544</v>
      </c>
      <c r="C583" s="748" t="s">
        <v>3364</v>
      </c>
      <c r="D583" s="749" t="s">
        <v>4282</v>
      </c>
      <c r="E583" s="750" t="s">
        <v>3376</v>
      </c>
      <c r="F583" s="748" t="s">
        <v>3361</v>
      </c>
      <c r="G583" s="748" t="s">
        <v>3398</v>
      </c>
      <c r="H583" s="748" t="s">
        <v>2305</v>
      </c>
      <c r="I583" s="748" t="s">
        <v>3910</v>
      </c>
      <c r="J583" s="748" t="s">
        <v>2790</v>
      </c>
      <c r="K583" s="748" t="s">
        <v>1036</v>
      </c>
      <c r="L583" s="751">
        <v>124.91</v>
      </c>
      <c r="M583" s="751">
        <v>124.91</v>
      </c>
      <c r="N583" s="748">
        <v>1</v>
      </c>
      <c r="O583" s="752">
        <v>0.5</v>
      </c>
      <c r="P583" s="751">
        <v>124.91</v>
      </c>
      <c r="Q583" s="753">
        <v>1</v>
      </c>
      <c r="R583" s="748">
        <v>1</v>
      </c>
      <c r="S583" s="753">
        <v>1</v>
      </c>
      <c r="T583" s="752">
        <v>0.5</v>
      </c>
      <c r="U583" s="747">
        <v>1</v>
      </c>
    </row>
    <row r="584" spans="1:21" ht="14.4" customHeight="1" x14ac:dyDescent="0.3">
      <c r="A584" s="746">
        <v>30</v>
      </c>
      <c r="B584" s="748" t="s">
        <v>544</v>
      </c>
      <c r="C584" s="748" t="s">
        <v>3364</v>
      </c>
      <c r="D584" s="749" t="s">
        <v>4282</v>
      </c>
      <c r="E584" s="750" t="s">
        <v>3376</v>
      </c>
      <c r="F584" s="748" t="s">
        <v>3361</v>
      </c>
      <c r="G584" s="748" t="s">
        <v>3402</v>
      </c>
      <c r="H584" s="748" t="s">
        <v>2305</v>
      </c>
      <c r="I584" s="748" t="s">
        <v>2416</v>
      </c>
      <c r="J584" s="748" t="s">
        <v>2417</v>
      </c>
      <c r="K584" s="748" t="s">
        <v>2038</v>
      </c>
      <c r="L584" s="751">
        <v>65.540000000000006</v>
      </c>
      <c r="M584" s="751">
        <v>196.62</v>
      </c>
      <c r="N584" s="748">
        <v>3</v>
      </c>
      <c r="O584" s="752">
        <v>1.5</v>
      </c>
      <c r="P584" s="751"/>
      <c r="Q584" s="753">
        <v>0</v>
      </c>
      <c r="R584" s="748"/>
      <c r="S584" s="753">
        <v>0</v>
      </c>
      <c r="T584" s="752"/>
      <c r="U584" s="747">
        <v>0</v>
      </c>
    </row>
    <row r="585" spans="1:21" ht="14.4" customHeight="1" x14ac:dyDescent="0.3">
      <c r="A585" s="746">
        <v>30</v>
      </c>
      <c r="B585" s="748" t="s">
        <v>544</v>
      </c>
      <c r="C585" s="748" t="s">
        <v>3364</v>
      </c>
      <c r="D585" s="749" t="s">
        <v>4282</v>
      </c>
      <c r="E585" s="750" t="s">
        <v>3376</v>
      </c>
      <c r="F585" s="748" t="s">
        <v>3361</v>
      </c>
      <c r="G585" s="748" t="s">
        <v>3403</v>
      </c>
      <c r="H585" s="748" t="s">
        <v>2305</v>
      </c>
      <c r="I585" s="748" t="s">
        <v>2402</v>
      </c>
      <c r="J585" s="748" t="s">
        <v>2403</v>
      </c>
      <c r="K585" s="748" t="s">
        <v>1610</v>
      </c>
      <c r="L585" s="751">
        <v>35.11</v>
      </c>
      <c r="M585" s="751">
        <v>175.55</v>
      </c>
      <c r="N585" s="748">
        <v>5</v>
      </c>
      <c r="O585" s="752">
        <v>2.5</v>
      </c>
      <c r="P585" s="751">
        <v>35.11</v>
      </c>
      <c r="Q585" s="753">
        <v>0.19999999999999998</v>
      </c>
      <c r="R585" s="748">
        <v>1</v>
      </c>
      <c r="S585" s="753">
        <v>0.2</v>
      </c>
      <c r="T585" s="752">
        <v>0.5</v>
      </c>
      <c r="U585" s="747">
        <v>0.2</v>
      </c>
    </row>
    <row r="586" spans="1:21" ht="14.4" customHeight="1" x14ac:dyDescent="0.3">
      <c r="A586" s="746">
        <v>30</v>
      </c>
      <c r="B586" s="748" t="s">
        <v>544</v>
      </c>
      <c r="C586" s="748" t="s">
        <v>3364</v>
      </c>
      <c r="D586" s="749" t="s">
        <v>4282</v>
      </c>
      <c r="E586" s="750" t="s">
        <v>3376</v>
      </c>
      <c r="F586" s="748" t="s">
        <v>3361</v>
      </c>
      <c r="G586" s="748" t="s">
        <v>3805</v>
      </c>
      <c r="H586" s="748" t="s">
        <v>2305</v>
      </c>
      <c r="I586" s="748" t="s">
        <v>2461</v>
      </c>
      <c r="J586" s="748" t="s">
        <v>2319</v>
      </c>
      <c r="K586" s="748" t="s">
        <v>2407</v>
      </c>
      <c r="L586" s="751">
        <v>113.66</v>
      </c>
      <c r="M586" s="751">
        <v>113.66</v>
      </c>
      <c r="N586" s="748">
        <v>1</v>
      </c>
      <c r="O586" s="752">
        <v>0.5</v>
      </c>
      <c r="P586" s="751"/>
      <c r="Q586" s="753">
        <v>0</v>
      </c>
      <c r="R586" s="748"/>
      <c r="S586" s="753">
        <v>0</v>
      </c>
      <c r="T586" s="752"/>
      <c r="U586" s="747">
        <v>0</v>
      </c>
    </row>
    <row r="587" spans="1:21" ht="14.4" customHeight="1" x14ac:dyDescent="0.3">
      <c r="A587" s="746">
        <v>30</v>
      </c>
      <c r="B587" s="748" t="s">
        <v>544</v>
      </c>
      <c r="C587" s="748" t="s">
        <v>3364</v>
      </c>
      <c r="D587" s="749" t="s">
        <v>4282</v>
      </c>
      <c r="E587" s="750" t="s">
        <v>3376</v>
      </c>
      <c r="F587" s="748" t="s">
        <v>3361</v>
      </c>
      <c r="G587" s="748" t="s">
        <v>3405</v>
      </c>
      <c r="H587" s="748" t="s">
        <v>2305</v>
      </c>
      <c r="I587" s="748" t="s">
        <v>2563</v>
      </c>
      <c r="J587" s="748" t="s">
        <v>2564</v>
      </c>
      <c r="K587" s="748" t="s">
        <v>3220</v>
      </c>
      <c r="L587" s="751">
        <v>65.989999999999995</v>
      </c>
      <c r="M587" s="751">
        <v>131.97999999999999</v>
      </c>
      <c r="N587" s="748">
        <v>2</v>
      </c>
      <c r="O587" s="752">
        <v>1</v>
      </c>
      <c r="P587" s="751"/>
      <c r="Q587" s="753">
        <v>0</v>
      </c>
      <c r="R587" s="748"/>
      <c r="S587" s="753">
        <v>0</v>
      </c>
      <c r="T587" s="752"/>
      <c r="U587" s="747">
        <v>0</v>
      </c>
    </row>
    <row r="588" spans="1:21" ht="14.4" customHeight="1" x14ac:dyDescent="0.3">
      <c r="A588" s="746">
        <v>30</v>
      </c>
      <c r="B588" s="748" t="s">
        <v>544</v>
      </c>
      <c r="C588" s="748" t="s">
        <v>3364</v>
      </c>
      <c r="D588" s="749" t="s">
        <v>4282</v>
      </c>
      <c r="E588" s="750" t="s">
        <v>3376</v>
      </c>
      <c r="F588" s="748" t="s">
        <v>3361</v>
      </c>
      <c r="G588" s="748" t="s">
        <v>3405</v>
      </c>
      <c r="H588" s="748" t="s">
        <v>2305</v>
      </c>
      <c r="I588" s="748" t="s">
        <v>2681</v>
      </c>
      <c r="J588" s="748" t="s">
        <v>2354</v>
      </c>
      <c r="K588" s="748" t="s">
        <v>3329</v>
      </c>
      <c r="L588" s="751">
        <v>132</v>
      </c>
      <c r="M588" s="751">
        <v>264</v>
      </c>
      <c r="N588" s="748">
        <v>2</v>
      </c>
      <c r="O588" s="752">
        <v>1</v>
      </c>
      <c r="P588" s="751"/>
      <c r="Q588" s="753">
        <v>0</v>
      </c>
      <c r="R588" s="748"/>
      <c r="S588" s="753">
        <v>0</v>
      </c>
      <c r="T588" s="752"/>
      <c r="U588" s="747">
        <v>0</v>
      </c>
    </row>
    <row r="589" spans="1:21" ht="14.4" customHeight="1" x14ac:dyDescent="0.3">
      <c r="A589" s="746">
        <v>30</v>
      </c>
      <c r="B589" s="748" t="s">
        <v>544</v>
      </c>
      <c r="C589" s="748" t="s">
        <v>3364</v>
      </c>
      <c r="D589" s="749" t="s">
        <v>4282</v>
      </c>
      <c r="E589" s="750" t="s">
        <v>3376</v>
      </c>
      <c r="F589" s="748" t="s">
        <v>3361</v>
      </c>
      <c r="G589" s="748" t="s">
        <v>3409</v>
      </c>
      <c r="H589" s="748" t="s">
        <v>545</v>
      </c>
      <c r="I589" s="748" t="s">
        <v>1066</v>
      </c>
      <c r="J589" s="748" t="s">
        <v>3410</v>
      </c>
      <c r="K589" s="748" t="s">
        <v>3411</v>
      </c>
      <c r="L589" s="751">
        <v>23.72</v>
      </c>
      <c r="M589" s="751">
        <v>71.16</v>
      </c>
      <c r="N589" s="748">
        <v>3</v>
      </c>
      <c r="O589" s="752">
        <v>1.5</v>
      </c>
      <c r="P589" s="751"/>
      <c r="Q589" s="753">
        <v>0</v>
      </c>
      <c r="R589" s="748"/>
      <c r="S589" s="753">
        <v>0</v>
      </c>
      <c r="T589" s="752"/>
      <c r="U589" s="747">
        <v>0</v>
      </c>
    </row>
    <row r="590" spans="1:21" ht="14.4" customHeight="1" x14ac:dyDescent="0.3">
      <c r="A590" s="746">
        <v>30</v>
      </c>
      <c r="B590" s="748" t="s">
        <v>544</v>
      </c>
      <c r="C590" s="748" t="s">
        <v>3364</v>
      </c>
      <c r="D590" s="749" t="s">
        <v>4282</v>
      </c>
      <c r="E590" s="750" t="s">
        <v>3376</v>
      </c>
      <c r="F590" s="748" t="s">
        <v>3361</v>
      </c>
      <c r="G590" s="748" t="s">
        <v>3409</v>
      </c>
      <c r="H590" s="748" t="s">
        <v>545</v>
      </c>
      <c r="I590" s="748" t="s">
        <v>1066</v>
      </c>
      <c r="J590" s="748" t="s">
        <v>3410</v>
      </c>
      <c r="K590" s="748" t="s">
        <v>3411</v>
      </c>
      <c r="L590" s="751">
        <v>35.29</v>
      </c>
      <c r="M590" s="751">
        <v>70.58</v>
      </c>
      <c r="N590" s="748">
        <v>2</v>
      </c>
      <c r="O590" s="752">
        <v>1</v>
      </c>
      <c r="P590" s="751"/>
      <c r="Q590" s="753">
        <v>0</v>
      </c>
      <c r="R590" s="748"/>
      <c r="S590" s="753">
        <v>0</v>
      </c>
      <c r="T590" s="752"/>
      <c r="U590" s="747">
        <v>0</v>
      </c>
    </row>
    <row r="591" spans="1:21" ht="14.4" customHeight="1" x14ac:dyDescent="0.3">
      <c r="A591" s="746">
        <v>30</v>
      </c>
      <c r="B591" s="748" t="s">
        <v>544</v>
      </c>
      <c r="C591" s="748" t="s">
        <v>3364</v>
      </c>
      <c r="D591" s="749" t="s">
        <v>4282</v>
      </c>
      <c r="E591" s="750" t="s">
        <v>3376</v>
      </c>
      <c r="F591" s="748" t="s">
        <v>3361</v>
      </c>
      <c r="G591" s="748" t="s">
        <v>3412</v>
      </c>
      <c r="H591" s="748" t="s">
        <v>545</v>
      </c>
      <c r="I591" s="748" t="s">
        <v>806</v>
      </c>
      <c r="J591" s="748" t="s">
        <v>807</v>
      </c>
      <c r="K591" s="748" t="s">
        <v>3178</v>
      </c>
      <c r="L591" s="751">
        <v>110.28</v>
      </c>
      <c r="M591" s="751">
        <v>220.56</v>
      </c>
      <c r="N591" s="748">
        <v>2</v>
      </c>
      <c r="O591" s="752">
        <v>1</v>
      </c>
      <c r="P591" s="751"/>
      <c r="Q591" s="753">
        <v>0</v>
      </c>
      <c r="R591" s="748"/>
      <c r="S591" s="753">
        <v>0</v>
      </c>
      <c r="T591" s="752"/>
      <c r="U591" s="747">
        <v>0</v>
      </c>
    </row>
    <row r="592" spans="1:21" ht="14.4" customHeight="1" x14ac:dyDescent="0.3">
      <c r="A592" s="746">
        <v>30</v>
      </c>
      <c r="B592" s="748" t="s">
        <v>544</v>
      </c>
      <c r="C592" s="748" t="s">
        <v>3364</v>
      </c>
      <c r="D592" s="749" t="s">
        <v>4282</v>
      </c>
      <c r="E592" s="750" t="s">
        <v>3376</v>
      </c>
      <c r="F592" s="748" t="s">
        <v>3361</v>
      </c>
      <c r="G592" s="748" t="s">
        <v>3414</v>
      </c>
      <c r="H592" s="748" t="s">
        <v>545</v>
      </c>
      <c r="I592" s="748" t="s">
        <v>1549</v>
      </c>
      <c r="J592" s="748" t="s">
        <v>3415</v>
      </c>
      <c r="K592" s="748" t="s">
        <v>3628</v>
      </c>
      <c r="L592" s="751">
        <v>83.35</v>
      </c>
      <c r="M592" s="751">
        <v>166.7</v>
      </c>
      <c r="N592" s="748">
        <v>2</v>
      </c>
      <c r="O592" s="752">
        <v>1</v>
      </c>
      <c r="P592" s="751">
        <v>83.35</v>
      </c>
      <c r="Q592" s="753">
        <v>0.5</v>
      </c>
      <c r="R592" s="748">
        <v>1</v>
      </c>
      <c r="S592" s="753">
        <v>0.5</v>
      </c>
      <c r="T592" s="752">
        <v>0.5</v>
      </c>
      <c r="U592" s="747">
        <v>0.5</v>
      </c>
    </row>
    <row r="593" spans="1:21" ht="14.4" customHeight="1" x14ac:dyDescent="0.3">
      <c r="A593" s="746">
        <v>30</v>
      </c>
      <c r="B593" s="748" t="s">
        <v>544</v>
      </c>
      <c r="C593" s="748" t="s">
        <v>3364</v>
      </c>
      <c r="D593" s="749" t="s">
        <v>4282</v>
      </c>
      <c r="E593" s="750" t="s">
        <v>3376</v>
      </c>
      <c r="F593" s="748" t="s">
        <v>3361</v>
      </c>
      <c r="G593" s="748" t="s">
        <v>3631</v>
      </c>
      <c r="H593" s="748" t="s">
        <v>545</v>
      </c>
      <c r="I593" s="748" t="s">
        <v>3911</v>
      </c>
      <c r="J593" s="748" t="s">
        <v>3912</v>
      </c>
      <c r="K593" s="748" t="s">
        <v>571</v>
      </c>
      <c r="L593" s="751">
        <v>528.44000000000005</v>
      </c>
      <c r="M593" s="751">
        <v>528.44000000000005</v>
      </c>
      <c r="N593" s="748">
        <v>1</v>
      </c>
      <c r="O593" s="752">
        <v>0.5</v>
      </c>
      <c r="P593" s="751"/>
      <c r="Q593" s="753">
        <v>0</v>
      </c>
      <c r="R593" s="748"/>
      <c r="S593" s="753">
        <v>0</v>
      </c>
      <c r="T593" s="752"/>
      <c r="U593" s="747">
        <v>0</v>
      </c>
    </row>
    <row r="594" spans="1:21" ht="14.4" customHeight="1" x14ac:dyDescent="0.3">
      <c r="A594" s="746">
        <v>30</v>
      </c>
      <c r="B594" s="748" t="s">
        <v>544</v>
      </c>
      <c r="C594" s="748" t="s">
        <v>3364</v>
      </c>
      <c r="D594" s="749" t="s">
        <v>4282</v>
      </c>
      <c r="E594" s="750" t="s">
        <v>3376</v>
      </c>
      <c r="F594" s="748" t="s">
        <v>3361</v>
      </c>
      <c r="G594" s="748" t="s">
        <v>3913</v>
      </c>
      <c r="H594" s="748" t="s">
        <v>545</v>
      </c>
      <c r="I594" s="748" t="s">
        <v>3914</v>
      </c>
      <c r="J594" s="748" t="s">
        <v>1177</v>
      </c>
      <c r="K594" s="748" t="s">
        <v>3915</v>
      </c>
      <c r="L594" s="751">
        <v>61.65</v>
      </c>
      <c r="M594" s="751">
        <v>61.65</v>
      </c>
      <c r="N594" s="748">
        <v>1</v>
      </c>
      <c r="O594" s="752">
        <v>1</v>
      </c>
      <c r="P594" s="751"/>
      <c r="Q594" s="753">
        <v>0</v>
      </c>
      <c r="R594" s="748"/>
      <c r="S594" s="753">
        <v>0</v>
      </c>
      <c r="T594" s="752"/>
      <c r="U594" s="747">
        <v>0</v>
      </c>
    </row>
    <row r="595" spans="1:21" ht="14.4" customHeight="1" x14ac:dyDescent="0.3">
      <c r="A595" s="746">
        <v>30</v>
      </c>
      <c r="B595" s="748" t="s">
        <v>544</v>
      </c>
      <c r="C595" s="748" t="s">
        <v>3364</v>
      </c>
      <c r="D595" s="749" t="s">
        <v>4282</v>
      </c>
      <c r="E595" s="750" t="s">
        <v>3376</v>
      </c>
      <c r="F595" s="748" t="s">
        <v>3361</v>
      </c>
      <c r="G595" s="748" t="s">
        <v>3416</v>
      </c>
      <c r="H595" s="748" t="s">
        <v>2305</v>
      </c>
      <c r="I595" s="748" t="s">
        <v>2628</v>
      </c>
      <c r="J595" s="748" t="s">
        <v>2629</v>
      </c>
      <c r="K595" s="748" t="s">
        <v>2407</v>
      </c>
      <c r="L595" s="751">
        <v>132</v>
      </c>
      <c r="M595" s="751">
        <v>132</v>
      </c>
      <c r="N595" s="748">
        <v>1</v>
      </c>
      <c r="O595" s="752">
        <v>0.5</v>
      </c>
      <c r="P595" s="751"/>
      <c r="Q595" s="753">
        <v>0</v>
      </c>
      <c r="R595" s="748"/>
      <c r="S595" s="753">
        <v>0</v>
      </c>
      <c r="T595" s="752"/>
      <c r="U595" s="747">
        <v>0</v>
      </c>
    </row>
    <row r="596" spans="1:21" ht="14.4" customHeight="1" x14ac:dyDescent="0.3">
      <c r="A596" s="746">
        <v>30</v>
      </c>
      <c r="B596" s="748" t="s">
        <v>544</v>
      </c>
      <c r="C596" s="748" t="s">
        <v>3364</v>
      </c>
      <c r="D596" s="749" t="s">
        <v>4282</v>
      </c>
      <c r="E596" s="750" t="s">
        <v>3376</v>
      </c>
      <c r="F596" s="748" t="s">
        <v>3361</v>
      </c>
      <c r="G596" s="748" t="s">
        <v>3728</v>
      </c>
      <c r="H596" s="748" t="s">
        <v>545</v>
      </c>
      <c r="I596" s="748" t="s">
        <v>1410</v>
      </c>
      <c r="J596" s="748" t="s">
        <v>3729</v>
      </c>
      <c r="K596" s="748" t="s">
        <v>3213</v>
      </c>
      <c r="L596" s="751">
        <v>45.05</v>
      </c>
      <c r="M596" s="751">
        <v>90.1</v>
      </c>
      <c r="N596" s="748">
        <v>2</v>
      </c>
      <c r="O596" s="752">
        <v>1</v>
      </c>
      <c r="P596" s="751"/>
      <c r="Q596" s="753">
        <v>0</v>
      </c>
      <c r="R596" s="748"/>
      <c r="S596" s="753">
        <v>0</v>
      </c>
      <c r="T596" s="752"/>
      <c r="U596" s="747">
        <v>0</v>
      </c>
    </row>
    <row r="597" spans="1:21" ht="14.4" customHeight="1" x14ac:dyDescent="0.3">
      <c r="A597" s="746">
        <v>30</v>
      </c>
      <c r="B597" s="748" t="s">
        <v>544</v>
      </c>
      <c r="C597" s="748" t="s">
        <v>3364</v>
      </c>
      <c r="D597" s="749" t="s">
        <v>4282</v>
      </c>
      <c r="E597" s="750" t="s">
        <v>3376</v>
      </c>
      <c r="F597" s="748" t="s">
        <v>3361</v>
      </c>
      <c r="G597" s="748" t="s">
        <v>3420</v>
      </c>
      <c r="H597" s="748" t="s">
        <v>545</v>
      </c>
      <c r="I597" s="748" t="s">
        <v>963</v>
      </c>
      <c r="J597" s="748" t="s">
        <v>964</v>
      </c>
      <c r="K597" s="748" t="s">
        <v>3421</v>
      </c>
      <c r="L597" s="751">
        <v>58.97</v>
      </c>
      <c r="M597" s="751">
        <v>176.91</v>
      </c>
      <c r="N597" s="748">
        <v>3</v>
      </c>
      <c r="O597" s="752">
        <v>1.5</v>
      </c>
      <c r="P597" s="751"/>
      <c r="Q597" s="753">
        <v>0</v>
      </c>
      <c r="R597" s="748"/>
      <c r="S597" s="753">
        <v>0</v>
      </c>
      <c r="T597" s="752"/>
      <c r="U597" s="747">
        <v>0</v>
      </c>
    </row>
    <row r="598" spans="1:21" ht="14.4" customHeight="1" x14ac:dyDescent="0.3">
      <c r="A598" s="746">
        <v>30</v>
      </c>
      <c r="B598" s="748" t="s">
        <v>544</v>
      </c>
      <c r="C598" s="748" t="s">
        <v>3364</v>
      </c>
      <c r="D598" s="749" t="s">
        <v>4282</v>
      </c>
      <c r="E598" s="750" t="s">
        <v>3376</v>
      </c>
      <c r="F598" s="748" t="s">
        <v>3361</v>
      </c>
      <c r="G598" s="748" t="s">
        <v>3420</v>
      </c>
      <c r="H598" s="748" t="s">
        <v>545</v>
      </c>
      <c r="I598" s="748" t="s">
        <v>3422</v>
      </c>
      <c r="J598" s="748" t="s">
        <v>3423</v>
      </c>
      <c r="K598" s="748" t="s">
        <v>3424</v>
      </c>
      <c r="L598" s="751">
        <v>0</v>
      </c>
      <c r="M598" s="751">
        <v>0</v>
      </c>
      <c r="N598" s="748">
        <v>1</v>
      </c>
      <c r="O598" s="752">
        <v>0.5</v>
      </c>
      <c r="P598" s="751"/>
      <c r="Q598" s="753"/>
      <c r="R598" s="748"/>
      <c r="S598" s="753">
        <v>0</v>
      </c>
      <c r="T598" s="752"/>
      <c r="U598" s="747">
        <v>0</v>
      </c>
    </row>
    <row r="599" spans="1:21" ht="14.4" customHeight="1" x14ac:dyDescent="0.3">
      <c r="A599" s="746">
        <v>30</v>
      </c>
      <c r="B599" s="748" t="s">
        <v>544</v>
      </c>
      <c r="C599" s="748" t="s">
        <v>3364</v>
      </c>
      <c r="D599" s="749" t="s">
        <v>4282</v>
      </c>
      <c r="E599" s="750" t="s">
        <v>3376</v>
      </c>
      <c r="F599" s="748" t="s">
        <v>3361</v>
      </c>
      <c r="G599" s="748" t="s">
        <v>3420</v>
      </c>
      <c r="H599" s="748" t="s">
        <v>545</v>
      </c>
      <c r="I599" s="748" t="s">
        <v>1169</v>
      </c>
      <c r="J599" s="748" t="s">
        <v>3423</v>
      </c>
      <c r="K599" s="748" t="s">
        <v>3425</v>
      </c>
      <c r="L599" s="751">
        <v>63.7</v>
      </c>
      <c r="M599" s="751">
        <v>637</v>
      </c>
      <c r="N599" s="748">
        <v>10</v>
      </c>
      <c r="O599" s="752">
        <v>5</v>
      </c>
      <c r="P599" s="751">
        <v>191.10000000000002</v>
      </c>
      <c r="Q599" s="753">
        <v>0.30000000000000004</v>
      </c>
      <c r="R599" s="748">
        <v>3</v>
      </c>
      <c r="S599" s="753">
        <v>0.3</v>
      </c>
      <c r="T599" s="752">
        <v>1.5</v>
      </c>
      <c r="U599" s="747">
        <v>0.3</v>
      </c>
    </row>
    <row r="600" spans="1:21" ht="14.4" customHeight="1" x14ac:dyDescent="0.3">
      <c r="A600" s="746">
        <v>30</v>
      </c>
      <c r="B600" s="748" t="s">
        <v>544</v>
      </c>
      <c r="C600" s="748" t="s">
        <v>3364</v>
      </c>
      <c r="D600" s="749" t="s">
        <v>4282</v>
      </c>
      <c r="E600" s="750" t="s">
        <v>3376</v>
      </c>
      <c r="F600" s="748" t="s">
        <v>3361</v>
      </c>
      <c r="G600" s="748" t="s">
        <v>3638</v>
      </c>
      <c r="H600" s="748" t="s">
        <v>2305</v>
      </c>
      <c r="I600" s="748" t="s">
        <v>2472</v>
      </c>
      <c r="J600" s="748" t="s">
        <v>2477</v>
      </c>
      <c r="K600" s="748" t="s">
        <v>3310</v>
      </c>
      <c r="L600" s="751">
        <v>424.24</v>
      </c>
      <c r="M600" s="751">
        <v>2545.4399999999996</v>
      </c>
      <c r="N600" s="748">
        <v>6</v>
      </c>
      <c r="O600" s="752">
        <v>3</v>
      </c>
      <c r="P600" s="751">
        <v>424.24</v>
      </c>
      <c r="Q600" s="753">
        <v>0.16666666666666669</v>
      </c>
      <c r="R600" s="748">
        <v>1</v>
      </c>
      <c r="S600" s="753">
        <v>0.16666666666666666</v>
      </c>
      <c r="T600" s="752">
        <v>0.5</v>
      </c>
      <c r="U600" s="747">
        <v>0.16666666666666666</v>
      </c>
    </row>
    <row r="601" spans="1:21" ht="14.4" customHeight="1" x14ac:dyDescent="0.3">
      <c r="A601" s="746">
        <v>30</v>
      </c>
      <c r="B601" s="748" t="s">
        <v>544</v>
      </c>
      <c r="C601" s="748" t="s">
        <v>3364</v>
      </c>
      <c r="D601" s="749" t="s">
        <v>4282</v>
      </c>
      <c r="E601" s="750" t="s">
        <v>3376</v>
      </c>
      <c r="F601" s="748" t="s">
        <v>3361</v>
      </c>
      <c r="G601" s="748" t="s">
        <v>3638</v>
      </c>
      <c r="H601" s="748" t="s">
        <v>2305</v>
      </c>
      <c r="I601" s="748" t="s">
        <v>2745</v>
      </c>
      <c r="J601" s="748" t="s">
        <v>3311</v>
      </c>
      <c r="K601" s="748" t="s">
        <v>3312</v>
      </c>
      <c r="L601" s="751">
        <v>478.07</v>
      </c>
      <c r="M601" s="751">
        <v>478.07</v>
      </c>
      <c r="N601" s="748">
        <v>1</v>
      </c>
      <c r="O601" s="752">
        <v>1</v>
      </c>
      <c r="P601" s="751"/>
      <c r="Q601" s="753">
        <v>0</v>
      </c>
      <c r="R601" s="748"/>
      <c r="S601" s="753">
        <v>0</v>
      </c>
      <c r="T601" s="752"/>
      <c r="U601" s="747">
        <v>0</v>
      </c>
    </row>
    <row r="602" spans="1:21" ht="14.4" customHeight="1" x14ac:dyDescent="0.3">
      <c r="A602" s="746">
        <v>30</v>
      </c>
      <c r="B602" s="748" t="s">
        <v>544</v>
      </c>
      <c r="C602" s="748" t="s">
        <v>3364</v>
      </c>
      <c r="D602" s="749" t="s">
        <v>4282</v>
      </c>
      <c r="E602" s="750" t="s">
        <v>3376</v>
      </c>
      <c r="F602" s="748" t="s">
        <v>3361</v>
      </c>
      <c r="G602" s="748" t="s">
        <v>3916</v>
      </c>
      <c r="H602" s="748" t="s">
        <v>545</v>
      </c>
      <c r="I602" s="748" t="s">
        <v>704</v>
      </c>
      <c r="J602" s="748" t="s">
        <v>705</v>
      </c>
      <c r="K602" s="748" t="s">
        <v>3917</v>
      </c>
      <c r="L602" s="751">
        <v>46.25</v>
      </c>
      <c r="M602" s="751">
        <v>46.25</v>
      </c>
      <c r="N602" s="748">
        <v>1</v>
      </c>
      <c r="O602" s="752">
        <v>0.5</v>
      </c>
      <c r="P602" s="751"/>
      <c r="Q602" s="753">
        <v>0</v>
      </c>
      <c r="R602" s="748"/>
      <c r="S602" s="753">
        <v>0</v>
      </c>
      <c r="T602" s="752"/>
      <c r="U602" s="747">
        <v>0</v>
      </c>
    </row>
    <row r="603" spans="1:21" ht="14.4" customHeight="1" x14ac:dyDescent="0.3">
      <c r="A603" s="746">
        <v>30</v>
      </c>
      <c r="B603" s="748" t="s">
        <v>544</v>
      </c>
      <c r="C603" s="748" t="s">
        <v>3364</v>
      </c>
      <c r="D603" s="749" t="s">
        <v>4282</v>
      </c>
      <c r="E603" s="750" t="s">
        <v>3376</v>
      </c>
      <c r="F603" s="748" t="s">
        <v>3361</v>
      </c>
      <c r="G603" s="748" t="s">
        <v>3816</v>
      </c>
      <c r="H603" s="748" t="s">
        <v>2305</v>
      </c>
      <c r="I603" s="748" t="s">
        <v>2538</v>
      </c>
      <c r="J603" s="748" t="s">
        <v>2539</v>
      </c>
      <c r="K603" s="748" t="s">
        <v>2540</v>
      </c>
      <c r="L603" s="751">
        <v>30.83</v>
      </c>
      <c r="M603" s="751">
        <v>30.83</v>
      </c>
      <c r="N603" s="748">
        <v>1</v>
      </c>
      <c r="O603" s="752">
        <v>0.5</v>
      </c>
      <c r="P603" s="751"/>
      <c r="Q603" s="753">
        <v>0</v>
      </c>
      <c r="R603" s="748"/>
      <c r="S603" s="753">
        <v>0</v>
      </c>
      <c r="T603" s="752"/>
      <c r="U603" s="747">
        <v>0</v>
      </c>
    </row>
    <row r="604" spans="1:21" ht="14.4" customHeight="1" x14ac:dyDescent="0.3">
      <c r="A604" s="746">
        <v>30</v>
      </c>
      <c r="B604" s="748" t="s">
        <v>544</v>
      </c>
      <c r="C604" s="748" t="s">
        <v>3364</v>
      </c>
      <c r="D604" s="749" t="s">
        <v>4282</v>
      </c>
      <c r="E604" s="750" t="s">
        <v>3376</v>
      </c>
      <c r="F604" s="748" t="s">
        <v>3361</v>
      </c>
      <c r="G604" s="748" t="s">
        <v>3429</v>
      </c>
      <c r="H604" s="748" t="s">
        <v>545</v>
      </c>
      <c r="I604" s="748" t="s">
        <v>1761</v>
      </c>
      <c r="J604" s="748" t="s">
        <v>3430</v>
      </c>
      <c r="K604" s="748" t="s">
        <v>1756</v>
      </c>
      <c r="L604" s="751">
        <v>0</v>
      </c>
      <c r="M604" s="751">
        <v>0</v>
      </c>
      <c r="N604" s="748">
        <v>1</v>
      </c>
      <c r="O604" s="752">
        <v>0.5</v>
      </c>
      <c r="P604" s="751">
        <v>0</v>
      </c>
      <c r="Q604" s="753"/>
      <c r="R604" s="748">
        <v>1</v>
      </c>
      <c r="S604" s="753">
        <v>1</v>
      </c>
      <c r="T604" s="752">
        <v>0.5</v>
      </c>
      <c r="U604" s="747">
        <v>1</v>
      </c>
    </row>
    <row r="605" spans="1:21" ht="14.4" customHeight="1" x14ac:dyDescent="0.3">
      <c r="A605" s="746">
        <v>30</v>
      </c>
      <c r="B605" s="748" t="s">
        <v>544</v>
      </c>
      <c r="C605" s="748" t="s">
        <v>3364</v>
      </c>
      <c r="D605" s="749" t="s">
        <v>4282</v>
      </c>
      <c r="E605" s="750" t="s">
        <v>3376</v>
      </c>
      <c r="F605" s="748" t="s">
        <v>3361</v>
      </c>
      <c r="G605" s="748" t="s">
        <v>3733</v>
      </c>
      <c r="H605" s="748" t="s">
        <v>545</v>
      </c>
      <c r="I605" s="748" t="s">
        <v>1134</v>
      </c>
      <c r="J605" s="748" t="s">
        <v>1135</v>
      </c>
      <c r="K605" s="748" t="s">
        <v>1610</v>
      </c>
      <c r="L605" s="751">
        <v>6.03</v>
      </c>
      <c r="M605" s="751">
        <v>6.03</v>
      </c>
      <c r="N605" s="748">
        <v>1</v>
      </c>
      <c r="O605" s="752">
        <v>0.5</v>
      </c>
      <c r="P605" s="751"/>
      <c r="Q605" s="753">
        <v>0</v>
      </c>
      <c r="R605" s="748"/>
      <c r="S605" s="753">
        <v>0</v>
      </c>
      <c r="T605" s="752"/>
      <c r="U605" s="747">
        <v>0</v>
      </c>
    </row>
    <row r="606" spans="1:21" ht="14.4" customHeight="1" x14ac:dyDescent="0.3">
      <c r="A606" s="746">
        <v>30</v>
      </c>
      <c r="B606" s="748" t="s">
        <v>544</v>
      </c>
      <c r="C606" s="748" t="s">
        <v>3364</v>
      </c>
      <c r="D606" s="749" t="s">
        <v>4282</v>
      </c>
      <c r="E606" s="750" t="s">
        <v>3376</v>
      </c>
      <c r="F606" s="748" t="s">
        <v>3361</v>
      </c>
      <c r="G606" s="748" t="s">
        <v>3438</v>
      </c>
      <c r="H606" s="748" t="s">
        <v>545</v>
      </c>
      <c r="I606" s="748" t="s">
        <v>1213</v>
      </c>
      <c r="J606" s="748" t="s">
        <v>1214</v>
      </c>
      <c r="K606" s="748" t="s">
        <v>1215</v>
      </c>
      <c r="L606" s="751">
        <v>33</v>
      </c>
      <c r="M606" s="751">
        <v>132</v>
      </c>
      <c r="N606" s="748">
        <v>4</v>
      </c>
      <c r="O606" s="752">
        <v>2</v>
      </c>
      <c r="P606" s="751">
        <v>33</v>
      </c>
      <c r="Q606" s="753">
        <v>0.25</v>
      </c>
      <c r="R606" s="748">
        <v>1</v>
      </c>
      <c r="S606" s="753">
        <v>0.25</v>
      </c>
      <c r="T606" s="752">
        <v>0.5</v>
      </c>
      <c r="U606" s="747">
        <v>0.25</v>
      </c>
    </row>
    <row r="607" spans="1:21" ht="14.4" customHeight="1" x14ac:dyDescent="0.3">
      <c r="A607" s="746">
        <v>30</v>
      </c>
      <c r="B607" s="748" t="s">
        <v>544</v>
      </c>
      <c r="C607" s="748" t="s">
        <v>3364</v>
      </c>
      <c r="D607" s="749" t="s">
        <v>4282</v>
      </c>
      <c r="E607" s="750" t="s">
        <v>3376</v>
      </c>
      <c r="F607" s="748" t="s">
        <v>3361</v>
      </c>
      <c r="G607" s="748" t="s">
        <v>3438</v>
      </c>
      <c r="H607" s="748" t="s">
        <v>545</v>
      </c>
      <c r="I607" s="748" t="s">
        <v>3439</v>
      </c>
      <c r="J607" s="748" t="s">
        <v>835</v>
      </c>
      <c r="K607" s="748" t="s">
        <v>3440</v>
      </c>
      <c r="L607" s="751">
        <v>0</v>
      </c>
      <c r="M607" s="751">
        <v>0</v>
      </c>
      <c r="N607" s="748">
        <v>2</v>
      </c>
      <c r="O607" s="752">
        <v>1</v>
      </c>
      <c r="P607" s="751"/>
      <c r="Q607" s="753"/>
      <c r="R607" s="748"/>
      <c r="S607" s="753">
        <v>0</v>
      </c>
      <c r="T607" s="752"/>
      <c r="U607" s="747">
        <v>0</v>
      </c>
    </row>
    <row r="608" spans="1:21" ht="14.4" customHeight="1" x14ac:dyDescent="0.3">
      <c r="A608" s="746">
        <v>30</v>
      </c>
      <c r="B608" s="748" t="s">
        <v>544</v>
      </c>
      <c r="C608" s="748" t="s">
        <v>3364</v>
      </c>
      <c r="D608" s="749" t="s">
        <v>4282</v>
      </c>
      <c r="E608" s="750" t="s">
        <v>3376</v>
      </c>
      <c r="F608" s="748" t="s">
        <v>3361</v>
      </c>
      <c r="G608" s="748" t="s">
        <v>3438</v>
      </c>
      <c r="H608" s="748" t="s">
        <v>545</v>
      </c>
      <c r="I608" s="748" t="s">
        <v>834</v>
      </c>
      <c r="J608" s="748" t="s">
        <v>835</v>
      </c>
      <c r="K608" s="748" t="s">
        <v>3918</v>
      </c>
      <c r="L608" s="751">
        <v>55.01</v>
      </c>
      <c r="M608" s="751">
        <v>275.05</v>
      </c>
      <c r="N608" s="748">
        <v>5</v>
      </c>
      <c r="O608" s="752">
        <v>3</v>
      </c>
      <c r="P608" s="751">
        <v>110.02</v>
      </c>
      <c r="Q608" s="753">
        <v>0.39999999999999997</v>
      </c>
      <c r="R608" s="748">
        <v>2</v>
      </c>
      <c r="S608" s="753">
        <v>0.4</v>
      </c>
      <c r="T608" s="752">
        <v>1</v>
      </c>
      <c r="U608" s="747">
        <v>0.33333333333333331</v>
      </c>
    </row>
    <row r="609" spans="1:21" ht="14.4" customHeight="1" x14ac:dyDescent="0.3">
      <c r="A609" s="746">
        <v>30</v>
      </c>
      <c r="B609" s="748" t="s">
        <v>544</v>
      </c>
      <c r="C609" s="748" t="s">
        <v>3364</v>
      </c>
      <c r="D609" s="749" t="s">
        <v>4282</v>
      </c>
      <c r="E609" s="750" t="s">
        <v>3376</v>
      </c>
      <c r="F609" s="748" t="s">
        <v>3361</v>
      </c>
      <c r="G609" s="748" t="s">
        <v>3441</v>
      </c>
      <c r="H609" s="748" t="s">
        <v>545</v>
      </c>
      <c r="I609" s="748" t="s">
        <v>1719</v>
      </c>
      <c r="J609" s="748" t="s">
        <v>1720</v>
      </c>
      <c r="K609" s="748" t="s">
        <v>1721</v>
      </c>
      <c r="L609" s="751">
        <v>34.6</v>
      </c>
      <c r="M609" s="751">
        <v>276.8</v>
      </c>
      <c r="N609" s="748">
        <v>8</v>
      </c>
      <c r="O609" s="752">
        <v>4.5</v>
      </c>
      <c r="P609" s="751">
        <v>69.2</v>
      </c>
      <c r="Q609" s="753">
        <v>0.25</v>
      </c>
      <c r="R609" s="748">
        <v>2</v>
      </c>
      <c r="S609" s="753">
        <v>0.25</v>
      </c>
      <c r="T609" s="752">
        <v>1</v>
      </c>
      <c r="U609" s="747">
        <v>0.22222222222222221</v>
      </c>
    </row>
    <row r="610" spans="1:21" ht="14.4" customHeight="1" x14ac:dyDescent="0.3">
      <c r="A610" s="746">
        <v>30</v>
      </c>
      <c r="B610" s="748" t="s">
        <v>544</v>
      </c>
      <c r="C610" s="748" t="s">
        <v>3364</v>
      </c>
      <c r="D610" s="749" t="s">
        <v>4282</v>
      </c>
      <c r="E610" s="750" t="s">
        <v>3376</v>
      </c>
      <c r="F610" s="748" t="s">
        <v>3361</v>
      </c>
      <c r="G610" s="748" t="s">
        <v>3736</v>
      </c>
      <c r="H610" s="748" t="s">
        <v>545</v>
      </c>
      <c r="I610" s="748" t="s">
        <v>886</v>
      </c>
      <c r="J610" s="748" t="s">
        <v>887</v>
      </c>
      <c r="K610" s="748" t="s">
        <v>3737</v>
      </c>
      <c r="L610" s="751">
        <v>151.51</v>
      </c>
      <c r="M610" s="751">
        <v>151.51</v>
      </c>
      <c r="N610" s="748">
        <v>1</v>
      </c>
      <c r="O610" s="752">
        <v>1</v>
      </c>
      <c r="P610" s="751"/>
      <c r="Q610" s="753">
        <v>0</v>
      </c>
      <c r="R610" s="748"/>
      <c r="S610" s="753">
        <v>0</v>
      </c>
      <c r="T610" s="752"/>
      <c r="U610" s="747">
        <v>0</v>
      </c>
    </row>
    <row r="611" spans="1:21" ht="14.4" customHeight="1" x14ac:dyDescent="0.3">
      <c r="A611" s="746">
        <v>30</v>
      </c>
      <c r="B611" s="748" t="s">
        <v>544</v>
      </c>
      <c r="C611" s="748" t="s">
        <v>3364</v>
      </c>
      <c r="D611" s="749" t="s">
        <v>4282</v>
      </c>
      <c r="E611" s="750" t="s">
        <v>3376</v>
      </c>
      <c r="F611" s="748" t="s">
        <v>3361</v>
      </c>
      <c r="G611" s="748" t="s">
        <v>3919</v>
      </c>
      <c r="H611" s="748" t="s">
        <v>545</v>
      </c>
      <c r="I611" s="748" t="s">
        <v>1904</v>
      </c>
      <c r="J611" s="748" t="s">
        <v>1905</v>
      </c>
      <c r="K611" s="748" t="s">
        <v>1906</v>
      </c>
      <c r="L611" s="751">
        <v>51.31</v>
      </c>
      <c r="M611" s="751">
        <v>51.31</v>
      </c>
      <c r="N611" s="748">
        <v>1</v>
      </c>
      <c r="O611" s="752">
        <v>0.5</v>
      </c>
      <c r="P611" s="751"/>
      <c r="Q611" s="753">
        <v>0</v>
      </c>
      <c r="R611" s="748"/>
      <c r="S611" s="753">
        <v>0</v>
      </c>
      <c r="T611" s="752"/>
      <c r="U611" s="747">
        <v>0</v>
      </c>
    </row>
    <row r="612" spans="1:21" ht="14.4" customHeight="1" x14ac:dyDescent="0.3">
      <c r="A612" s="746">
        <v>30</v>
      </c>
      <c r="B612" s="748" t="s">
        <v>544</v>
      </c>
      <c r="C612" s="748" t="s">
        <v>3364</v>
      </c>
      <c r="D612" s="749" t="s">
        <v>4282</v>
      </c>
      <c r="E612" s="750" t="s">
        <v>3376</v>
      </c>
      <c r="F612" s="748" t="s">
        <v>3361</v>
      </c>
      <c r="G612" s="748" t="s">
        <v>3646</v>
      </c>
      <c r="H612" s="748" t="s">
        <v>545</v>
      </c>
      <c r="I612" s="748" t="s">
        <v>826</v>
      </c>
      <c r="J612" s="748" t="s">
        <v>827</v>
      </c>
      <c r="K612" s="748" t="s">
        <v>828</v>
      </c>
      <c r="L612" s="751">
        <v>36.86</v>
      </c>
      <c r="M612" s="751">
        <v>36.86</v>
      </c>
      <c r="N612" s="748">
        <v>1</v>
      </c>
      <c r="O612" s="752">
        <v>0.5</v>
      </c>
      <c r="P612" s="751"/>
      <c r="Q612" s="753">
        <v>0</v>
      </c>
      <c r="R612" s="748"/>
      <c r="S612" s="753">
        <v>0</v>
      </c>
      <c r="T612" s="752"/>
      <c r="U612" s="747">
        <v>0</v>
      </c>
    </row>
    <row r="613" spans="1:21" ht="14.4" customHeight="1" x14ac:dyDescent="0.3">
      <c r="A613" s="746">
        <v>30</v>
      </c>
      <c r="B613" s="748" t="s">
        <v>544</v>
      </c>
      <c r="C613" s="748" t="s">
        <v>3364</v>
      </c>
      <c r="D613" s="749" t="s">
        <v>4282</v>
      </c>
      <c r="E613" s="750" t="s">
        <v>3376</v>
      </c>
      <c r="F613" s="748" t="s">
        <v>3361</v>
      </c>
      <c r="G613" s="748" t="s">
        <v>3920</v>
      </c>
      <c r="H613" s="748" t="s">
        <v>545</v>
      </c>
      <c r="I613" s="748" t="s">
        <v>3921</v>
      </c>
      <c r="J613" s="748" t="s">
        <v>3922</v>
      </c>
      <c r="K613" s="748" t="s">
        <v>3236</v>
      </c>
      <c r="L613" s="751">
        <v>0</v>
      </c>
      <c r="M613" s="751">
        <v>0</v>
      </c>
      <c r="N613" s="748">
        <v>1</v>
      </c>
      <c r="O613" s="752">
        <v>0.5</v>
      </c>
      <c r="P613" s="751"/>
      <c r="Q613" s="753"/>
      <c r="R613" s="748"/>
      <c r="S613" s="753">
        <v>0</v>
      </c>
      <c r="T613" s="752"/>
      <c r="U613" s="747">
        <v>0</v>
      </c>
    </row>
    <row r="614" spans="1:21" ht="14.4" customHeight="1" x14ac:dyDescent="0.3">
      <c r="A614" s="746">
        <v>30</v>
      </c>
      <c r="B614" s="748" t="s">
        <v>544</v>
      </c>
      <c r="C614" s="748" t="s">
        <v>3364</v>
      </c>
      <c r="D614" s="749" t="s">
        <v>4282</v>
      </c>
      <c r="E614" s="750" t="s">
        <v>3376</v>
      </c>
      <c r="F614" s="748" t="s">
        <v>3361</v>
      </c>
      <c r="G614" s="748" t="s">
        <v>3647</v>
      </c>
      <c r="H614" s="748" t="s">
        <v>545</v>
      </c>
      <c r="I614" s="748" t="s">
        <v>1998</v>
      </c>
      <c r="J614" s="748" t="s">
        <v>3923</v>
      </c>
      <c r="K614" s="748" t="s">
        <v>3924</v>
      </c>
      <c r="L614" s="751">
        <v>127.42</v>
      </c>
      <c r="M614" s="751">
        <v>127.42</v>
      </c>
      <c r="N614" s="748">
        <v>1</v>
      </c>
      <c r="O614" s="752">
        <v>0.5</v>
      </c>
      <c r="P614" s="751"/>
      <c r="Q614" s="753">
        <v>0</v>
      </c>
      <c r="R614" s="748"/>
      <c r="S614" s="753">
        <v>0</v>
      </c>
      <c r="T614" s="752"/>
      <c r="U614" s="747">
        <v>0</v>
      </c>
    </row>
    <row r="615" spans="1:21" ht="14.4" customHeight="1" x14ac:dyDescent="0.3">
      <c r="A615" s="746">
        <v>30</v>
      </c>
      <c r="B615" s="748" t="s">
        <v>544</v>
      </c>
      <c r="C615" s="748" t="s">
        <v>3364</v>
      </c>
      <c r="D615" s="749" t="s">
        <v>4282</v>
      </c>
      <c r="E615" s="750" t="s">
        <v>3376</v>
      </c>
      <c r="F615" s="748" t="s">
        <v>3361</v>
      </c>
      <c r="G615" s="748" t="s">
        <v>3446</v>
      </c>
      <c r="H615" s="748" t="s">
        <v>2305</v>
      </c>
      <c r="I615" s="748" t="s">
        <v>2545</v>
      </c>
      <c r="J615" s="748" t="s">
        <v>2546</v>
      </c>
      <c r="K615" s="748" t="s">
        <v>2547</v>
      </c>
      <c r="L615" s="751">
        <v>8.7899999999999991</v>
      </c>
      <c r="M615" s="751">
        <v>8.7899999999999991</v>
      </c>
      <c r="N615" s="748">
        <v>1</v>
      </c>
      <c r="O615" s="752">
        <v>0.5</v>
      </c>
      <c r="P615" s="751"/>
      <c r="Q615" s="753">
        <v>0</v>
      </c>
      <c r="R615" s="748"/>
      <c r="S615" s="753">
        <v>0</v>
      </c>
      <c r="T615" s="752"/>
      <c r="U615" s="747">
        <v>0</v>
      </c>
    </row>
    <row r="616" spans="1:21" ht="14.4" customHeight="1" x14ac:dyDescent="0.3">
      <c r="A616" s="746">
        <v>30</v>
      </c>
      <c r="B616" s="748" t="s">
        <v>544</v>
      </c>
      <c r="C616" s="748" t="s">
        <v>3364</v>
      </c>
      <c r="D616" s="749" t="s">
        <v>4282</v>
      </c>
      <c r="E616" s="750" t="s">
        <v>3376</v>
      </c>
      <c r="F616" s="748" t="s">
        <v>3361</v>
      </c>
      <c r="G616" s="748" t="s">
        <v>3446</v>
      </c>
      <c r="H616" s="748" t="s">
        <v>2305</v>
      </c>
      <c r="I616" s="748" t="s">
        <v>3839</v>
      </c>
      <c r="J616" s="748" t="s">
        <v>2550</v>
      </c>
      <c r="K616" s="748" t="s">
        <v>1874</v>
      </c>
      <c r="L616" s="751">
        <v>35.11</v>
      </c>
      <c r="M616" s="751">
        <v>35.11</v>
      </c>
      <c r="N616" s="748">
        <v>1</v>
      </c>
      <c r="O616" s="752">
        <v>0.5</v>
      </c>
      <c r="P616" s="751">
        <v>35.11</v>
      </c>
      <c r="Q616" s="753">
        <v>1</v>
      </c>
      <c r="R616" s="748">
        <v>1</v>
      </c>
      <c r="S616" s="753">
        <v>1</v>
      </c>
      <c r="T616" s="752">
        <v>0.5</v>
      </c>
      <c r="U616" s="747">
        <v>1</v>
      </c>
    </row>
    <row r="617" spans="1:21" ht="14.4" customHeight="1" x14ac:dyDescent="0.3">
      <c r="A617" s="746">
        <v>30</v>
      </c>
      <c r="B617" s="748" t="s">
        <v>544</v>
      </c>
      <c r="C617" s="748" t="s">
        <v>3364</v>
      </c>
      <c r="D617" s="749" t="s">
        <v>4282</v>
      </c>
      <c r="E617" s="750" t="s">
        <v>3376</v>
      </c>
      <c r="F617" s="748" t="s">
        <v>3361</v>
      </c>
      <c r="G617" s="748" t="s">
        <v>3451</v>
      </c>
      <c r="H617" s="748" t="s">
        <v>2305</v>
      </c>
      <c r="I617" s="748" t="s">
        <v>2767</v>
      </c>
      <c r="J617" s="748" t="s">
        <v>2768</v>
      </c>
      <c r="K617" s="748" t="s">
        <v>2769</v>
      </c>
      <c r="L617" s="751">
        <v>93.43</v>
      </c>
      <c r="M617" s="751">
        <v>93.43</v>
      </c>
      <c r="N617" s="748">
        <v>1</v>
      </c>
      <c r="O617" s="752">
        <v>0.5</v>
      </c>
      <c r="P617" s="751"/>
      <c r="Q617" s="753">
        <v>0</v>
      </c>
      <c r="R617" s="748"/>
      <c r="S617" s="753">
        <v>0</v>
      </c>
      <c r="T617" s="752"/>
      <c r="U617" s="747">
        <v>0</v>
      </c>
    </row>
    <row r="618" spans="1:21" ht="14.4" customHeight="1" x14ac:dyDescent="0.3">
      <c r="A618" s="746">
        <v>30</v>
      </c>
      <c r="B618" s="748" t="s">
        <v>544</v>
      </c>
      <c r="C618" s="748" t="s">
        <v>3364</v>
      </c>
      <c r="D618" s="749" t="s">
        <v>4282</v>
      </c>
      <c r="E618" s="750" t="s">
        <v>3376</v>
      </c>
      <c r="F618" s="748" t="s">
        <v>3361</v>
      </c>
      <c r="G618" s="748" t="s">
        <v>3452</v>
      </c>
      <c r="H618" s="748" t="s">
        <v>545</v>
      </c>
      <c r="I618" s="748" t="s">
        <v>1200</v>
      </c>
      <c r="J618" s="748" t="s">
        <v>3453</v>
      </c>
      <c r="K618" s="748" t="s">
        <v>3454</v>
      </c>
      <c r="L618" s="751">
        <v>31.65</v>
      </c>
      <c r="M618" s="751">
        <v>63.3</v>
      </c>
      <c r="N618" s="748">
        <v>2</v>
      </c>
      <c r="O618" s="752">
        <v>1</v>
      </c>
      <c r="P618" s="751">
        <v>31.65</v>
      </c>
      <c r="Q618" s="753">
        <v>0.5</v>
      </c>
      <c r="R618" s="748">
        <v>1</v>
      </c>
      <c r="S618" s="753">
        <v>0.5</v>
      </c>
      <c r="T618" s="752">
        <v>0.5</v>
      </c>
      <c r="U618" s="747">
        <v>0.5</v>
      </c>
    </row>
    <row r="619" spans="1:21" ht="14.4" customHeight="1" x14ac:dyDescent="0.3">
      <c r="A619" s="746">
        <v>30</v>
      </c>
      <c r="B619" s="748" t="s">
        <v>544</v>
      </c>
      <c r="C619" s="748" t="s">
        <v>3364</v>
      </c>
      <c r="D619" s="749" t="s">
        <v>4282</v>
      </c>
      <c r="E619" s="750" t="s">
        <v>3376</v>
      </c>
      <c r="F619" s="748" t="s">
        <v>3361</v>
      </c>
      <c r="G619" s="748" t="s">
        <v>3452</v>
      </c>
      <c r="H619" s="748" t="s">
        <v>545</v>
      </c>
      <c r="I619" s="748" t="s">
        <v>1254</v>
      </c>
      <c r="J619" s="748" t="s">
        <v>1241</v>
      </c>
      <c r="K619" s="748" t="s">
        <v>1255</v>
      </c>
      <c r="L619" s="751">
        <v>26.37</v>
      </c>
      <c r="M619" s="751">
        <v>79.11</v>
      </c>
      <c r="N619" s="748">
        <v>3</v>
      </c>
      <c r="O619" s="752">
        <v>2</v>
      </c>
      <c r="P619" s="751">
        <v>26.37</v>
      </c>
      <c r="Q619" s="753">
        <v>0.33333333333333337</v>
      </c>
      <c r="R619" s="748">
        <v>1</v>
      </c>
      <c r="S619" s="753">
        <v>0.33333333333333331</v>
      </c>
      <c r="T619" s="752">
        <v>0.5</v>
      </c>
      <c r="U619" s="747">
        <v>0.25</v>
      </c>
    </row>
    <row r="620" spans="1:21" ht="14.4" customHeight="1" x14ac:dyDescent="0.3">
      <c r="A620" s="746">
        <v>30</v>
      </c>
      <c r="B620" s="748" t="s">
        <v>544</v>
      </c>
      <c r="C620" s="748" t="s">
        <v>3364</v>
      </c>
      <c r="D620" s="749" t="s">
        <v>4282</v>
      </c>
      <c r="E620" s="750" t="s">
        <v>3376</v>
      </c>
      <c r="F620" s="748" t="s">
        <v>3361</v>
      </c>
      <c r="G620" s="748" t="s">
        <v>3452</v>
      </c>
      <c r="H620" s="748" t="s">
        <v>545</v>
      </c>
      <c r="I620" s="748" t="s">
        <v>1402</v>
      </c>
      <c r="J620" s="748" t="s">
        <v>1017</v>
      </c>
      <c r="K620" s="748" t="s">
        <v>1403</v>
      </c>
      <c r="L620" s="751">
        <v>0</v>
      </c>
      <c r="M620" s="751">
        <v>0</v>
      </c>
      <c r="N620" s="748">
        <v>2</v>
      </c>
      <c r="O620" s="752">
        <v>1</v>
      </c>
      <c r="P620" s="751"/>
      <c r="Q620" s="753"/>
      <c r="R620" s="748"/>
      <c r="S620" s="753">
        <v>0</v>
      </c>
      <c r="T620" s="752"/>
      <c r="U620" s="747">
        <v>0</v>
      </c>
    </row>
    <row r="621" spans="1:21" ht="14.4" customHeight="1" x14ac:dyDescent="0.3">
      <c r="A621" s="746">
        <v>30</v>
      </c>
      <c r="B621" s="748" t="s">
        <v>544</v>
      </c>
      <c r="C621" s="748" t="s">
        <v>3364</v>
      </c>
      <c r="D621" s="749" t="s">
        <v>4282</v>
      </c>
      <c r="E621" s="750" t="s">
        <v>3376</v>
      </c>
      <c r="F621" s="748" t="s">
        <v>3361</v>
      </c>
      <c r="G621" s="748" t="s">
        <v>3452</v>
      </c>
      <c r="H621" s="748" t="s">
        <v>545</v>
      </c>
      <c r="I621" s="748" t="s">
        <v>1173</v>
      </c>
      <c r="J621" s="748" t="s">
        <v>3453</v>
      </c>
      <c r="K621" s="748" t="s">
        <v>3925</v>
      </c>
      <c r="L621" s="751">
        <v>10.55</v>
      </c>
      <c r="M621" s="751">
        <v>52.75</v>
      </c>
      <c r="N621" s="748">
        <v>5</v>
      </c>
      <c r="O621" s="752">
        <v>3</v>
      </c>
      <c r="P621" s="751"/>
      <c r="Q621" s="753">
        <v>0</v>
      </c>
      <c r="R621" s="748"/>
      <c r="S621" s="753">
        <v>0</v>
      </c>
      <c r="T621" s="752"/>
      <c r="U621" s="747">
        <v>0</v>
      </c>
    </row>
    <row r="622" spans="1:21" ht="14.4" customHeight="1" x14ac:dyDescent="0.3">
      <c r="A622" s="746">
        <v>30</v>
      </c>
      <c r="B622" s="748" t="s">
        <v>544</v>
      </c>
      <c r="C622" s="748" t="s">
        <v>3364</v>
      </c>
      <c r="D622" s="749" t="s">
        <v>4282</v>
      </c>
      <c r="E622" s="750" t="s">
        <v>3376</v>
      </c>
      <c r="F622" s="748" t="s">
        <v>3361</v>
      </c>
      <c r="G622" s="748" t="s">
        <v>3458</v>
      </c>
      <c r="H622" s="748" t="s">
        <v>545</v>
      </c>
      <c r="I622" s="748" t="s">
        <v>1038</v>
      </c>
      <c r="J622" s="748" t="s">
        <v>3459</v>
      </c>
      <c r="K622" s="748" t="s">
        <v>3460</v>
      </c>
      <c r="L622" s="751">
        <v>88.76</v>
      </c>
      <c r="M622" s="751">
        <v>621.32000000000005</v>
      </c>
      <c r="N622" s="748">
        <v>7</v>
      </c>
      <c r="O622" s="752">
        <v>4</v>
      </c>
      <c r="P622" s="751">
        <v>88.76</v>
      </c>
      <c r="Q622" s="753">
        <v>0.14285714285714285</v>
      </c>
      <c r="R622" s="748">
        <v>1</v>
      </c>
      <c r="S622" s="753">
        <v>0.14285714285714285</v>
      </c>
      <c r="T622" s="752">
        <v>0.5</v>
      </c>
      <c r="U622" s="747">
        <v>0.125</v>
      </c>
    </row>
    <row r="623" spans="1:21" ht="14.4" customHeight="1" x14ac:dyDescent="0.3">
      <c r="A623" s="746">
        <v>30</v>
      </c>
      <c r="B623" s="748" t="s">
        <v>544</v>
      </c>
      <c r="C623" s="748" t="s">
        <v>3364</v>
      </c>
      <c r="D623" s="749" t="s">
        <v>4282</v>
      </c>
      <c r="E623" s="750" t="s">
        <v>3376</v>
      </c>
      <c r="F623" s="748" t="s">
        <v>3361</v>
      </c>
      <c r="G623" s="748" t="s">
        <v>3658</v>
      </c>
      <c r="H623" s="748" t="s">
        <v>2305</v>
      </c>
      <c r="I623" s="748" t="s">
        <v>3659</v>
      </c>
      <c r="J623" s="748" t="s">
        <v>2395</v>
      </c>
      <c r="K623" s="748" t="s">
        <v>3660</v>
      </c>
      <c r="L623" s="751">
        <v>0</v>
      </c>
      <c r="M623" s="751">
        <v>0</v>
      </c>
      <c r="N623" s="748">
        <v>1</v>
      </c>
      <c r="O623" s="752">
        <v>1</v>
      </c>
      <c r="P623" s="751"/>
      <c r="Q623" s="753"/>
      <c r="R623" s="748"/>
      <c r="S623" s="753">
        <v>0</v>
      </c>
      <c r="T623" s="752"/>
      <c r="U623" s="747">
        <v>0</v>
      </c>
    </row>
    <row r="624" spans="1:21" ht="14.4" customHeight="1" x14ac:dyDescent="0.3">
      <c r="A624" s="746">
        <v>30</v>
      </c>
      <c r="B624" s="748" t="s">
        <v>544</v>
      </c>
      <c r="C624" s="748" t="s">
        <v>3364</v>
      </c>
      <c r="D624" s="749" t="s">
        <v>4282</v>
      </c>
      <c r="E624" s="750" t="s">
        <v>3376</v>
      </c>
      <c r="F624" s="748" t="s">
        <v>3361</v>
      </c>
      <c r="G624" s="748" t="s">
        <v>3464</v>
      </c>
      <c r="H624" s="748" t="s">
        <v>545</v>
      </c>
      <c r="I624" s="748" t="s">
        <v>1034</v>
      </c>
      <c r="J624" s="748" t="s">
        <v>1035</v>
      </c>
      <c r="K624" s="748" t="s">
        <v>1036</v>
      </c>
      <c r="L624" s="751">
        <v>73.73</v>
      </c>
      <c r="M624" s="751">
        <v>73.73</v>
      </c>
      <c r="N624" s="748">
        <v>1</v>
      </c>
      <c r="O624" s="752">
        <v>0.5</v>
      </c>
      <c r="P624" s="751"/>
      <c r="Q624" s="753">
        <v>0</v>
      </c>
      <c r="R624" s="748"/>
      <c r="S624" s="753">
        <v>0</v>
      </c>
      <c r="T624" s="752"/>
      <c r="U624" s="747">
        <v>0</v>
      </c>
    </row>
    <row r="625" spans="1:21" ht="14.4" customHeight="1" x14ac:dyDescent="0.3">
      <c r="A625" s="746">
        <v>30</v>
      </c>
      <c r="B625" s="748" t="s">
        <v>544</v>
      </c>
      <c r="C625" s="748" t="s">
        <v>3364</v>
      </c>
      <c r="D625" s="749" t="s">
        <v>4282</v>
      </c>
      <c r="E625" s="750" t="s">
        <v>3376</v>
      </c>
      <c r="F625" s="748" t="s">
        <v>3361</v>
      </c>
      <c r="G625" s="748" t="s">
        <v>3464</v>
      </c>
      <c r="H625" s="748" t="s">
        <v>545</v>
      </c>
      <c r="I625" s="748" t="s">
        <v>1034</v>
      </c>
      <c r="J625" s="748" t="s">
        <v>1035</v>
      </c>
      <c r="K625" s="748" t="s">
        <v>1036</v>
      </c>
      <c r="L625" s="751">
        <v>69.97</v>
      </c>
      <c r="M625" s="751">
        <v>69.97</v>
      </c>
      <c r="N625" s="748">
        <v>1</v>
      </c>
      <c r="O625" s="752">
        <v>0.5</v>
      </c>
      <c r="P625" s="751"/>
      <c r="Q625" s="753">
        <v>0</v>
      </c>
      <c r="R625" s="748"/>
      <c r="S625" s="753">
        <v>0</v>
      </c>
      <c r="T625" s="752"/>
      <c r="U625" s="747">
        <v>0</v>
      </c>
    </row>
    <row r="626" spans="1:21" ht="14.4" customHeight="1" x14ac:dyDescent="0.3">
      <c r="A626" s="746">
        <v>30</v>
      </c>
      <c r="B626" s="748" t="s">
        <v>544</v>
      </c>
      <c r="C626" s="748" t="s">
        <v>3364</v>
      </c>
      <c r="D626" s="749" t="s">
        <v>4282</v>
      </c>
      <c r="E626" s="750" t="s">
        <v>3376</v>
      </c>
      <c r="F626" s="748" t="s">
        <v>3361</v>
      </c>
      <c r="G626" s="748" t="s">
        <v>3661</v>
      </c>
      <c r="H626" s="748" t="s">
        <v>545</v>
      </c>
      <c r="I626" s="748" t="s">
        <v>902</v>
      </c>
      <c r="J626" s="748" t="s">
        <v>3663</v>
      </c>
      <c r="K626" s="748" t="s">
        <v>3926</v>
      </c>
      <c r="L626" s="751">
        <v>782.45</v>
      </c>
      <c r="M626" s="751">
        <v>782.45</v>
      </c>
      <c r="N626" s="748">
        <v>1</v>
      </c>
      <c r="O626" s="752">
        <v>0.5</v>
      </c>
      <c r="P626" s="751"/>
      <c r="Q626" s="753">
        <v>0</v>
      </c>
      <c r="R626" s="748"/>
      <c r="S626" s="753">
        <v>0</v>
      </c>
      <c r="T626" s="752"/>
      <c r="U626" s="747">
        <v>0</v>
      </c>
    </row>
    <row r="627" spans="1:21" ht="14.4" customHeight="1" x14ac:dyDescent="0.3">
      <c r="A627" s="746">
        <v>30</v>
      </c>
      <c r="B627" s="748" t="s">
        <v>544</v>
      </c>
      <c r="C627" s="748" t="s">
        <v>3364</v>
      </c>
      <c r="D627" s="749" t="s">
        <v>4282</v>
      </c>
      <c r="E627" s="750" t="s">
        <v>3376</v>
      </c>
      <c r="F627" s="748" t="s">
        <v>3361</v>
      </c>
      <c r="G627" s="748" t="s">
        <v>3467</v>
      </c>
      <c r="H627" s="748" t="s">
        <v>2305</v>
      </c>
      <c r="I627" s="748" t="s">
        <v>3927</v>
      </c>
      <c r="J627" s="748" t="s">
        <v>3928</v>
      </c>
      <c r="K627" s="748" t="s">
        <v>3929</v>
      </c>
      <c r="L627" s="751">
        <v>92.95</v>
      </c>
      <c r="M627" s="751">
        <v>92.95</v>
      </c>
      <c r="N627" s="748">
        <v>1</v>
      </c>
      <c r="O627" s="752">
        <v>0.5</v>
      </c>
      <c r="P627" s="751"/>
      <c r="Q627" s="753">
        <v>0</v>
      </c>
      <c r="R627" s="748"/>
      <c r="S627" s="753">
        <v>0</v>
      </c>
      <c r="T627" s="752"/>
      <c r="U627" s="747">
        <v>0</v>
      </c>
    </row>
    <row r="628" spans="1:21" ht="14.4" customHeight="1" x14ac:dyDescent="0.3">
      <c r="A628" s="746">
        <v>30</v>
      </c>
      <c r="B628" s="748" t="s">
        <v>544</v>
      </c>
      <c r="C628" s="748" t="s">
        <v>3364</v>
      </c>
      <c r="D628" s="749" t="s">
        <v>4282</v>
      </c>
      <c r="E628" s="750" t="s">
        <v>3376</v>
      </c>
      <c r="F628" s="748" t="s">
        <v>3361</v>
      </c>
      <c r="G628" s="748" t="s">
        <v>3467</v>
      </c>
      <c r="H628" s="748" t="s">
        <v>2305</v>
      </c>
      <c r="I628" s="748" t="s">
        <v>3665</v>
      </c>
      <c r="J628" s="748" t="s">
        <v>2776</v>
      </c>
      <c r="K628" s="748" t="s">
        <v>3666</v>
      </c>
      <c r="L628" s="751">
        <v>62.24</v>
      </c>
      <c r="M628" s="751">
        <v>62.24</v>
      </c>
      <c r="N628" s="748">
        <v>1</v>
      </c>
      <c r="O628" s="752">
        <v>0.5</v>
      </c>
      <c r="P628" s="751"/>
      <c r="Q628" s="753">
        <v>0</v>
      </c>
      <c r="R628" s="748"/>
      <c r="S628" s="753">
        <v>0</v>
      </c>
      <c r="T628" s="752"/>
      <c r="U628" s="747">
        <v>0</v>
      </c>
    </row>
    <row r="629" spans="1:21" ht="14.4" customHeight="1" x14ac:dyDescent="0.3">
      <c r="A629" s="746">
        <v>30</v>
      </c>
      <c r="B629" s="748" t="s">
        <v>544</v>
      </c>
      <c r="C629" s="748" t="s">
        <v>3364</v>
      </c>
      <c r="D629" s="749" t="s">
        <v>4282</v>
      </c>
      <c r="E629" s="750" t="s">
        <v>3376</v>
      </c>
      <c r="F629" s="748" t="s">
        <v>3361</v>
      </c>
      <c r="G629" s="748" t="s">
        <v>3467</v>
      </c>
      <c r="H629" s="748" t="s">
        <v>2305</v>
      </c>
      <c r="I629" s="748" t="s">
        <v>3473</v>
      </c>
      <c r="J629" s="748" t="s">
        <v>2773</v>
      </c>
      <c r="K629" s="748" t="s">
        <v>3474</v>
      </c>
      <c r="L629" s="751">
        <v>48.37</v>
      </c>
      <c r="M629" s="751">
        <v>48.37</v>
      </c>
      <c r="N629" s="748">
        <v>1</v>
      </c>
      <c r="O629" s="752">
        <v>0.5</v>
      </c>
      <c r="P629" s="751"/>
      <c r="Q629" s="753">
        <v>0</v>
      </c>
      <c r="R629" s="748"/>
      <c r="S629" s="753">
        <v>0</v>
      </c>
      <c r="T629" s="752"/>
      <c r="U629" s="747">
        <v>0</v>
      </c>
    </row>
    <row r="630" spans="1:21" ht="14.4" customHeight="1" x14ac:dyDescent="0.3">
      <c r="A630" s="746">
        <v>30</v>
      </c>
      <c r="B630" s="748" t="s">
        <v>544</v>
      </c>
      <c r="C630" s="748" t="s">
        <v>3364</v>
      </c>
      <c r="D630" s="749" t="s">
        <v>4282</v>
      </c>
      <c r="E630" s="750" t="s">
        <v>3376</v>
      </c>
      <c r="F630" s="748" t="s">
        <v>3361</v>
      </c>
      <c r="G630" s="748" t="s">
        <v>3467</v>
      </c>
      <c r="H630" s="748" t="s">
        <v>2305</v>
      </c>
      <c r="I630" s="748" t="s">
        <v>3473</v>
      </c>
      <c r="J630" s="748" t="s">
        <v>2773</v>
      </c>
      <c r="K630" s="748" t="s">
        <v>3474</v>
      </c>
      <c r="L630" s="751">
        <v>46.07</v>
      </c>
      <c r="M630" s="751">
        <v>46.07</v>
      </c>
      <c r="N630" s="748">
        <v>1</v>
      </c>
      <c r="O630" s="752">
        <v>0.5</v>
      </c>
      <c r="P630" s="751">
        <v>46.07</v>
      </c>
      <c r="Q630" s="753">
        <v>1</v>
      </c>
      <c r="R630" s="748">
        <v>1</v>
      </c>
      <c r="S630" s="753">
        <v>1</v>
      </c>
      <c r="T630" s="752">
        <v>0.5</v>
      </c>
      <c r="U630" s="747">
        <v>1</v>
      </c>
    </row>
    <row r="631" spans="1:21" ht="14.4" customHeight="1" x14ac:dyDescent="0.3">
      <c r="A631" s="746">
        <v>30</v>
      </c>
      <c r="B631" s="748" t="s">
        <v>544</v>
      </c>
      <c r="C631" s="748" t="s">
        <v>3364</v>
      </c>
      <c r="D631" s="749" t="s">
        <v>4282</v>
      </c>
      <c r="E631" s="750" t="s">
        <v>3376</v>
      </c>
      <c r="F631" s="748" t="s">
        <v>3361</v>
      </c>
      <c r="G631" s="748" t="s">
        <v>3467</v>
      </c>
      <c r="H631" s="748" t="s">
        <v>2305</v>
      </c>
      <c r="I631" s="748" t="s">
        <v>3755</v>
      </c>
      <c r="J631" s="748" t="s">
        <v>3250</v>
      </c>
      <c r="K631" s="748" t="s">
        <v>3756</v>
      </c>
      <c r="L631" s="751">
        <v>0</v>
      </c>
      <c r="M631" s="751">
        <v>0</v>
      </c>
      <c r="N631" s="748">
        <v>1</v>
      </c>
      <c r="O631" s="752">
        <v>0.5</v>
      </c>
      <c r="P631" s="751"/>
      <c r="Q631" s="753"/>
      <c r="R631" s="748"/>
      <c r="S631" s="753">
        <v>0</v>
      </c>
      <c r="T631" s="752"/>
      <c r="U631" s="747">
        <v>0</v>
      </c>
    </row>
    <row r="632" spans="1:21" ht="14.4" customHeight="1" x14ac:dyDescent="0.3">
      <c r="A632" s="746">
        <v>30</v>
      </c>
      <c r="B632" s="748" t="s">
        <v>544</v>
      </c>
      <c r="C632" s="748" t="s">
        <v>3364</v>
      </c>
      <c r="D632" s="749" t="s">
        <v>4282</v>
      </c>
      <c r="E632" s="750" t="s">
        <v>3376</v>
      </c>
      <c r="F632" s="748" t="s">
        <v>3361</v>
      </c>
      <c r="G632" s="748" t="s">
        <v>3487</v>
      </c>
      <c r="H632" s="748" t="s">
        <v>2305</v>
      </c>
      <c r="I632" s="748" t="s">
        <v>2339</v>
      </c>
      <c r="J632" s="748" t="s">
        <v>2340</v>
      </c>
      <c r="K632" s="748" t="s">
        <v>1285</v>
      </c>
      <c r="L632" s="751">
        <v>25.94</v>
      </c>
      <c r="M632" s="751">
        <v>25.94</v>
      </c>
      <c r="N632" s="748">
        <v>1</v>
      </c>
      <c r="O632" s="752">
        <v>0.5</v>
      </c>
      <c r="P632" s="751"/>
      <c r="Q632" s="753">
        <v>0</v>
      </c>
      <c r="R632" s="748"/>
      <c r="S632" s="753">
        <v>0</v>
      </c>
      <c r="T632" s="752"/>
      <c r="U632" s="747">
        <v>0</v>
      </c>
    </row>
    <row r="633" spans="1:21" ht="14.4" customHeight="1" x14ac:dyDescent="0.3">
      <c r="A633" s="746">
        <v>30</v>
      </c>
      <c r="B633" s="748" t="s">
        <v>544</v>
      </c>
      <c r="C633" s="748" t="s">
        <v>3364</v>
      </c>
      <c r="D633" s="749" t="s">
        <v>4282</v>
      </c>
      <c r="E633" s="750" t="s">
        <v>3376</v>
      </c>
      <c r="F633" s="748" t="s">
        <v>3361</v>
      </c>
      <c r="G633" s="748" t="s">
        <v>3490</v>
      </c>
      <c r="H633" s="748" t="s">
        <v>545</v>
      </c>
      <c r="I633" s="748" t="s">
        <v>1105</v>
      </c>
      <c r="J633" s="748" t="s">
        <v>3491</v>
      </c>
      <c r="K633" s="748" t="s">
        <v>3492</v>
      </c>
      <c r="L633" s="751">
        <v>0</v>
      </c>
      <c r="M633" s="751">
        <v>0</v>
      </c>
      <c r="N633" s="748">
        <v>5</v>
      </c>
      <c r="O633" s="752">
        <v>3.5</v>
      </c>
      <c r="P633" s="751"/>
      <c r="Q633" s="753"/>
      <c r="R633" s="748"/>
      <c r="S633" s="753">
        <v>0</v>
      </c>
      <c r="T633" s="752"/>
      <c r="U633" s="747">
        <v>0</v>
      </c>
    </row>
    <row r="634" spans="1:21" ht="14.4" customHeight="1" x14ac:dyDescent="0.3">
      <c r="A634" s="746">
        <v>30</v>
      </c>
      <c r="B634" s="748" t="s">
        <v>544</v>
      </c>
      <c r="C634" s="748" t="s">
        <v>3364</v>
      </c>
      <c r="D634" s="749" t="s">
        <v>4282</v>
      </c>
      <c r="E634" s="750" t="s">
        <v>3376</v>
      </c>
      <c r="F634" s="748" t="s">
        <v>3361</v>
      </c>
      <c r="G634" s="748" t="s">
        <v>3493</v>
      </c>
      <c r="H634" s="748" t="s">
        <v>545</v>
      </c>
      <c r="I634" s="748" t="s">
        <v>3494</v>
      </c>
      <c r="J634" s="748" t="s">
        <v>1692</v>
      </c>
      <c r="K634" s="748" t="s">
        <v>1693</v>
      </c>
      <c r="L634" s="751">
        <v>94.04</v>
      </c>
      <c r="M634" s="751">
        <v>94.04</v>
      </c>
      <c r="N634" s="748">
        <v>1</v>
      </c>
      <c r="O634" s="752">
        <v>0.5</v>
      </c>
      <c r="P634" s="751"/>
      <c r="Q634" s="753">
        <v>0</v>
      </c>
      <c r="R634" s="748"/>
      <c r="S634" s="753">
        <v>0</v>
      </c>
      <c r="T634" s="752"/>
      <c r="U634" s="747">
        <v>0</v>
      </c>
    </row>
    <row r="635" spans="1:21" ht="14.4" customHeight="1" x14ac:dyDescent="0.3">
      <c r="A635" s="746">
        <v>30</v>
      </c>
      <c r="B635" s="748" t="s">
        <v>544</v>
      </c>
      <c r="C635" s="748" t="s">
        <v>3364</v>
      </c>
      <c r="D635" s="749" t="s">
        <v>4282</v>
      </c>
      <c r="E635" s="750" t="s">
        <v>3376</v>
      </c>
      <c r="F635" s="748" t="s">
        <v>3361</v>
      </c>
      <c r="G635" s="748" t="s">
        <v>3493</v>
      </c>
      <c r="H635" s="748" t="s">
        <v>545</v>
      </c>
      <c r="I635" s="748" t="s">
        <v>3494</v>
      </c>
      <c r="J635" s="748" t="s">
        <v>1692</v>
      </c>
      <c r="K635" s="748" t="s">
        <v>1693</v>
      </c>
      <c r="L635" s="751">
        <v>122.73</v>
      </c>
      <c r="M635" s="751">
        <v>245.46</v>
      </c>
      <c r="N635" s="748">
        <v>2</v>
      </c>
      <c r="O635" s="752">
        <v>1</v>
      </c>
      <c r="P635" s="751"/>
      <c r="Q635" s="753">
        <v>0</v>
      </c>
      <c r="R635" s="748"/>
      <c r="S635" s="753">
        <v>0</v>
      </c>
      <c r="T635" s="752"/>
      <c r="U635" s="747">
        <v>0</v>
      </c>
    </row>
    <row r="636" spans="1:21" ht="14.4" customHeight="1" x14ac:dyDescent="0.3">
      <c r="A636" s="746">
        <v>30</v>
      </c>
      <c r="B636" s="748" t="s">
        <v>544</v>
      </c>
      <c r="C636" s="748" t="s">
        <v>3364</v>
      </c>
      <c r="D636" s="749" t="s">
        <v>4282</v>
      </c>
      <c r="E636" s="750" t="s">
        <v>3376</v>
      </c>
      <c r="F636" s="748" t="s">
        <v>3361</v>
      </c>
      <c r="G636" s="748" t="s">
        <v>3758</v>
      </c>
      <c r="H636" s="748" t="s">
        <v>545</v>
      </c>
      <c r="I636" s="748" t="s">
        <v>1582</v>
      </c>
      <c r="J636" s="748" t="s">
        <v>1583</v>
      </c>
      <c r="K636" s="748" t="s">
        <v>3760</v>
      </c>
      <c r="L636" s="751">
        <v>1228</v>
      </c>
      <c r="M636" s="751">
        <v>1228</v>
      </c>
      <c r="N636" s="748">
        <v>1</v>
      </c>
      <c r="O636" s="752">
        <v>0.5</v>
      </c>
      <c r="P636" s="751">
        <v>1228</v>
      </c>
      <c r="Q636" s="753">
        <v>1</v>
      </c>
      <c r="R636" s="748">
        <v>1</v>
      </c>
      <c r="S636" s="753">
        <v>1</v>
      </c>
      <c r="T636" s="752">
        <v>0.5</v>
      </c>
      <c r="U636" s="747">
        <v>1</v>
      </c>
    </row>
    <row r="637" spans="1:21" ht="14.4" customHeight="1" x14ac:dyDescent="0.3">
      <c r="A637" s="746">
        <v>30</v>
      </c>
      <c r="B637" s="748" t="s">
        <v>544</v>
      </c>
      <c r="C637" s="748" t="s">
        <v>3364</v>
      </c>
      <c r="D637" s="749" t="s">
        <v>4282</v>
      </c>
      <c r="E637" s="750" t="s">
        <v>3376</v>
      </c>
      <c r="F637" s="748" t="s">
        <v>3361</v>
      </c>
      <c r="G637" s="748" t="s">
        <v>3495</v>
      </c>
      <c r="H637" s="748" t="s">
        <v>2305</v>
      </c>
      <c r="I637" s="748" t="s">
        <v>3496</v>
      </c>
      <c r="J637" s="748" t="s">
        <v>2780</v>
      </c>
      <c r="K637" s="748" t="s">
        <v>614</v>
      </c>
      <c r="L637" s="751">
        <v>101.68</v>
      </c>
      <c r="M637" s="751">
        <v>101.68</v>
      </c>
      <c r="N637" s="748">
        <v>1</v>
      </c>
      <c r="O637" s="752">
        <v>0.5</v>
      </c>
      <c r="P637" s="751"/>
      <c r="Q637" s="753">
        <v>0</v>
      </c>
      <c r="R637" s="748"/>
      <c r="S637" s="753">
        <v>0</v>
      </c>
      <c r="T637" s="752"/>
      <c r="U637" s="747">
        <v>0</v>
      </c>
    </row>
    <row r="638" spans="1:21" ht="14.4" customHeight="1" x14ac:dyDescent="0.3">
      <c r="A638" s="746">
        <v>30</v>
      </c>
      <c r="B638" s="748" t="s">
        <v>544</v>
      </c>
      <c r="C638" s="748" t="s">
        <v>3364</v>
      </c>
      <c r="D638" s="749" t="s">
        <v>4282</v>
      </c>
      <c r="E638" s="750" t="s">
        <v>3376</v>
      </c>
      <c r="F638" s="748" t="s">
        <v>3361</v>
      </c>
      <c r="G638" s="748" t="s">
        <v>3495</v>
      </c>
      <c r="H638" s="748" t="s">
        <v>2305</v>
      </c>
      <c r="I638" s="748" t="s">
        <v>2433</v>
      </c>
      <c r="J638" s="748" t="s">
        <v>2434</v>
      </c>
      <c r="K638" s="748" t="s">
        <v>3179</v>
      </c>
      <c r="L638" s="751">
        <v>86.43</v>
      </c>
      <c r="M638" s="751">
        <v>86.43</v>
      </c>
      <c r="N638" s="748">
        <v>1</v>
      </c>
      <c r="O638" s="752">
        <v>0.5</v>
      </c>
      <c r="P638" s="751"/>
      <c r="Q638" s="753">
        <v>0</v>
      </c>
      <c r="R638" s="748"/>
      <c r="S638" s="753">
        <v>0</v>
      </c>
      <c r="T638" s="752"/>
      <c r="U638" s="747">
        <v>0</v>
      </c>
    </row>
    <row r="639" spans="1:21" ht="14.4" customHeight="1" x14ac:dyDescent="0.3">
      <c r="A639" s="746">
        <v>30</v>
      </c>
      <c r="B639" s="748" t="s">
        <v>544</v>
      </c>
      <c r="C639" s="748" t="s">
        <v>3364</v>
      </c>
      <c r="D639" s="749" t="s">
        <v>4282</v>
      </c>
      <c r="E639" s="750" t="s">
        <v>3376</v>
      </c>
      <c r="F639" s="748" t="s">
        <v>3361</v>
      </c>
      <c r="G639" s="748" t="s">
        <v>3761</v>
      </c>
      <c r="H639" s="748" t="s">
        <v>2305</v>
      </c>
      <c r="I639" s="748" t="s">
        <v>2390</v>
      </c>
      <c r="J639" s="748" t="s">
        <v>2391</v>
      </c>
      <c r="K639" s="748" t="s">
        <v>3245</v>
      </c>
      <c r="L639" s="751">
        <v>247.78</v>
      </c>
      <c r="M639" s="751">
        <v>247.78</v>
      </c>
      <c r="N639" s="748">
        <v>1</v>
      </c>
      <c r="O639" s="752">
        <v>0.5</v>
      </c>
      <c r="P639" s="751">
        <v>247.78</v>
      </c>
      <c r="Q639" s="753">
        <v>1</v>
      </c>
      <c r="R639" s="748">
        <v>1</v>
      </c>
      <c r="S639" s="753">
        <v>1</v>
      </c>
      <c r="T639" s="752">
        <v>0.5</v>
      </c>
      <c r="U639" s="747">
        <v>1</v>
      </c>
    </row>
    <row r="640" spans="1:21" ht="14.4" customHeight="1" x14ac:dyDescent="0.3">
      <c r="A640" s="746">
        <v>30</v>
      </c>
      <c r="B640" s="748" t="s">
        <v>544</v>
      </c>
      <c r="C640" s="748" t="s">
        <v>3364</v>
      </c>
      <c r="D640" s="749" t="s">
        <v>4282</v>
      </c>
      <c r="E640" s="750" t="s">
        <v>3376</v>
      </c>
      <c r="F640" s="748" t="s">
        <v>3361</v>
      </c>
      <c r="G640" s="748" t="s">
        <v>3497</v>
      </c>
      <c r="H640" s="748" t="s">
        <v>545</v>
      </c>
      <c r="I640" s="748" t="s">
        <v>875</v>
      </c>
      <c r="J640" s="748" t="s">
        <v>872</v>
      </c>
      <c r="K640" s="748" t="s">
        <v>3498</v>
      </c>
      <c r="L640" s="751">
        <v>10.65</v>
      </c>
      <c r="M640" s="751">
        <v>31.950000000000003</v>
      </c>
      <c r="N640" s="748">
        <v>3</v>
      </c>
      <c r="O640" s="752">
        <v>1.5</v>
      </c>
      <c r="P640" s="751">
        <v>10.65</v>
      </c>
      <c r="Q640" s="753">
        <v>0.33333333333333331</v>
      </c>
      <c r="R640" s="748">
        <v>1</v>
      </c>
      <c r="S640" s="753">
        <v>0.33333333333333331</v>
      </c>
      <c r="T640" s="752">
        <v>0.5</v>
      </c>
      <c r="U640" s="747">
        <v>0.33333333333333331</v>
      </c>
    </row>
    <row r="641" spans="1:21" ht="14.4" customHeight="1" x14ac:dyDescent="0.3">
      <c r="A641" s="746">
        <v>30</v>
      </c>
      <c r="B641" s="748" t="s">
        <v>544</v>
      </c>
      <c r="C641" s="748" t="s">
        <v>3364</v>
      </c>
      <c r="D641" s="749" t="s">
        <v>4282</v>
      </c>
      <c r="E641" s="750" t="s">
        <v>3376</v>
      </c>
      <c r="F641" s="748" t="s">
        <v>3361</v>
      </c>
      <c r="G641" s="748" t="s">
        <v>3497</v>
      </c>
      <c r="H641" s="748" t="s">
        <v>545</v>
      </c>
      <c r="I641" s="748" t="s">
        <v>952</v>
      </c>
      <c r="J641" s="748" t="s">
        <v>3503</v>
      </c>
      <c r="K641" s="748" t="s">
        <v>3504</v>
      </c>
      <c r="L641" s="751">
        <v>16.5</v>
      </c>
      <c r="M641" s="751">
        <v>33</v>
      </c>
      <c r="N641" s="748">
        <v>2</v>
      </c>
      <c r="O641" s="752">
        <v>1</v>
      </c>
      <c r="P641" s="751">
        <v>16.5</v>
      </c>
      <c r="Q641" s="753">
        <v>0.5</v>
      </c>
      <c r="R641" s="748">
        <v>1</v>
      </c>
      <c r="S641" s="753">
        <v>0.5</v>
      </c>
      <c r="T641" s="752">
        <v>0.5</v>
      </c>
      <c r="U641" s="747">
        <v>0.5</v>
      </c>
    </row>
    <row r="642" spans="1:21" ht="14.4" customHeight="1" x14ac:dyDescent="0.3">
      <c r="A642" s="746">
        <v>30</v>
      </c>
      <c r="B642" s="748" t="s">
        <v>544</v>
      </c>
      <c r="C642" s="748" t="s">
        <v>3364</v>
      </c>
      <c r="D642" s="749" t="s">
        <v>4282</v>
      </c>
      <c r="E642" s="750" t="s">
        <v>3376</v>
      </c>
      <c r="F642" s="748" t="s">
        <v>3361</v>
      </c>
      <c r="G642" s="748" t="s">
        <v>3497</v>
      </c>
      <c r="H642" s="748" t="s">
        <v>545</v>
      </c>
      <c r="I642" s="748" t="s">
        <v>998</v>
      </c>
      <c r="J642" s="748" t="s">
        <v>1494</v>
      </c>
      <c r="K642" s="748" t="s">
        <v>3669</v>
      </c>
      <c r="L642" s="751">
        <v>17.559999999999999</v>
      </c>
      <c r="M642" s="751">
        <v>52.679999999999993</v>
      </c>
      <c r="N642" s="748">
        <v>3</v>
      </c>
      <c r="O642" s="752">
        <v>2</v>
      </c>
      <c r="P642" s="751">
        <v>35.119999999999997</v>
      </c>
      <c r="Q642" s="753">
        <v>0.66666666666666674</v>
      </c>
      <c r="R642" s="748">
        <v>2</v>
      </c>
      <c r="S642" s="753">
        <v>0.66666666666666663</v>
      </c>
      <c r="T642" s="752">
        <v>1.5</v>
      </c>
      <c r="U642" s="747">
        <v>0.75</v>
      </c>
    </row>
    <row r="643" spans="1:21" ht="14.4" customHeight="1" x14ac:dyDescent="0.3">
      <c r="A643" s="746">
        <v>30</v>
      </c>
      <c r="B643" s="748" t="s">
        <v>544</v>
      </c>
      <c r="C643" s="748" t="s">
        <v>3364</v>
      </c>
      <c r="D643" s="749" t="s">
        <v>4282</v>
      </c>
      <c r="E643" s="750" t="s">
        <v>3376</v>
      </c>
      <c r="F643" s="748" t="s">
        <v>3361</v>
      </c>
      <c r="G643" s="748" t="s">
        <v>3497</v>
      </c>
      <c r="H643" s="748" t="s">
        <v>545</v>
      </c>
      <c r="I643" s="748" t="s">
        <v>3670</v>
      </c>
      <c r="J643" s="748" t="s">
        <v>2291</v>
      </c>
      <c r="K643" s="748" t="s">
        <v>3671</v>
      </c>
      <c r="L643" s="751">
        <v>70.23</v>
      </c>
      <c r="M643" s="751">
        <v>70.23</v>
      </c>
      <c r="N643" s="748">
        <v>1</v>
      </c>
      <c r="O643" s="752">
        <v>0.5</v>
      </c>
      <c r="P643" s="751"/>
      <c r="Q643" s="753">
        <v>0</v>
      </c>
      <c r="R643" s="748"/>
      <c r="S643" s="753">
        <v>0</v>
      </c>
      <c r="T643" s="752"/>
      <c r="U643" s="747">
        <v>0</v>
      </c>
    </row>
    <row r="644" spans="1:21" ht="14.4" customHeight="1" x14ac:dyDescent="0.3">
      <c r="A644" s="746">
        <v>30</v>
      </c>
      <c r="B644" s="748" t="s">
        <v>544</v>
      </c>
      <c r="C644" s="748" t="s">
        <v>3364</v>
      </c>
      <c r="D644" s="749" t="s">
        <v>4282</v>
      </c>
      <c r="E644" s="750" t="s">
        <v>3376</v>
      </c>
      <c r="F644" s="748" t="s">
        <v>3361</v>
      </c>
      <c r="G644" s="748" t="s">
        <v>3497</v>
      </c>
      <c r="H644" s="748" t="s">
        <v>545</v>
      </c>
      <c r="I644" s="748" t="s">
        <v>1922</v>
      </c>
      <c r="J644" s="748" t="s">
        <v>3930</v>
      </c>
      <c r="K644" s="748" t="s">
        <v>603</v>
      </c>
      <c r="L644" s="751">
        <v>32.99</v>
      </c>
      <c r="M644" s="751">
        <v>32.99</v>
      </c>
      <c r="N644" s="748">
        <v>1</v>
      </c>
      <c r="O644" s="752">
        <v>0.5</v>
      </c>
      <c r="P644" s="751"/>
      <c r="Q644" s="753">
        <v>0</v>
      </c>
      <c r="R644" s="748"/>
      <c r="S644" s="753">
        <v>0</v>
      </c>
      <c r="T644" s="752"/>
      <c r="U644" s="747">
        <v>0</v>
      </c>
    </row>
    <row r="645" spans="1:21" ht="14.4" customHeight="1" x14ac:dyDescent="0.3">
      <c r="A645" s="746">
        <v>30</v>
      </c>
      <c r="B645" s="748" t="s">
        <v>544</v>
      </c>
      <c r="C645" s="748" t="s">
        <v>3364</v>
      </c>
      <c r="D645" s="749" t="s">
        <v>4282</v>
      </c>
      <c r="E645" s="750" t="s">
        <v>3376</v>
      </c>
      <c r="F645" s="748" t="s">
        <v>3361</v>
      </c>
      <c r="G645" s="748" t="s">
        <v>3515</v>
      </c>
      <c r="H645" s="748" t="s">
        <v>2305</v>
      </c>
      <c r="I645" s="748" t="s">
        <v>2654</v>
      </c>
      <c r="J645" s="748" t="s">
        <v>632</v>
      </c>
      <c r="K645" s="748" t="s">
        <v>2655</v>
      </c>
      <c r="L645" s="751">
        <v>543.39</v>
      </c>
      <c r="M645" s="751">
        <v>3803.73</v>
      </c>
      <c r="N645" s="748">
        <v>7</v>
      </c>
      <c r="O645" s="752">
        <v>3.5</v>
      </c>
      <c r="P645" s="751">
        <v>3260.34</v>
      </c>
      <c r="Q645" s="753">
        <v>0.85714285714285721</v>
      </c>
      <c r="R645" s="748">
        <v>6</v>
      </c>
      <c r="S645" s="753">
        <v>0.8571428571428571</v>
      </c>
      <c r="T645" s="752">
        <v>3</v>
      </c>
      <c r="U645" s="747">
        <v>0.8571428571428571</v>
      </c>
    </row>
    <row r="646" spans="1:21" ht="14.4" customHeight="1" x14ac:dyDescent="0.3">
      <c r="A646" s="746">
        <v>30</v>
      </c>
      <c r="B646" s="748" t="s">
        <v>544</v>
      </c>
      <c r="C646" s="748" t="s">
        <v>3364</v>
      </c>
      <c r="D646" s="749" t="s">
        <v>4282</v>
      </c>
      <c r="E646" s="750" t="s">
        <v>3376</v>
      </c>
      <c r="F646" s="748" t="s">
        <v>3361</v>
      </c>
      <c r="G646" s="748" t="s">
        <v>3515</v>
      </c>
      <c r="H646" s="748" t="s">
        <v>2305</v>
      </c>
      <c r="I646" s="748" t="s">
        <v>2365</v>
      </c>
      <c r="J646" s="748" t="s">
        <v>632</v>
      </c>
      <c r="K646" s="748" t="s">
        <v>635</v>
      </c>
      <c r="L646" s="751">
        <v>815.1</v>
      </c>
      <c r="M646" s="751">
        <v>4075.5</v>
      </c>
      <c r="N646" s="748">
        <v>5</v>
      </c>
      <c r="O646" s="752">
        <v>3.5</v>
      </c>
      <c r="P646" s="751">
        <v>3260.4</v>
      </c>
      <c r="Q646" s="753">
        <v>0.8</v>
      </c>
      <c r="R646" s="748">
        <v>4</v>
      </c>
      <c r="S646" s="753">
        <v>0.8</v>
      </c>
      <c r="T646" s="752">
        <v>2.5</v>
      </c>
      <c r="U646" s="747">
        <v>0.7142857142857143</v>
      </c>
    </row>
    <row r="647" spans="1:21" ht="14.4" customHeight="1" x14ac:dyDescent="0.3">
      <c r="A647" s="746">
        <v>30</v>
      </c>
      <c r="B647" s="748" t="s">
        <v>544</v>
      </c>
      <c r="C647" s="748" t="s">
        <v>3364</v>
      </c>
      <c r="D647" s="749" t="s">
        <v>4282</v>
      </c>
      <c r="E647" s="750" t="s">
        <v>3376</v>
      </c>
      <c r="F647" s="748" t="s">
        <v>3361</v>
      </c>
      <c r="G647" s="748" t="s">
        <v>3515</v>
      </c>
      <c r="H647" s="748" t="s">
        <v>2305</v>
      </c>
      <c r="I647" s="748" t="s">
        <v>2454</v>
      </c>
      <c r="J647" s="748" t="s">
        <v>2455</v>
      </c>
      <c r="K647" s="748" t="s">
        <v>2368</v>
      </c>
      <c r="L647" s="751">
        <v>1847.49</v>
      </c>
      <c r="M647" s="751">
        <v>1847.49</v>
      </c>
      <c r="N647" s="748">
        <v>1</v>
      </c>
      <c r="O647" s="752">
        <v>1</v>
      </c>
      <c r="P647" s="751"/>
      <c r="Q647" s="753">
        <v>0</v>
      </c>
      <c r="R647" s="748"/>
      <c r="S647" s="753">
        <v>0</v>
      </c>
      <c r="T647" s="752"/>
      <c r="U647" s="747">
        <v>0</v>
      </c>
    </row>
    <row r="648" spans="1:21" ht="14.4" customHeight="1" x14ac:dyDescent="0.3">
      <c r="A648" s="746">
        <v>30</v>
      </c>
      <c r="B648" s="748" t="s">
        <v>544</v>
      </c>
      <c r="C648" s="748" t="s">
        <v>3364</v>
      </c>
      <c r="D648" s="749" t="s">
        <v>4282</v>
      </c>
      <c r="E648" s="750" t="s">
        <v>3376</v>
      </c>
      <c r="F648" s="748" t="s">
        <v>3361</v>
      </c>
      <c r="G648" s="748" t="s">
        <v>3865</v>
      </c>
      <c r="H648" s="748" t="s">
        <v>545</v>
      </c>
      <c r="I648" s="748" t="s">
        <v>1295</v>
      </c>
      <c r="J648" s="748" t="s">
        <v>1296</v>
      </c>
      <c r="K648" s="748" t="s">
        <v>1297</v>
      </c>
      <c r="L648" s="751">
        <v>32.76</v>
      </c>
      <c r="M648" s="751">
        <v>32.76</v>
      </c>
      <c r="N648" s="748">
        <v>1</v>
      </c>
      <c r="O648" s="752">
        <v>0.5</v>
      </c>
      <c r="P648" s="751"/>
      <c r="Q648" s="753">
        <v>0</v>
      </c>
      <c r="R648" s="748"/>
      <c r="S648" s="753">
        <v>0</v>
      </c>
      <c r="T648" s="752"/>
      <c r="U648" s="747">
        <v>0</v>
      </c>
    </row>
    <row r="649" spans="1:21" ht="14.4" customHeight="1" x14ac:dyDescent="0.3">
      <c r="A649" s="746">
        <v>30</v>
      </c>
      <c r="B649" s="748" t="s">
        <v>544</v>
      </c>
      <c r="C649" s="748" t="s">
        <v>3364</v>
      </c>
      <c r="D649" s="749" t="s">
        <v>4282</v>
      </c>
      <c r="E649" s="750" t="s">
        <v>3376</v>
      </c>
      <c r="F649" s="748" t="s">
        <v>3361</v>
      </c>
      <c r="G649" s="748" t="s">
        <v>3520</v>
      </c>
      <c r="H649" s="748" t="s">
        <v>2305</v>
      </c>
      <c r="I649" s="748" t="s">
        <v>2631</v>
      </c>
      <c r="J649" s="748" t="s">
        <v>2632</v>
      </c>
      <c r="K649" s="748" t="s">
        <v>2633</v>
      </c>
      <c r="L649" s="751">
        <v>36.86</v>
      </c>
      <c r="M649" s="751">
        <v>73.72</v>
      </c>
      <c r="N649" s="748">
        <v>2</v>
      </c>
      <c r="O649" s="752">
        <v>1</v>
      </c>
      <c r="P649" s="751">
        <v>36.86</v>
      </c>
      <c r="Q649" s="753">
        <v>0.5</v>
      </c>
      <c r="R649" s="748">
        <v>1</v>
      </c>
      <c r="S649" s="753">
        <v>0.5</v>
      </c>
      <c r="T649" s="752">
        <v>0.5</v>
      </c>
      <c r="U649" s="747">
        <v>0.5</v>
      </c>
    </row>
    <row r="650" spans="1:21" ht="14.4" customHeight="1" x14ac:dyDescent="0.3">
      <c r="A650" s="746">
        <v>30</v>
      </c>
      <c r="B650" s="748" t="s">
        <v>544</v>
      </c>
      <c r="C650" s="748" t="s">
        <v>3364</v>
      </c>
      <c r="D650" s="749" t="s">
        <v>4282</v>
      </c>
      <c r="E650" s="750" t="s">
        <v>3376</v>
      </c>
      <c r="F650" s="748" t="s">
        <v>3361</v>
      </c>
      <c r="G650" s="748" t="s">
        <v>3520</v>
      </c>
      <c r="H650" s="748" t="s">
        <v>2305</v>
      </c>
      <c r="I650" s="748" t="s">
        <v>2631</v>
      </c>
      <c r="J650" s="748" t="s">
        <v>2632</v>
      </c>
      <c r="K650" s="748" t="s">
        <v>2633</v>
      </c>
      <c r="L650" s="751">
        <v>52.97</v>
      </c>
      <c r="M650" s="751">
        <v>52.97</v>
      </c>
      <c r="N650" s="748">
        <v>1</v>
      </c>
      <c r="O650" s="752">
        <v>0.5</v>
      </c>
      <c r="P650" s="751"/>
      <c r="Q650" s="753">
        <v>0</v>
      </c>
      <c r="R650" s="748"/>
      <c r="S650" s="753">
        <v>0</v>
      </c>
      <c r="T650" s="752"/>
      <c r="U650" s="747">
        <v>0</v>
      </c>
    </row>
    <row r="651" spans="1:21" ht="14.4" customHeight="1" x14ac:dyDescent="0.3">
      <c r="A651" s="746">
        <v>30</v>
      </c>
      <c r="B651" s="748" t="s">
        <v>544</v>
      </c>
      <c r="C651" s="748" t="s">
        <v>3364</v>
      </c>
      <c r="D651" s="749" t="s">
        <v>4282</v>
      </c>
      <c r="E651" s="750" t="s">
        <v>3376</v>
      </c>
      <c r="F651" s="748" t="s">
        <v>3361</v>
      </c>
      <c r="G651" s="748" t="s">
        <v>3521</v>
      </c>
      <c r="H651" s="748" t="s">
        <v>545</v>
      </c>
      <c r="I651" s="748" t="s">
        <v>2891</v>
      </c>
      <c r="J651" s="748" t="s">
        <v>2892</v>
      </c>
      <c r="K651" s="748" t="s">
        <v>2893</v>
      </c>
      <c r="L651" s="751">
        <v>146.84</v>
      </c>
      <c r="M651" s="751">
        <v>146.84</v>
      </c>
      <c r="N651" s="748">
        <v>1</v>
      </c>
      <c r="O651" s="752">
        <v>0.5</v>
      </c>
      <c r="P651" s="751"/>
      <c r="Q651" s="753">
        <v>0</v>
      </c>
      <c r="R651" s="748"/>
      <c r="S651" s="753">
        <v>0</v>
      </c>
      <c r="T651" s="752"/>
      <c r="U651" s="747">
        <v>0</v>
      </c>
    </row>
    <row r="652" spans="1:21" ht="14.4" customHeight="1" x14ac:dyDescent="0.3">
      <c r="A652" s="746">
        <v>30</v>
      </c>
      <c r="B652" s="748" t="s">
        <v>544</v>
      </c>
      <c r="C652" s="748" t="s">
        <v>3364</v>
      </c>
      <c r="D652" s="749" t="s">
        <v>4282</v>
      </c>
      <c r="E652" s="750" t="s">
        <v>3376</v>
      </c>
      <c r="F652" s="748" t="s">
        <v>3361</v>
      </c>
      <c r="G652" s="748" t="s">
        <v>3522</v>
      </c>
      <c r="H652" s="748" t="s">
        <v>545</v>
      </c>
      <c r="I652" s="748" t="s">
        <v>3523</v>
      </c>
      <c r="J652" s="748" t="s">
        <v>3524</v>
      </c>
      <c r="K652" s="748" t="s">
        <v>855</v>
      </c>
      <c r="L652" s="751">
        <v>93.71</v>
      </c>
      <c r="M652" s="751">
        <v>374.84</v>
      </c>
      <c r="N652" s="748">
        <v>4</v>
      </c>
      <c r="O652" s="752">
        <v>2.5</v>
      </c>
      <c r="P652" s="751"/>
      <c r="Q652" s="753">
        <v>0</v>
      </c>
      <c r="R652" s="748"/>
      <c r="S652" s="753">
        <v>0</v>
      </c>
      <c r="T652" s="752"/>
      <c r="U652" s="747">
        <v>0</v>
      </c>
    </row>
    <row r="653" spans="1:21" ht="14.4" customHeight="1" x14ac:dyDescent="0.3">
      <c r="A653" s="746">
        <v>30</v>
      </c>
      <c r="B653" s="748" t="s">
        <v>544</v>
      </c>
      <c r="C653" s="748" t="s">
        <v>3364</v>
      </c>
      <c r="D653" s="749" t="s">
        <v>4282</v>
      </c>
      <c r="E653" s="750" t="s">
        <v>3376</v>
      </c>
      <c r="F653" s="748" t="s">
        <v>3361</v>
      </c>
      <c r="G653" s="748" t="s">
        <v>3522</v>
      </c>
      <c r="H653" s="748" t="s">
        <v>545</v>
      </c>
      <c r="I653" s="748" t="s">
        <v>3523</v>
      </c>
      <c r="J653" s="748" t="s">
        <v>3524</v>
      </c>
      <c r="K653" s="748" t="s">
        <v>855</v>
      </c>
      <c r="L653" s="751">
        <v>57.64</v>
      </c>
      <c r="M653" s="751">
        <v>172.92000000000002</v>
      </c>
      <c r="N653" s="748">
        <v>3</v>
      </c>
      <c r="O653" s="752">
        <v>1.5</v>
      </c>
      <c r="P653" s="751">
        <v>57.64</v>
      </c>
      <c r="Q653" s="753">
        <v>0.33333333333333331</v>
      </c>
      <c r="R653" s="748">
        <v>1</v>
      </c>
      <c r="S653" s="753">
        <v>0.33333333333333331</v>
      </c>
      <c r="T653" s="752">
        <v>0.5</v>
      </c>
      <c r="U653" s="747">
        <v>0.33333333333333331</v>
      </c>
    </row>
    <row r="654" spans="1:21" ht="14.4" customHeight="1" x14ac:dyDescent="0.3">
      <c r="A654" s="746">
        <v>30</v>
      </c>
      <c r="B654" s="748" t="s">
        <v>544</v>
      </c>
      <c r="C654" s="748" t="s">
        <v>3364</v>
      </c>
      <c r="D654" s="749" t="s">
        <v>4282</v>
      </c>
      <c r="E654" s="750" t="s">
        <v>3376</v>
      </c>
      <c r="F654" s="748" t="s">
        <v>3361</v>
      </c>
      <c r="G654" s="748" t="s">
        <v>3522</v>
      </c>
      <c r="H654" s="748" t="s">
        <v>545</v>
      </c>
      <c r="I654" s="748" t="s">
        <v>3931</v>
      </c>
      <c r="J654" s="748" t="s">
        <v>3932</v>
      </c>
      <c r="K654" s="748" t="s">
        <v>855</v>
      </c>
      <c r="L654" s="751">
        <v>93.71</v>
      </c>
      <c r="M654" s="751">
        <v>93.71</v>
      </c>
      <c r="N654" s="748">
        <v>1</v>
      </c>
      <c r="O654" s="752">
        <v>0.5</v>
      </c>
      <c r="P654" s="751"/>
      <c r="Q654" s="753">
        <v>0</v>
      </c>
      <c r="R654" s="748"/>
      <c r="S654" s="753">
        <v>0</v>
      </c>
      <c r="T654" s="752"/>
      <c r="U654" s="747">
        <v>0</v>
      </c>
    </row>
    <row r="655" spans="1:21" ht="14.4" customHeight="1" x14ac:dyDescent="0.3">
      <c r="A655" s="746">
        <v>30</v>
      </c>
      <c r="B655" s="748" t="s">
        <v>544</v>
      </c>
      <c r="C655" s="748" t="s">
        <v>3364</v>
      </c>
      <c r="D655" s="749" t="s">
        <v>4282</v>
      </c>
      <c r="E655" s="750" t="s">
        <v>3376</v>
      </c>
      <c r="F655" s="748" t="s">
        <v>3361</v>
      </c>
      <c r="G655" s="748" t="s">
        <v>3528</v>
      </c>
      <c r="H655" s="748" t="s">
        <v>2305</v>
      </c>
      <c r="I655" s="748" t="s">
        <v>2409</v>
      </c>
      <c r="J655" s="748" t="s">
        <v>629</v>
      </c>
      <c r="K655" s="748" t="s">
        <v>630</v>
      </c>
      <c r="L655" s="751">
        <v>28.81</v>
      </c>
      <c r="M655" s="751">
        <v>144.04999999999998</v>
      </c>
      <c r="N655" s="748">
        <v>5</v>
      </c>
      <c r="O655" s="752">
        <v>2.5</v>
      </c>
      <c r="P655" s="751">
        <v>57.62</v>
      </c>
      <c r="Q655" s="753">
        <v>0.4</v>
      </c>
      <c r="R655" s="748">
        <v>2</v>
      </c>
      <c r="S655" s="753">
        <v>0.4</v>
      </c>
      <c r="T655" s="752">
        <v>1</v>
      </c>
      <c r="U655" s="747">
        <v>0.4</v>
      </c>
    </row>
    <row r="656" spans="1:21" ht="14.4" customHeight="1" x14ac:dyDescent="0.3">
      <c r="A656" s="746">
        <v>30</v>
      </c>
      <c r="B656" s="748" t="s">
        <v>544</v>
      </c>
      <c r="C656" s="748" t="s">
        <v>3364</v>
      </c>
      <c r="D656" s="749" t="s">
        <v>4282</v>
      </c>
      <c r="E656" s="750" t="s">
        <v>3376</v>
      </c>
      <c r="F656" s="748" t="s">
        <v>3361</v>
      </c>
      <c r="G656" s="748" t="s">
        <v>3528</v>
      </c>
      <c r="H656" s="748" t="s">
        <v>2305</v>
      </c>
      <c r="I656" s="748" t="s">
        <v>2409</v>
      </c>
      <c r="J656" s="748" t="s">
        <v>629</v>
      </c>
      <c r="K656" s="748" t="s">
        <v>630</v>
      </c>
      <c r="L656" s="751">
        <v>46.85</v>
      </c>
      <c r="M656" s="751">
        <v>187.4</v>
      </c>
      <c r="N656" s="748">
        <v>4</v>
      </c>
      <c r="O656" s="752">
        <v>2</v>
      </c>
      <c r="P656" s="751"/>
      <c r="Q656" s="753">
        <v>0</v>
      </c>
      <c r="R656" s="748"/>
      <c r="S656" s="753">
        <v>0</v>
      </c>
      <c r="T656" s="752"/>
      <c r="U656" s="747">
        <v>0</v>
      </c>
    </row>
    <row r="657" spans="1:21" ht="14.4" customHeight="1" x14ac:dyDescent="0.3">
      <c r="A657" s="746">
        <v>30</v>
      </c>
      <c r="B657" s="748" t="s">
        <v>544</v>
      </c>
      <c r="C657" s="748" t="s">
        <v>3364</v>
      </c>
      <c r="D657" s="749" t="s">
        <v>4282</v>
      </c>
      <c r="E657" s="750" t="s">
        <v>3376</v>
      </c>
      <c r="F657" s="748" t="s">
        <v>3361</v>
      </c>
      <c r="G657" s="748" t="s">
        <v>3528</v>
      </c>
      <c r="H657" s="748" t="s">
        <v>2305</v>
      </c>
      <c r="I657" s="748" t="s">
        <v>2412</v>
      </c>
      <c r="J657" s="748" t="s">
        <v>2413</v>
      </c>
      <c r="K657" s="748" t="s">
        <v>3161</v>
      </c>
      <c r="L657" s="751">
        <v>93.71</v>
      </c>
      <c r="M657" s="751">
        <v>93.71</v>
      </c>
      <c r="N657" s="748">
        <v>1</v>
      </c>
      <c r="O657" s="752">
        <v>0.5</v>
      </c>
      <c r="P657" s="751"/>
      <c r="Q657" s="753">
        <v>0</v>
      </c>
      <c r="R657" s="748"/>
      <c r="S657" s="753">
        <v>0</v>
      </c>
      <c r="T657" s="752"/>
      <c r="U657" s="747">
        <v>0</v>
      </c>
    </row>
    <row r="658" spans="1:21" ht="14.4" customHeight="1" x14ac:dyDescent="0.3">
      <c r="A658" s="746">
        <v>30</v>
      </c>
      <c r="B658" s="748" t="s">
        <v>544</v>
      </c>
      <c r="C658" s="748" t="s">
        <v>3364</v>
      </c>
      <c r="D658" s="749" t="s">
        <v>4282</v>
      </c>
      <c r="E658" s="750" t="s">
        <v>3376</v>
      </c>
      <c r="F658" s="748" t="s">
        <v>3361</v>
      </c>
      <c r="G658" s="748" t="s">
        <v>3530</v>
      </c>
      <c r="H658" s="748" t="s">
        <v>2305</v>
      </c>
      <c r="I658" s="748" t="s">
        <v>2505</v>
      </c>
      <c r="J658" s="748" t="s">
        <v>2506</v>
      </c>
      <c r="K658" s="748" t="s">
        <v>1610</v>
      </c>
      <c r="L658" s="751">
        <v>48.27</v>
      </c>
      <c r="M658" s="751">
        <v>337.89000000000004</v>
      </c>
      <c r="N658" s="748">
        <v>7</v>
      </c>
      <c r="O658" s="752">
        <v>3.5</v>
      </c>
      <c r="P658" s="751">
        <v>96.54</v>
      </c>
      <c r="Q658" s="753">
        <v>0.2857142857142857</v>
      </c>
      <c r="R658" s="748">
        <v>2</v>
      </c>
      <c r="S658" s="753">
        <v>0.2857142857142857</v>
      </c>
      <c r="T658" s="752">
        <v>1</v>
      </c>
      <c r="U658" s="747">
        <v>0.2857142857142857</v>
      </c>
    </row>
    <row r="659" spans="1:21" ht="14.4" customHeight="1" x14ac:dyDescent="0.3">
      <c r="A659" s="746">
        <v>30</v>
      </c>
      <c r="B659" s="748" t="s">
        <v>544</v>
      </c>
      <c r="C659" s="748" t="s">
        <v>3364</v>
      </c>
      <c r="D659" s="749" t="s">
        <v>4282</v>
      </c>
      <c r="E659" s="750" t="s">
        <v>3376</v>
      </c>
      <c r="F659" s="748" t="s">
        <v>3361</v>
      </c>
      <c r="G659" s="748" t="s">
        <v>3530</v>
      </c>
      <c r="H659" s="748" t="s">
        <v>2305</v>
      </c>
      <c r="I659" s="748" t="s">
        <v>2508</v>
      </c>
      <c r="J659" s="748" t="s">
        <v>2509</v>
      </c>
      <c r="K659" s="748" t="s">
        <v>3220</v>
      </c>
      <c r="L659" s="751">
        <v>96.53</v>
      </c>
      <c r="M659" s="751">
        <v>96.53</v>
      </c>
      <c r="N659" s="748">
        <v>1</v>
      </c>
      <c r="O659" s="752">
        <v>0.5</v>
      </c>
      <c r="P659" s="751"/>
      <c r="Q659" s="753">
        <v>0</v>
      </c>
      <c r="R659" s="748"/>
      <c r="S659" s="753">
        <v>0</v>
      </c>
      <c r="T659" s="752"/>
      <c r="U659" s="747">
        <v>0</v>
      </c>
    </row>
    <row r="660" spans="1:21" ht="14.4" customHeight="1" x14ac:dyDescent="0.3">
      <c r="A660" s="746">
        <v>30</v>
      </c>
      <c r="B660" s="748" t="s">
        <v>544</v>
      </c>
      <c r="C660" s="748" t="s">
        <v>3364</v>
      </c>
      <c r="D660" s="749" t="s">
        <v>4282</v>
      </c>
      <c r="E660" s="750" t="s">
        <v>3376</v>
      </c>
      <c r="F660" s="748" t="s">
        <v>3361</v>
      </c>
      <c r="G660" s="748" t="s">
        <v>3531</v>
      </c>
      <c r="H660" s="748" t="s">
        <v>2305</v>
      </c>
      <c r="I660" s="748" t="s">
        <v>2622</v>
      </c>
      <c r="J660" s="748" t="s">
        <v>2623</v>
      </c>
      <c r="K660" s="748" t="s">
        <v>1075</v>
      </c>
      <c r="L660" s="751">
        <v>204.76</v>
      </c>
      <c r="M660" s="751">
        <v>204.76</v>
      </c>
      <c r="N660" s="748">
        <v>1</v>
      </c>
      <c r="O660" s="752">
        <v>0.5</v>
      </c>
      <c r="P660" s="751"/>
      <c r="Q660" s="753">
        <v>0</v>
      </c>
      <c r="R660" s="748"/>
      <c r="S660" s="753">
        <v>0</v>
      </c>
      <c r="T660" s="752"/>
      <c r="U660" s="747">
        <v>0</v>
      </c>
    </row>
    <row r="661" spans="1:21" ht="14.4" customHeight="1" x14ac:dyDescent="0.3">
      <c r="A661" s="746">
        <v>30</v>
      </c>
      <c r="B661" s="748" t="s">
        <v>544</v>
      </c>
      <c r="C661" s="748" t="s">
        <v>3364</v>
      </c>
      <c r="D661" s="749" t="s">
        <v>4282</v>
      </c>
      <c r="E661" s="750" t="s">
        <v>3376</v>
      </c>
      <c r="F661" s="748" t="s">
        <v>3361</v>
      </c>
      <c r="G661" s="748" t="s">
        <v>3532</v>
      </c>
      <c r="H661" s="748" t="s">
        <v>2305</v>
      </c>
      <c r="I661" s="748" t="s">
        <v>2542</v>
      </c>
      <c r="J661" s="748" t="s">
        <v>2543</v>
      </c>
      <c r="K661" s="748" t="s">
        <v>1285</v>
      </c>
      <c r="L661" s="751">
        <v>194.54</v>
      </c>
      <c r="M661" s="751">
        <v>389.08</v>
      </c>
      <c r="N661" s="748">
        <v>2</v>
      </c>
      <c r="O661" s="752">
        <v>1</v>
      </c>
      <c r="P661" s="751"/>
      <c r="Q661" s="753">
        <v>0</v>
      </c>
      <c r="R661" s="748"/>
      <c r="S661" s="753">
        <v>0</v>
      </c>
      <c r="T661" s="752"/>
      <c r="U661" s="747">
        <v>0</v>
      </c>
    </row>
    <row r="662" spans="1:21" ht="14.4" customHeight="1" x14ac:dyDescent="0.3">
      <c r="A662" s="746">
        <v>30</v>
      </c>
      <c r="B662" s="748" t="s">
        <v>544</v>
      </c>
      <c r="C662" s="748" t="s">
        <v>3364</v>
      </c>
      <c r="D662" s="749" t="s">
        <v>4282</v>
      </c>
      <c r="E662" s="750" t="s">
        <v>3376</v>
      </c>
      <c r="F662" s="748" t="s">
        <v>3361</v>
      </c>
      <c r="G662" s="748" t="s">
        <v>3534</v>
      </c>
      <c r="H662" s="748" t="s">
        <v>545</v>
      </c>
      <c r="I662" s="748" t="s">
        <v>3535</v>
      </c>
      <c r="J662" s="748" t="s">
        <v>2181</v>
      </c>
      <c r="K662" s="748" t="s">
        <v>1756</v>
      </c>
      <c r="L662" s="751">
        <v>54.23</v>
      </c>
      <c r="M662" s="751">
        <v>54.23</v>
      </c>
      <c r="N662" s="748">
        <v>1</v>
      </c>
      <c r="O662" s="752">
        <v>1</v>
      </c>
      <c r="P662" s="751"/>
      <c r="Q662" s="753">
        <v>0</v>
      </c>
      <c r="R662" s="748"/>
      <c r="S662" s="753">
        <v>0</v>
      </c>
      <c r="T662" s="752"/>
      <c r="U662" s="747">
        <v>0</v>
      </c>
    </row>
    <row r="663" spans="1:21" ht="14.4" customHeight="1" x14ac:dyDescent="0.3">
      <c r="A663" s="746">
        <v>30</v>
      </c>
      <c r="B663" s="748" t="s">
        <v>544</v>
      </c>
      <c r="C663" s="748" t="s">
        <v>3364</v>
      </c>
      <c r="D663" s="749" t="s">
        <v>4282</v>
      </c>
      <c r="E663" s="750" t="s">
        <v>3376</v>
      </c>
      <c r="F663" s="748" t="s">
        <v>3361</v>
      </c>
      <c r="G663" s="748" t="s">
        <v>3537</v>
      </c>
      <c r="H663" s="748" t="s">
        <v>2305</v>
      </c>
      <c r="I663" s="748" t="s">
        <v>2308</v>
      </c>
      <c r="J663" s="748" t="s">
        <v>2309</v>
      </c>
      <c r="K663" s="748" t="s">
        <v>2310</v>
      </c>
      <c r="L663" s="751">
        <v>10.41</v>
      </c>
      <c r="M663" s="751">
        <v>20.82</v>
      </c>
      <c r="N663" s="748">
        <v>2</v>
      </c>
      <c r="O663" s="752">
        <v>1</v>
      </c>
      <c r="P663" s="751">
        <v>20.82</v>
      </c>
      <c r="Q663" s="753">
        <v>1</v>
      </c>
      <c r="R663" s="748">
        <v>2</v>
      </c>
      <c r="S663" s="753">
        <v>1</v>
      </c>
      <c r="T663" s="752">
        <v>1</v>
      </c>
      <c r="U663" s="747">
        <v>1</v>
      </c>
    </row>
    <row r="664" spans="1:21" ht="14.4" customHeight="1" x14ac:dyDescent="0.3">
      <c r="A664" s="746">
        <v>30</v>
      </c>
      <c r="B664" s="748" t="s">
        <v>544</v>
      </c>
      <c r="C664" s="748" t="s">
        <v>3364</v>
      </c>
      <c r="D664" s="749" t="s">
        <v>4282</v>
      </c>
      <c r="E664" s="750" t="s">
        <v>3376</v>
      </c>
      <c r="F664" s="748" t="s">
        <v>3361</v>
      </c>
      <c r="G664" s="748" t="s">
        <v>3540</v>
      </c>
      <c r="H664" s="748" t="s">
        <v>545</v>
      </c>
      <c r="I664" s="748" t="s">
        <v>1079</v>
      </c>
      <c r="J664" s="748" t="s">
        <v>1080</v>
      </c>
      <c r="K664" s="748" t="s">
        <v>2136</v>
      </c>
      <c r="L664" s="751">
        <v>105.46</v>
      </c>
      <c r="M664" s="751">
        <v>210.92</v>
      </c>
      <c r="N664" s="748">
        <v>2</v>
      </c>
      <c r="O664" s="752">
        <v>1</v>
      </c>
      <c r="P664" s="751">
        <v>105.46</v>
      </c>
      <c r="Q664" s="753">
        <v>0.5</v>
      </c>
      <c r="R664" s="748">
        <v>1</v>
      </c>
      <c r="S664" s="753">
        <v>0.5</v>
      </c>
      <c r="T664" s="752">
        <v>0.5</v>
      </c>
      <c r="U664" s="747">
        <v>0.5</v>
      </c>
    </row>
    <row r="665" spans="1:21" ht="14.4" customHeight="1" x14ac:dyDescent="0.3">
      <c r="A665" s="746">
        <v>30</v>
      </c>
      <c r="B665" s="748" t="s">
        <v>544</v>
      </c>
      <c r="C665" s="748" t="s">
        <v>3364</v>
      </c>
      <c r="D665" s="749" t="s">
        <v>4282</v>
      </c>
      <c r="E665" s="750" t="s">
        <v>3376</v>
      </c>
      <c r="F665" s="748" t="s">
        <v>3361</v>
      </c>
      <c r="G665" s="748" t="s">
        <v>3541</v>
      </c>
      <c r="H665" s="748" t="s">
        <v>545</v>
      </c>
      <c r="I665" s="748" t="s">
        <v>2037</v>
      </c>
      <c r="J665" s="748" t="s">
        <v>1032</v>
      </c>
      <c r="K665" s="748" t="s">
        <v>2038</v>
      </c>
      <c r="L665" s="751">
        <v>1822.54</v>
      </c>
      <c r="M665" s="751">
        <v>1822.54</v>
      </c>
      <c r="N665" s="748">
        <v>1</v>
      </c>
      <c r="O665" s="752">
        <v>1</v>
      </c>
      <c r="P665" s="751"/>
      <c r="Q665" s="753">
        <v>0</v>
      </c>
      <c r="R665" s="748"/>
      <c r="S665" s="753">
        <v>0</v>
      </c>
      <c r="T665" s="752"/>
      <c r="U665" s="747">
        <v>0</v>
      </c>
    </row>
    <row r="666" spans="1:21" ht="14.4" customHeight="1" x14ac:dyDescent="0.3">
      <c r="A666" s="746">
        <v>30</v>
      </c>
      <c r="B666" s="748" t="s">
        <v>544</v>
      </c>
      <c r="C666" s="748" t="s">
        <v>3364</v>
      </c>
      <c r="D666" s="749" t="s">
        <v>4282</v>
      </c>
      <c r="E666" s="750" t="s">
        <v>3376</v>
      </c>
      <c r="F666" s="748" t="s">
        <v>3361</v>
      </c>
      <c r="G666" s="748" t="s">
        <v>3542</v>
      </c>
      <c r="H666" s="748" t="s">
        <v>545</v>
      </c>
      <c r="I666" s="748" t="s">
        <v>1162</v>
      </c>
      <c r="J666" s="748" t="s">
        <v>1163</v>
      </c>
      <c r="K666" s="748" t="s">
        <v>3543</v>
      </c>
      <c r="L666" s="751">
        <v>107.25</v>
      </c>
      <c r="M666" s="751">
        <v>321.75</v>
      </c>
      <c r="N666" s="748">
        <v>3</v>
      </c>
      <c r="O666" s="752">
        <v>1.5</v>
      </c>
      <c r="P666" s="751"/>
      <c r="Q666" s="753">
        <v>0</v>
      </c>
      <c r="R666" s="748"/>
      <c r="S666" s="753">
        <v>0</v>
      </c>
      <c r="T666" s="752"/>
      <c r="U666" s="747">
        <v>0</v>
      </c>
    </row>
    <row r="667" spans="1:21" ht="14.4" customHeight="1" x14ac:dyDescent="0.3">
      <c r="A667" s="746">
        <v>30</v>
      </c>
      <c r="B667" s="748" t="s">
        <v>544</v>
      </c>
      <c r="C667" s="748" t="s">
        <v>3364</v>
      </c>
      <c r="D667" s="749" t="s">
        <v>4282</v>
      </c>
      <c r="E667" s="750" t="s">
        <v>3376</v>
      </c>
      <c r="F667" s="748" t="s">
        <v>3361</v>
      </c>
      <c r="G667" s="748" t="s">
        <v>3544</v>
      </c>
      <c r="H667" s="748" t="s">
        <v>2305</v>
      </c>
      <c r="I667" s="748" t="s">
        <v>2684</v>
      </c>
      <c r="J667" s="748" t="s">
        <v>619</v>
      </c>
      <c r="K667" s="748" t="s">
        <v>3332</v>
      </c>
      <c r="L667" s="751">
        <v>123.2</v>
      </c>
      <c r="M667" s="751">
        <v>246.4</v>
      </c>
      <c r="N667" s="748">
        <v>2</v>
      </c>
      <c r="O667" s="752">
        <v>1</v>
      </c>
      <c r="P667" s="751"/>
      <c r="Q667" s="753">
        <v>0</v>
      </c>
      <c r="R667" s="748"/>
      <c r="S667" s="753">
        <v>0</v>
      </c>
      <c r="T667" s="752"/>
      <c r="U667" s="747">
        <v>0</v>
      </c>
    </row>
    <row r="668" spans="1:21" ht="14.4" customHeight="1" x14ac:dyDescent="0.3">
      <c r="A668" s="746">
        <v>30</v>
      </c>
      <c r="B668" s="748" t="s">
        <v>544</v>
      </c>
      <c r="C668" s="748" t="s">
        <v>3364</v>
      </c>
      <c r="D668" s="749" t="s">
        <v>4282</v>
      </c>
      <c r="E668" s="750" t="s">
        <v>3376</v>
      </c>
      <c r="F668" s="748" t="s">
        <v>3361</v>
      </c>
      <c r="G668" s="748" t="s">
        <v>3545</v>
      </c>
      <c r="H668" s="748" t="s">
        <v>545</v>
      </c>
      <c r="I668" s="748" t="s">
        <v>3885</v>
      </c>
      <c r="J668" s="748" t="s">
        <v>995</v>
      </c>
      <c r="K668" s="748" t="s">
        <v>3886</v>
      </c>
      <c r="L668" s="751">
        <v>0</v>
      </c>
      <c r="M668" s="751">
        <v>0</v>
      </c>
      <c r="N668" s="748">
        <v>1</v>
      </c>
      <c r="O668" s="752">
        <v>0.5</v>
      </c>
      <c r="P668" s="751"/>
      <c r="Q668" s="753"/>
      <c r="R668" s="748"/>
      <c r="S668" s="753">
        <v>0</v>
      </c>
      <c r="T668" s="752"/>
      <c r="U668" s="747">
        <v>0</v>
      </c>
    </row>
    <row r="669" spans="1:21" ht="14.4" customHeight="1" x14ac:dyDescent="0.3">
      <c r="A669" s="746">
        <v>30</v>
      </c>
      <c r="B669" s="748" t="s">
        <v>544</v>
      </c>
      <c r="C669" s="748" t="s">
        <v>3364</v>
      </c>
      <c r="D669" s="749" t="s">
        <v>4282</v>
      </c>
      <c r="E669" s="750" t="s">
        <v>3376</v>
      </c>
      <c r="F669" s="748" t="s">
        <v>3361</v>
      </c>
      <c r="G669" s="748" t="s">
        <v>3548</v>
      </c>
      <c r="H669" s="748" t="s">
        <v>545</v>
      </c>
      <c r="I669" s="748" t="s">
        <v>956</v>
      </c>
      <c r="J669" s="748" t="s">
        <v>3549</v>
      </c>
      <c r="K669" s="748" t="s">
        <v>3550</v>
      </c>
      <c r="L669" s="751">
        <v>0</v>
      </c>
      <c r="M669" s="751">
        <v>0</v>
      </c>
      <c r="N669" s="748">
        <v>9</v>
      </c>
      <c r="O669" s="752">
        <v>5</v>
      </c>
      <c r="P669" s="751">
        <v>0</v>
      </c>
      <c r="Q669" s="753"/>
      <c r="R669" s="748">
        <v>2</v>
      </c>
      <c r="S669" s="753">
        <v>0.22222222222222221</v>
      </c>
      <c r="T669" s="752">
        <v>1</v>
      </c>
      <c r="U669" s="747">
        <v>0.2</v>
      </c>
    </row>
    <row r="670" spans="1:21" ht="14.4" customHeight="1" x14ac:dyDescent="0.3">
      <c r="A670" s="746">
        <v>30</v>
      </c>
      <c r="B670" s="748" t="s">
        <v>544</v>
      </c>
      <c r="C670" s="748" t="s">
        <v>3364</v>
      </c>
      <c r="D670" s="749" t="s">
        <v>4282</v>
      </c>
      <c r="E670" s="750" t="s">
        <v>3376</v>
      </c>
      <c r="F670" s="748" t="s">
        <v>3361</v>
      </c>
      <c r="G670" s="748" t="s">
        <v>3551</v>
      </c>
      <c r="H670" s="748" t="s">
        <v>545</v>
      </c>
      <c r="I670" s="748" t="s">
        <v>757</v>
      </c>
      <c r="J670" s="748" t="s">
        <v>758</v>
      </c>
      <c r="K670" s="748" t="s">
        <v>3552</v>
      </c>
      <c r="L670" s="751">
        <v>30.47</v>
      </c>
      <c r="M670" s="751">
        <v>152.35</v>
      </c>
      <c r="N670" s="748">
        <v>5</v>
      </c>
      <c r="O670" s="752">
        <v>2.5</v>
      </c>
      <c r="P670" s="751">
        <v>60.94</v>
      </c>
      <c r="Q670" s="753">
        <v>0.4</v>
      </c>
      <c r="R670" s="748">
        <v>2</v>
      </c>
      <c r="S670" s="753">
        <v>0.4</v>
      </c>
      <c r="T670" s="752">
        <v>1</v>
      </c>
      <c r="U670" s="747">
        <v>0.4</v>
      </c>
    </row>
    <row r="671" spans="1:21" ht="14.4" customHeight="1" x14ac:dyDescent="0.3">
      <c r="A671" s="746">
        <v>30</v>
      </c>
      <c r="B671" s="748" t="s">
        <v>544</v>
      </c>
      <c r="C671" s="748" t="s">
        <v>3364</v>
      </c>
      <c r="D671" s="749" t="s">
        <v>4282</v>
      </c>
      <c r="E671" s="750" t="s">
        <v>3376</v>
      </c>
      <c r="F671" s="748" t="s">
        <v>3361</v>
      </c>
      <c r="G671" s="748" t="s">
        <v>3553</v>
      </c>
      <c r="H671" s="748" t="s">
        <v>545</v>
      </c>
      <c r="I671" s="748" t="s">
        <v>2860</v>
      </c>
      <c r="J671" s="748" t="s">
        <v>2861</v>
      </c>
      <c r="K671" s="748" t="s">
        <v>3554</v>
      </c>
      <c r="L671" s="751">
        <v>22.44</v>
      </c>
      <c r="M671" s="751">
        <v>22.44</v>
      </c>
      <c r="N671" s="748">
        <v>1</v>
      </c>
      <c r="O671" s="752">
        <v>0.5</v>
      </c>
      <c r="P671" s="751"/>
      <c r="Q671" s="753">
        <v>0</v>
      </c>
      <c r="R671" s="748"/>
      <c r="S671" s="753">
        <v>0</v>
      </c>
      <c r="T671" s="752"/>
      <c r="U671" s="747">
        <v>0</v>
      </c>
    </row>
    <row r="672" spans="1:21" ht="14.4" customHeight="1" x14ac:dyDescent="0.3">
      <c r="A672" s="746">
        <v>30</v>
      </c>
      <c r="B672" s="748" t="s">
        <v>544</v>
      </c>
      <c r="C672" s="748" t="s">
        <v>3364</v>
      </c>
      <c r="D672" s="749" t="s">
        <v>4282</v>
      </c>
      <c r="E672" s="750" t="s">
        <v>3376</v>
      </c>
      <c r="F672" s="748" t="s">
        <v>3361</v>
      </c>
      <c r="G672" s="748" t="s">
        <v>3555</v>
      </c>
      <c r="H672" s="748" t="s">
        <v>545</v>
      </c>
      <c r="I672" s="748" t="s">
        <v>1138</v>
      </c>
      <c r="J672" s="748" t="s">
        <v>1139</v>
      </c>
      <c r="K672" s="748" t="s">
        <v>3556</v>
      </c>
      <c r="L672" s="751">
        <v>657.67</v>
      </c>
      <c r="M672" s="751">
        <v>1973.0099999999998</v>
      </c>
      <c r="N672" s="748">
        <v>3</v>
      </c>
      <c r="O672" s="752">
        <v>1.5</v>
      </c>
      <c r="P672" s="751">
        <v>657.67</v>
      </c>
      <c r="Q672" s="753">
        <v>0.33333333333333337</v>
      </c>
      <c r="R672" s="748">
        <v>1</v>
      </c>
      <c r="S672" s="753">
        <v>0.33333333333333331</v>
      </c>
      <c r="T672" s="752">
        <v>0.5</v>
      </c>
      <c r="U672" s="747">
        <v>0.33333333333333331</v>
      </c>
    </row>
    <row r="673" spans="1:21" ht="14.4" customHeight="1" x14ac:dyDescent="0.3">
      <c r="A673" s="746">
        <v>30</v>
      </c>
      <c r="B673" s="748" t="s">
        <v>544</v>
      </c>
      <c r="C673" s="748" t="s">
        <v>3364</v>
      </c>
      <c r="D673" s="749" t="s">
        <v>4282</v>
      </c>
      <c r="E673" s="750" t="s">
        <v>3376</v>
      </c>
      <c r="F673" s="748" t="s">
        <v>3361</v>
      </c>
      <c r="G673" s="748" t="s">
        <v>3692</v>
      </c>
      <c r="H673" s="748" t="s">
        <v>2305</v>
      </c>
      <c r="I673" s="748" t="s">
        <v>2588</v>
      </c>
      <c r="J673" s="748" t="s">
        <v>2589</v>
      </c>
      <c r="K673" s="748" t="s">
        <v>2590</v>
      </c>
      <c r="L673" s="751">
        <v>109.97</v>
      </c>
      <c r="M673" s="751">
        <v>109.97</v>
      </c>
      <c r="N673" s="748">
        <v>1</v>
      </c>
      <c r="O673" s="752">
        <v>0.5</v>
      </c>
      <c r="P673" s="751"/>
      <c r="Q673" s="753">
        <v>0</v>
      </c>
      <c r="R673" s="748"/>
      <c r="S673" s="753">
        <v>0</v>
      </c>
      <c r="T673" s="752"/>
      <c r="U673" s="747">
        <v>0</v>
      </c>
    </row>
    <row r="674" spans="1:21" ht="14.4" customHeight="1" x14ac:dyDescent="0.3">
      <c r="A674" s="746">
        <v>30</v>
      </c>
      <c r="B674" s="748" t="s">
        <v>544</v>
      </c>
      <c r="C674" s="748" t="s">
        <v>3364</v>
      </c>
      <c r="D674" s="749" t="s">
        <v>4282</v>
      </c>
      <c r="E674" s="750" t="s">
        <v>3376</v>
      </c>
      <c r="F674" s="748" t="s">
        <v>3361</v>
      </c>
      <c r="G674" s="748" t="s">
        <v>3890</v>
      </c>
      <c r="H674" s="748" t="s">
        <v>545</v>
      </c>
      <c r="I674" s="748" t="s">
        <v>864</v>
      </c>
      <c r="J674" s="748" t="s">
        <v>3933</v>
      </c>
      <c r="K674" s="748" t="s">
        <v>866</v>
      </c>
      <c r="L674" s="751">
        <v>124.3</v>
      </c>
      <c r="M674" s="751">
        <v>248.6</v>
      </c>
      <c r="N674" s="748">
        <v>2</v>
      </c>
      <c r="O674" s="752">
        <v>1</v>
      </c>
      <c r="P674" s="751">
        <v>124.3</v>
      </c>
      <c r="Q674" s="753">
        <v>0.5</v>
      </c>
      <c r="R674" s="748">
        <v>1</v>
      </c>
      <c r="S674" s="753">
        <v>0.5</v>
      </c>
      <c r="T674" s="752">
        <v>0.5</v>
      </c>
      <c r="U674" s="747">
        <v>0.5</v>
      </c>
    </row>
    <row r="675" spans="1:21" ht="14.4" customHeight="1" x14ac:dyDescent="0.3">
      <c r="A675" s="746">
        <v>30</v>
      </c>
      <c r="B675" s="748" t="s">
        <v>544</v>
      </c>
      <c r="C675" s="748" t="s">
        <v>3364</v>
      </c>
      <c r="D675" s="749" t="s">
        <v>4282</v>
      </c>
      <c r="E675" s="750" t="s">
        <v>3376</v>
      </c>
      <c r="F675" s="748" t="s">
        <v>3361</v>
      </c>
      <c r="G675" s="748" t="s">
        <v>3890</v>
      </c>
      <c r="H675" s="748" t="s">
        <v>545</v>
      </c>
      <c r="I675" s="748" t="s">
        <v>864</v>
      </c>
      <c r="J675" s="748" t="s">
        <v>3933</v>
      </c>
      <c r="K675" s="748" t="s">
        <v>866</v>
      </c>
      <c r="L675" s="751">
        <v>149.69</v>
      </c>
      <c r="M675" s="751">
        <v>149.69</v>
      </c>
      <c r="N675" s="748">
        <v>1</v>
      </c>
      <c r="O675" s="752">
        <v>0.5</v>
      </c>
      <c r="P675" s="751">
        <v>149.69</v>
      </c>
      <c r="Q675" s="753">
        <v>1</v>
      </c>
      <c r="R675" s="748">
        <v>1</v>
      </c>
      <c r="S675" s="753">
        <v>1</v>
      </c>
      <c r="T675" s="752">
        <v>0.5</v>
      </c>
      <c r="U675" s="747">
        <v>1</v>
      </c>
    </row>
    <row r="676" spans="1:21" ht="14.4" customHeight="1" x14ac:dyDescent="0.3">
      <c r="A676" s="746">
        <v>30</v>
      </c>
      <c r="B676" s="748" t="s">
        <v>544</v>
      </c>
      <c r="C676" s="748" t="s">
        <v>3364</v>
      </c>
      <c r="D676" s="749" t="s">
        <v>4282</v>
      </c>
      <c r="E676" s="750" t="s">
        <v>3376</v>
      </c>
      <c r="F676" s="748" t="s">
        <v>3361</v>
      </c>
      <c r="G676" s="748" t="s">
        <v>3557</v>
      </c>
      <c r="H676" s="748" t="s">
        <v>545</v>
      </c>
      <c r="I676" s="748" t="s">
        <v>890</v>
      </c>
      <c r="J676" s="748" t="s">
        <v>891</v>
      </c>
      <c r="K676" s="748" t="s">
        <v>2893</v>
      </c>
      <c r="L676" s="751">
        <v>47.2</v>
      </c>
      <c r="M676" s="751">
        <v>47.2</v>
      </c>
      <c r="N676" s="748">
        <v>1</v>
      </c>
      <c r="O676" s="752">
        <v>0.5</v>
      </c>
      <c r="P676" s="751"/>
      <c r="Q676" s="753">
        <v>0</v>
      </c>
      <c r="R676" s="748"/>
      <c r="S676" s="753">
        <v>0</v>
      </c>
      <c r="T676" s="752"/>
      <c r="U676" s="747">
        <v>0</v>
      </c>
    </row>
    <row r="677" spans="1:21" ht="14.4" customHeight="1" x14ac:dyDescent="0.3">
      <c r="A677" s="746">
        <v>30</v>
      </c>
      <c r="B677" s="748" t="s">
        <v>544</v>
      </c>
      <c r="C677" s="748" t="s">
        <v>3364</v>
      </c>
      <c r="D677" s="749" t="s">
        <v>4282</v>
      </c>
      <c r="E677" s="750" t="s">
        <v>3376</v>
      </c>
      <c r="F677" s="748" t="s">
        <v>3361</v>
      </c>
      <c r="G677" s="748" t="s">
        <v>3557</v>
      </c>
      <c r="H677" s="748" t="s">
        <v>545</v>
      </c>
      <c r="I677" s="748" t="s">
        <v>894</v>
      </c>
      <c r="J677" s="748" t="s">
        <v>895</v>
      </c>
      <c r="K677" s="748" t="s">
        <v>3696</v>
      </c>
      <c r="L677" s="751">
        <v>80.959999999999994</v>
      </c>
      <c r="M677" s="751">
        <v>161.91999999999999</v>
      </c>
      <c r="N677" s="748">
        <v>2</v>
      </c>
      <c r="O677" s="752">
        <v>1</v>
      </c>
      <c r="P677" s="751"/>
      <c r="Q677" s="753">
        <v>0</v>
      </c>
      <c r="R677" s="748"/>
      <c r="S677" s="753">
        <v>0</v>
      </c>
      <c r="T677" s="752"/>
      <c r="U677" s="747">
        <v>0</v>
      </c>
    </row>
    <row r="678" spans="1:21" ht="14.4" customHeight="1" x14ac:dyDescent="0.3">
      <c r="A678" s="746">
        <v>30</v>
      </c>
      <c r="B678" s="748" t="s">
        <v>544</v>
      </c>
      <c r="C678" s="748" t="s">
        <v>3364</v>
      </c>
      <c r="D678" s="749" t="s">
        <v>4282</v>
      </c>
      <c r="E678" s="750" t="s">
        <v>3376</v>
      </c>
      <c r="F678" s="748" t="s">
        <v>3361</v>
      </c>
      <c r="G678" s="748" t="s">
        <v>3934</v>
      </c>
      <c r="H678" s="748" t="s">
        <v>545</v>
      </c>
      <c r="I678" s="748" t="s">
        <v>3935</v>
      </c>
      <c r="J678" s="748" t="s">
        <v>3936</v>
      </c>
      <c r="K678" s="748" t="s">
        <v>3937</v>
      </c>
      <c r="L678" s="751">
        <v>131.08000000000001</v>
      </c>
      <c r="M678" s="751">
        <v>131.08000000000001</v>
      </c>
      <c r="N678" s="748">
        <v>1</v>
      </c>
      <c r="O678" s="752">
        <v>0.5</v>
      </c>
      <c r="P678" s="751"/>
      <c r="Q678" s="753">
        <v>0</v>
      </c>
      <c r="R678" s="748"/>
      <c r="S678" s="753">
        <v>0</v>
      </c>
      <c r="T678" s="752"/>
      <c r="U678" s="747">
        <v>0</v>
      </c>
    </row>
    <row r="679" spans="1:21" ht="14.4" customHeight="1" x14ac:dyDescent="0.3">
      <c r="A679" s="746">
        <v>30</v>
      </c>
      <c r="B679" s="748" t="s">
        <v>544</v>
      </c>
      <c r="C679" s="748" t="s">
        <v>3364</v>
      </c>
      <c r="D679" s="749" t="s">
        <v>4282</v>
      </c>
      <c r="E679" s="750" t="s">
        <v>3376</v>
      </c>
      <c r="F679" s="748" t="s">
        <v>3361</v>
      </c>
      <c r="G679" s="748" t="s">
        <v>3564</v>
      </c>
      <c r="H679" s="748" t="s">
        <v>545</v>
      </c>
      <c r="I679" s="748" t="s">
        <v>924</v>
      </c>
      <c r="J679" s="748" t="s">
        <v>925</v>
      </c>
      <c r="K679" s="748" t="s">
        <v>3383</v>
      </c>
      <c r="L679" s="751">
        <v>122.73</v>
      </c>
      <c r="M679" s="751">
        <v>368.19</v>
      </c>
      <c r="N679" s="748">
        <v>3</v>
      </c>
      <c r="O679" s="752">
        <v>1.5</v>
      </c>
      <c r="P679" s="751">
        <v>122.73</v>
      </c>
      <c r="Q679" s="753">
        <v>0.33333333333333337</v>
      </c>
      <c r="R679" s="748">
        <v>1</v>
      </c>
      <c r="S679" s="753">
        <v>0.33333333333333331</v>
      </c>
      <c r="T679" s="752">
        <v>0.5</v>
      </c>
      <c r="U679" s="747">
        <v>0.33333333333333331</v>
      </c>
    </row>
    <row r="680" spans="1:21" ht="14.4" customHeight="1" x14ac:dyDescent="0.3">
      <c r="A680" s="746">
        <v>30</v>
      </c>
      <c r="B680" s="748" t="s">
        <v>544</v>
      </c>
      <c r="C680" s="748" t="s">
        <v>3364</v>
      </c>
      <c r="D680" s="749" t="s">
        <v>4282</v>
      </c>
      <c r="E680" s="750" t="s">
        <v>3376</v>
      </c>
      <c r="F680" s="748" t="s">
        <v>3361</v>
      </c>
      <c r="G680" s="748" t="s">
        <v>3699</v>
      </c>
      <c r="H680" s="748" t="s">
        <v>2305</v>
      </c>
      <c r="I680" s="748" t="s">
        <v>2370</v>
      </c>
      <c r="J680" s="748" t="s">
        <v>2371</v>
      </c>
      <c r="K680" s="748" t="s">
        <v>2372</v>
      </c>
      <c r="L680" s="751">
        <v>31.32</v>
      </c>
      <c r="M680" s="751">
        <v>62.64</v>
      </c>
      <c r="N680" s="748">
        <v>2</v>
      </c>
      <c r="O680" s="752">
        <v>1</v>
      </c>
      <c r="P680" s="751"/>
      <c r="Q680" s="753">
        <v>0</v>
      </c>
      <c r="R680" s="748"/>
      <c r="S680" s="753">
        <v>0</v>
      </c>
      <c r="T680" s="752"/>
      <c r="U680" s="747">
        <v>0</v>
      </c>
    </row>
    <row r="681" spans="1:21" ht="14.4" customHeight="1" x14ac:dyDescent="0.3">
      <c r="A681" s="746">
        <v>30</v>
      </c>
      <c r="B681" s="748" t="s">
        <v>544</v>
      </c>
      <c r="C681" s="748" t="s">
        <v>3364</v>
      </c>
      <c r="D681" s="749" t="s">
        <v>4282</v>
      </c>
      <c r="E681" s="750" t="s">
        <v>3376</v>
      </c>
      <c r="F681" s="748" t="s">
        <v>3361</v>
      </c>
      <c r="G681" s="748" t="s">
        <v>3699</v>
      </c>
      <c r="H681" s="748" t="s">
        <v>2305</v>
      </c>
      <c r="I681" s="748" t="s">
        <v>2451</v>
      </c>
      <c r="J681" s="748" t="s">
        <v>2445</v>
      </c>
      <c r="K681" s="748" t="s">
        <v>3300</v>
      </c>
      <c r="L681" s="751">
        <v>156.61000000000001</v>
      </c>
      <c r="M681" s="751">
        <v>156.61000000000001</v>
      </c>
      <c r="N681" s="748">
        <v>1</v>
      </c>
      <c r="O681" s="752">
        <v>0.5</v>
      </c>
      <c r="P681" s="751">
        <v>156.61000000000001</v>
      </c>
      <c r="Q681" s="753">
        <v>1</v>
      </c>
      <c r="R681" s="748">
        <v>1</v>
      </c>
      <c r="S681" s="753">
        <v>1</v>
      </c>
      <c r="T681" s="752">
        <v>0.5</v>
      </c>
      <c r="U681" s="747">
        <v>1</v>
      </c>
    </row>
    <row r="682" spans="1:21" ht="14.4" customHeight="1" x14ac:dyDescent="0.3">
      <c r="A682" s="746">
        <v>30</v>
      </c>
      <c r="B682" s="748" t="s">
        <v>544</v>
      </c>
      <c r="C682" s="748" t="s">
        <v>3364</v>
      </c>
      <c r="D682" s="749" t="s">
        <v>4282</v>
      </c>
      <c r="E682" s="750" t="s">
        <v>3376</v>
      </c>
      <c r="F682" s="748" t="s">
        <v>3361</v>
      </c>
      <c r="G682" s="748" t="s">
        <v>3568</v>
      </c>
      <c r="H682" s="748" t="s">
        <v>545</v>
      </c>
      <c r="I682" s="748" t="s">
        <v>1457</v>
      </c>
      <c r="J682" s="748" t="s">
        <v>1458</v>
      </c>
      <c r="K682" s="748" t="s">
        <v>3572</v>
      </c>
      <c r="L682" s="751">
        <v>75.22</v>
      </c>
      <c r="M682" s="751">
        <v>376.1</v>
      </c>
      <c r="N682" s="748">
        <v>5</v>
      </c>
      <c r="O682" s="752">
        <v>3</v>
      </c>
      <c r="P682" s="751">
        <v>75.22</v>
      </c>
      <c r="Q682" s="753">
        <v>0.19999999999999998</v>
      </c>
      <c r="R682" s="748">
        <v>1</v>
      </c>
      <c r="S682" s="753">
        <v>0.2</v>
      </c>
      <c r="T682" s="752">
        <v>1</v>
      </c>
      <c r="U682" s="747">
        <v>0.33333333333333331</v>
      </c>
    </row>
    <row r="683" spans="1:21" ht="14.4" customHeight="1" x14ac:dyDescent="0.3">
      <c r="A683" s="746">
        <v>30</v>
      </c>
      <c r="B683" s="748" t="s">
        <v>544</v>
      </c>
      <c r="C683" s="748" t="s">
        <v>3364</v>
      </c>
      <c r="D683" s="749" t="s">
        <v>4282</v>
      </c>
      <c r="E683" s="750" t="s">
        <v>3376</v>
      </c>
      <c r="F683" s="748" t="s">
        <v>3361</v>
      </c>
      <c r="G683" s="748" t="s">
        <v>3575</v>
      </c>
      <c r="H683" s="748" t="s">
        <v>545</v>
      </c>
      <c r="I683" s="748" t="s">
        <v>1384</v>
      </c>
      <c r="J683" s="748" t="s">
        <v>1385</v>
      </c>
      <c r="K683" s="748" t="s">
        <v>3576</v>
      </c>
      <c r="L683" s="751">
        <v>65.989999999999995</v>
      </c>
      <c r="M683" s="751">
        <v>65.989999999999995</v>
      </c>
      <c r="N683" s="748">
        <v>1</v>
      </c>
      <c r="O683" s="752">
        <v>0.5</v>
      </c>
      <c r="P683" s="751">
        <v>65.989999999999995</v>
      </c>
      <c r="Q683" s="753">
        <v>1</v>
      </c>
      <c r="R683" s="748">
        <v>1</v>
      </c>
      <c r="S683" s="753">
        <v>1</v>
      </c>
      <c r="T683" s="752">
        <v>0.5</v>
      </c>
      <c r="U683" s="747">
        <v>1</v>
      </c>
    </row>
    <row r="684" spans="1:21" ht="14.4" customHeight="1" x14ac:dyDescent="0.3">
      <c r="A684" s="746">
        <v>30</v>
      </c>
      <c r="B684" s="748" t="s">
        <v>544</v>
      </c>
      <c r="C684" s="748" t="s">
        <v>3364</v>
      </c>
      <c r="D684" s="749" t="s">
        <v>4282</v>
      </c>
      <c r="E684" s="750" t="s">
        <v>3376</v>
      </c>
      <c r="F684" s="748" t="s">
        <v>3361</v>
      </c>
      <c r="G684" s="748" t="s">
        <v>3938</v>
      </c>
      <c r="H684" s="748" t="s">
        <v>545</v>
      </c>
      <c r="I684" s="748" t="s">
        <v>1631</v>
      </c>
      <c r="J684" s="748" t="s">
        <v>1632</v>
      </c>
      <c r="K684" s="748" t="s">
        <v>1633</v>
      </c>
      <c r="L684" s="751">
        <v>0</v>
      </c>
      <c r="M684" s="751">
        <v>0</v>
      </c>
      <c r="N684" s="748">
        <v>1</v>
      </c>
      <c r="O684" s="752">
        <v>0.5</v>
      </c>
      <c r="P684" s="751"/>
      <c r="Q684" s="753"/>
      <c r="R684" s="748"/>
      <c r="S684" s="753">
        <v>0</v>
      </c>
      <c r="T684" s="752"/>
      <c r="U684" s="747">
        <v>0</v>
      </c>
    </row>
    <row r="685" spans="1:21" ht="14.4" customHeight="1" x14ac:dyDescent="0.3">
      <c r="A685" s="746">
        <v>30</v>
      </c>
      <c r="B685" s="748" t="s">
        <v>544</v>
      </c>
      <c r="C685" s="748" t="s">
        <v>3364</v>
      </c>
      <c r="D685" s="749" t="s">
        <v>4282</v>
      </c>
      <c r="E685" s="750" t="s">
        <v>3376</v>
      </c>
      <c r="F685" s="748" t="s">
        <v>3361</v>
      </c>
      <c r="G685" s="748" t="s">
        <v>3577</v>
      </c>
      <c r="H685" s="748" t="s">
        <v>545</v>
      </c>
      <c r="I685" s="748" t="s">
        <v>882</v>
      </c>
      <c r="J685" s="748" t="s">
        <v>883</v>
      </c>
      <c r="K685" s="748" t="s">
        <v>884</v>
      </c>
      <c r="L685" s="751">
        <v>150.19</v>
      </c>
      <c r="M685" s="751">
        <v>150.19</v>
      </c>
      <c r="N685" s="748">
        <v>1</v>
      </c>
      <c r="O685" s="752">
        <v>0.5</v>
      </c>
      <c r="P685" s="751">
        <v>150.19</v>
      </c>
      <c r="Q685" s="753">
        <v>1</v>
      </c>
      <c r="R685" s="748">
        <v>1</v>
      </c>
      <c r="S685" s="753">
        <v>1</v>
      </c>
      <c r="T685" s="752">
        <v>0.5</v>
      </c>
      <c r="U685" s="747">
        <v>1</v>
      </c>
    </row>
    <row r="686" spans="1:21" ht="14.4" customHeight="1" x14ac:dyDescent="0.3">
      <c r="A686" s="746">
        <v>30</v>
      </c>
      <c r="B686" s="748" t="s">
        <v>544</v>
      </c>
      <c r="C686" s="748" t="s">
        <v>3364</v>
      </c>
      <c r="D686" s="749" t="s">
        <v>4282</v>
      </c>
      <c r="E686" s="750" t="s">
        <v>3376</v>
      </c>
      <c r="F686" s="748" t="s">
        <v>3361</v>
      </c>
      <c r="G686" s="748" t="s">
        <v>3939</v>
      </c>
      <c r="H686" s="748" t="s">
        <v>545</v>
      </c>
      <c r="I686" s="748" t="s">
        <v>3940</v>
      </c>
      <c r="J686" s="748" t="s">
        <v>3941</v>
      </c>
      <c r="K686" s="748" t="s">
        <v>3942</v>
      </c>
      <c r="L686" s="751">
        <v>0</v>
      </c>
      <c r="M686" s="751">
        <v>0</v>
      </c>
      <c r="N686" s="748">
        <v>1</v>
      </c>
      <c r="O686" s="752">
        <v>0.5</v>
      </c>
      <c r="P686" s="751"/>
      <c r="Q686" s="753"/>
      <c r="R686" s="748"/>
      <c r="S686" s="753">
        <v>0</v>
      </c>
      <c r="T686" s="752"/>
      <c r="U686" s="747">
        <v>0</v>
      </c>
    </row>
    <row r="687" spans="1:21" ht="14.4" customHeight="1" x14ac:dyDescent="0.3">
      <c r="A687" s="746">
        <v>30</v>
      </c>
      <c r="B687" s="748" t="s">
        <v>544</v>
      </c>
      <c r="C687" s="748" t="s">
        <v>3364</v>
      </c>
      <c r="D687" s="749" t="s">
        <v>4282</v>
      </c>
      <c r="E687" s="750" t="s">
        <v>3376</v>
      </c>
      <c r="F687" s="748" t="s">
        <v>3361</v>
      </c>
      <c r="G687" s="748" t="s">
        <v>3939</v>
      </c>
      <c r="H687" s="748" t="s">
        <v>545</v>
      </c>
      <c r="I687" s="748" t="s">
        <v>3943</v>
      </c>
      <c r="J687" s="748" t="s">
        <v>3941</v>
      </c>
      <c r="K687" s="748" t="s">
        <v>3944</v>
      </c>
      <c r="L687" s="751">
        <v>0</v>
      </c>
      <c r="M687" s="751">
        <v>0</v>
      </c>
      <c r="N687" s="748">
        <v>2</v>
      </c>
      <c r="O687" s="752">
        <v>1</v>
      </c>
      <c r="P687" s="751"/>
      <c r="Q687" s="753"/>
      <c r="R687" s="748"/>
      <c r="S687" s="753">
        <v>0</v>
      </c>
      <c r="T687" s="752"/>
      <c r="U687" s="747">
        <v>0</v>
      </c>
    </row>
    <row r="688" spans="1:21" ht="14.4" customHeight="1" x14ac:dyDescent="0.3">
      <c r="A688" s="746">
        <v>30</v>
      </c>
      <c r="B688" s="748" t="s">
        <v>544</v>
      </c>
      <c r="C688" s="748" t="s">
        <v>3364</v>
      </c>
      <c r="D688" s="749" t="s">
        <v>4282</v>
      </c>
      <c r="E688" s="750" t="s">
        <v>3376</v>
      </c>
      <c r="F688" s="748" t="s">
        <v>3361</v>
      </c>
      <c r="G688" s="748" t="s">
        <v>3580</v>
      </c>
      <c r="H688" s="748" t="s">
        <v>545</v>
      </c>
      <c r="I688" s="748" t="s">
        <v>3581</v>
      </c>
      <c r="J688" s="748" t="s">
        <v>1063</v>
      </c>
      <c r="K688" s="748" t="s">
        <v>1064</v>
      </c>
      <c r="L688" s="751">
        <v>87.89</v>
      </c>
      <c r="M688" s="751">
        <v>87.89</v>
      </c>
      <c r="N688" s="748">
        <v>1</v>
      </c>
      <c r="O688" s="752">
        <v>0.5</v>
      </c>
      <c r="P688" s="751"/>
      <c r="Q688" s="753">
        <v>0</v>
      </c>
      <c r="R688" s="748"/>
      <c r="S688" s="753">
        <v>0</v>
      </c>
      <c r="T688" s="752"/>
      <c r="U688" s="747">
        <v>0</v>
      </c>
    </row>
    <row r="689" spans="1:21" ht="14.4" customHeight="1" x14ac:dyDescent="0.3">
      <c r="A689" s="746">
        <v>30</v>
      </c>
      <c r="B689" s="748" t="s">
        <v>544</v>
      </c>
      <c r="C689" s="748" t="s">
        <v>3364</v>
      </c>
      <c r="D689" s="749" t="s">
        <v>4282</v>
      </c>
      <c r="E689" s="750" t="s">
        <v>3376</v>
      </c>
      <c r="F689" s="748" t="s">
        <v>3361</v>
      </c>
      <c r="G689" s="748" t="s">
        <v>3585</v>
      </c>
      <c r="H689" s="748" t="s">
        <v>545</v>
      </c>
      <c r="I689" s="748" t="s">
        <v>1406</v>
      </c>
      <c r="J689" s="748" t="s">
        <v>1407</v>
      </c>
      <c r="K689" s="748" t="s">
        <v>1408</v>
      </c>
      <c r="L689" s="751">
        <v>271.94</v>
      </c>
      <c r="M689" s="751">
        <v>271.94</v>
      </c>
      <c r="N689" s="748">
        <v>1</v>
      </c>
      <c r="O689" s="752">
        <v>0.5</v>
      </c>
      <c r="P689" s="751"/>
      <c r="Q689" s="753">
        <v>0</v>
      </c>
      <c r="R689" s="748"/>
      <c r="S689" s="753">
        <v>0</v>
      </c>
      <c r="T689" s="752"/>
      <c r="U689" s="747">
        <v>0</v>
      </c>
    </row>
    <row r="690" spans="1:21" ht="14.4" customHeight="1" x14ac:dyDescent="0.3">
      <c r="A690" s="746">
        <v>30</v>
      </c>
      <c r="B690" s="748" t="s">
        <v>544</v>
      </c>
      <c r="C690" s="748" t="s">
        <v>3364</v>
      </c>
      <c r="D690" s="749" t="s">
        <v>4282</v>
      </c>
      <c r="E690" s="750" t="s">
        <v>3376</v>
      </c>
      <c r="F690" s="748" t="s">
        <v>3361</v>
      </c>
      <c r="G690" s="748" t="s">
        <v>3585</v>
      </c>
      <c r="H690" s="748" t="s">
        <v>545</v>
      </c>
      <c r="I690" s="748" t="s">
        <v>3945</v>
      </c>
      <c r="J690" s="748" t="s">
        <v>3946</v>
      </c>
      <c r="K690" s="748" t="s">
        <v>3794</v>
      </c>
      <c r="L690" s="751">
        <v>151.62</v>
      </c>
      <c r="M690" s="751">
        <v>151.62</v>
      </c>
      <c r="N690" s="748">
        <v>1</v>
      </c>
      <c r="O690" s="752">
        <v>0.5</v>
      </c>
      <c r="P690" s="751"/>
      <c r="Q690" s="753">
        <v>0</v>
      </c>
      <c r="R690" s="748"/>
      <c r="S690" s="753">
        <v>0</v>
      </c>
      <c r="T690" s="752"/>
      <c r="U690" s="747">
        <v>0</v>
      </c>
    </row>
    <row r="691" spans="1:21" ht="14.4" customHeight="1" x14ac:dyDescent="0.3">
      <c r="A691" s="746">
        <v>30</v>
      </c>
      <c r="B691" s="748" t="s">
        <v>544</v>
      </c>
      <c r="C691" s="748" t="s">
        <v>3364</v>
      </c>
      <c r="D691" s="749" t="s">
        <v>4282</v>
      </c>
      <c r="E691" s="750" t="s">
        <v>3376</v>
      </c>
      <c r="F691" s="748" t="s">
        <v>3361</v>
      </c>
      <c r="G691" s="748" t="s">
        <v>3585</v>
      </c>
      <c r="H691" s="748" t="s">
        <v>545</v>
      </c>
      <c r="I691" s="748" t="s">
        <v>1739</v>
      </c>
      <c r="J691" s="748" t="s">
        <v>3793</v>
      </c>
      <c r="K691" s="748" t="s">
        <v>3794</v>
      </c>
      <c r="L691" s="751">
        <v>0</v>
      </c>
      <c r="M691" s="751">
        <v>0</v>
      </c>
      <c r="N691" s="748">
        <v>2</v>
      </c>
      <c r="O691" s="752">
        <v>1</v>
      </c>
      <c r="P691" s="751"/>
      <c r="Q691" s="753"/>
      <c r="R691" s="748"/>
      <c r="S691" s="753">
        <v>0</v>
      </c>
      <c r="T691" s="752"/>
      <c r="U691" s="747">
        <v>0</v>
      </c>
    </row>
    <row r="692" spans="1:21" ht="14.4" customHeight="1" x14ac:dyDescent="0.3">
      <c r="A692" s="746">
        <v>30</v>
      </c>
      <c r="B692" s="748" t="s">
        <v>544</v>
      </c>
      <c r="C692" s="748" t="s">
        <v>3364</v>
      </c>
      <c r="D692" s="749" t="s">
        <v>4282</v>
      </c>
      <c r="E692" s="750" t="s">
        <v>3376</v>
      </c>
      <c r="F692" s="748" t="s">
        <v>3361</v>
      </c>
      <c r="G692" s="748" t="s">
        <v>3585</v>
      </c>
      <c r="H692" s="748" t="s">
        <v>545</v>
      </c>
      <c r="I692" s="748" t="s">
        <v>3947</v>
      </c>
      <c r="J692" s="748" t="s">
        <v>3793</v>
      </c>
      <c r="K692" s="748" t="s">
        <v>3948</v>
      </c>
      <c r="L692" s="751">
        <v>0</v>
      </c>
      <c r="M692" s="751">
        <v>0</v>
      </c>
      <c r="N692" s="748">
        <v>1</v>
      </c>
      <c r="O692" s="752">
        <v>0.5</v>
      </c>
      <c r="P692" s="751">
        <v>0</v>
      </c>
      <c r="Q692" s="753"/>
      <c r="R692" s="748">
        <v>1</v>
      </c>
      <c r="S692" s="753">
        <v>1</v>
      </c>
      <c r="T692" s="752">
        <v>0.5</v>
      </c>
      <c r="U692" s="747">
        <v>1</v>
      </c>
    </row>
    <row r="693" spans="1:21" ht="14.4" customHeight="1" x14ac:dyDescent="0.3">
      <c r="A693" s="746">
        <v>30</v>
      </c>
      <c r="B693" s="748" t="s">
        <v>544</v>
      </c>
      <c r="C693" s="748" t="s">
        <v>3364</v>
      </c>
      <c r="D693" s="749" t="s">
        <v>4282</v>
      </c>
      <c r="E693" s="750" t="s">
        <v>3376</v>
      </c>
      <c r="F693" s="748" t="s">
        <v>3361</v>
      </c>
      <c r="G693" s="748" t="s">
        <v>3795</v>
      </c>
      <c r="H693" s="748" t="s">
        <v>2305</v>
      </c>
      <c r="I693" s="748" t="s">
        <v>2729</v>
      </c>
      <c r="J693" s="748" t="s">
        <v>2730</v>
      </c>
      <c r="K693" s="748" t="s">
        <v>3215</v>
      </c>
      <c r="L693" s="751">
        <v>251.52</v>
      </c>
      <c r="M693" s="751">
        <v>251.52</v>
      </c>
      <c r="N693" s="748">
        <v>1</v>
      </c>
      <c r="O693" s="752">
        <v>0.5</v>
      </c>
      <c r="P693" s="751"/>
      <c r="Q693" s="753">
        <v>0</v>
      </c>
      <c r="R693" s="748"/>
      <c r="S693" s="753">
        <v>0</v>
      </c>
      <c r="T693" s="752"/>
      <c r="U693" s="747">
        <v>0</v>
      </c>
    </row>
    <row r="694" spans="1:21" ht="14.4" customHeight="1" x14ac:dyDescent="0.3">
      <c r="A694" s="746">
        <v>30</v>
      </c>
      <c r="B694" s="748" t="s">
        <v>544</v>
      </c>
      <c r="C694" s="748" t="s">
        <v>3364</v>
      </c>
      <c r="D694" s="749" t="s">
        <v>4282</v>
      </c>
      <c r="E694" s="750" t="s">
        <v>3376</v>
      </c>
      <c r="F694" s="748" t="s">
        <v>3361</v>
      </c>
      <c r="G694" s="748" t="s">
        <v>3795</v>
      </c>
      <c r="H694" s="748" t="s">
        <v>545</v>
      </c>
      <c r="I694" s="748" t="s">
        <v>3949</v>
      </c>
      <c r="J694" s="748" t="s">
        <v>3950</v>
      </c>
      <c r="K694" s="748" t="s">
        <v>3951</v>
      </c>
      <c r="L694" s="751">
        <v>150.9</v>
      </c>
      <c r="M694" s="751">
        <v>150.9</v>
      </c>
      <c r="N694" s="748">
        <v>1</v>
      </c>
      <c r="O694" s="752">
        <v>0.5</v>
      </c>
      <c r="P694" s="751"/>
      <c r="Q694" s="753">
        <v>0</v>
      </c>
      <c r="R694" s="748"/>
      <c r="S694" s="753">
        <v>0</v>
      </c>
      <c r="T694" s="752"/>
      <c r="U694" s="747">
        <v>0</v>
      </c>
    </row>
    <row r="695" spans="1:21" ht="14.4" customHeight="1" x14ac:dyDescent="0.3">
      <c r="A695" s="746">
        <v>30</v>
      </c>
      <c r="B695" s="748" t="s">
        <v>544</v>
      </c>
      <c r="C695" s="748" t="s">
        <v>3364</v>
      </c>
      <c r="D695" s="749" t="s">
        <v>4282</v>
      </c>
      <c r="E695" s="750" t="s">
        <v>3376</v>
      </c>
      <c r="F695" s="748" t="s">
        <v>3361</v>
      </c>
      <c r="G695" s="748" t="s">
        <v>3898</v>
      </c>
      <c r="H695" s="748" t="s">
        <v>2305</v>
      </c>
      <c r="I695" s="748" t="s">
        <v>2315</v>
      </c>
      <c r="J695" s="748" t="s">
        <v>2316</v>
      </c>
      <c r="K695" s="748" t="s">
        <v>3339</v>
      </c>
      <c r="L695" s="751">
        <v>0</v>
      </c>
      <c r="M695" s="751">
        <v>0</v>
      </c>
      <c r="N695" s="748">
        <v>1</v>
      </c>
      <c r="O695" s="752">
        <v>0.5</v>
      </c>
      <c r="P695" s="751"/>
      <c r="Q695" s="753"/>
      <c r="R695" s="748"/>
      <c r="S695" s="753">
        <v>0</v>
      </c>
      <c r="T695" s="752"/>
      <c r="U695" s="747">
        <v>0</v>
      </c>
    </row>
    <row r="696" spans="1:21" ht="14.4" customHeight="1" x14ac:dyDescent="0.3">
      <c r="A696" s="746">
        <v>30</v>
      </c>
      <c r="B696" s="748" t="s">
        <v>544</v>
      </c>
      <c r="C696" s="748" t="s">
        <v>3364</v>
      </c>
      <c r="D696" s="749" t="s">
        <v>4282</v>
      </c>
      <c r="E696" s="750" t="s">
        <v>3376</v>
      </c>
      <c r="F696" s="748" t="s">
        <v>3361</v>
      </c>
      <c r="G696" s="748" t="s">
        <v>3706</v>
      </c>
      <c r="H696" s="748" t="s">
        <v>2305</v>
      </c>
      <c r="I696" s="748" t="s">
        <v>2611</v>
      </c>
      <c r="J696" s="748" t="s">
        <v>3182</v>
      </c>
      <c r="K696" s="748" t="s">
        <v>3183</v>
      </c>
      <c r="L696" s="751">
        <v>120.61</v>
      </c>
      <c r="M696" s="751">
        <v>361.83</v>
      </c>
      <c r="N696" s="748">
        <v>3</v>
      </c>
      <c r="O696" s="752">
        <v>1.5</v>
      </c>
      <c r="P696" s="751">
        <v>120.61</v>
      </c>
      <c r="Q696" s="753">
        <v>0.33333333333333337</v>
      </c>
      <c r="R696" s="748">
        <v>1</v>
      </c>
      <c r="S696" s="753">
        <v>0.33333333333333331</v>
      </c>
      <c r="T696" s="752">
        <v>0.5</v>
      </c>
      <c r="U696" s="747">
        <v>0.33333333333333331</v>
      </c>
    </row>
    <row r="697" spans="1:21" ht="14.4" customHeight="1" x14ac:dyDescent="0.3">
      <c r="A697" s="746">
        <v>30</v>
      </c>
      <c r="B697" s="748" t="s">
        <v>544</v>
      </c>
      <c r="C697" s="748" t="s">
        <v>3364</v>
      </c>
      <c r="D697" s="749" t="s">
        <v>4282</v>
      </c>
      <c r="E697" s="750" t="s">
        <v>3376</v>
      </c>
      <c r="F697" s="748" t="s">
        <v>3361</v>
      </c>
      <c r="G697" s="748" t="s">
        <v>3706</v>
      </c>
      <c r="H697" s="748" t="s">
        <v>2305</v>
      </c>
      <c r="I697" s="748" t="s">
        <v>2492</v>
      </c>
      <c r="J697" s="748" t="s">
        <v>3184</v>
      </c>
      <c r="K697" s="748" t="s">
        <v>1259</v>
      </c>
      <c r="L697" s="751">
        <v>184.74</v>
      </c>
      <c r="M697" s="751">
        <v>369.48</v>
      </c>
      <c r="N697" s="748">
        <v>2</v>
      </c>
      <c r="O697" s="752">
        <v>1</v>
      </c>
      <c r="P697" s="751"/>
      <c r="Q697" s="753">
        <v>0</v>
      </c>
      <c r="R697" s="748"/>
      <c r="S697" s="753">
        <v>0</v>
      </c>
      <c r="T697" s="752"/>
      <c r="U697" s="747">
        <v>0</v>
      </c>
    </row>
    <row r="698" spans="1:21" ht="14.4" customHeight="1" x14ac:dyDescent="0.3">
      <c r="A698" s="746">
        <v>30</v>
      </c>
      <c r="B698" s="748" t="s">
        <v>544</v>
      </c>
      <c r="C698" s="748" t="s">
        <v>3364</v>
      </c>
      <c r="D698" s="749" t="s">
        <v>4282</v>
      </c>
      <c r="E698" s="750" t="s">
        <v>3376</v>
      </c>
      <c r="F698" s="748" t="s">
        <v>3361</v>
      </c>
      <c r="G698" s="748" t="s">
        <v>3707</v>
      </c>
      <c r="H698" s="748" t="s">
        <v>545</v>
      </c>
      <c r="I698" s="748" t="s">
        <v>3952</v>
      </c>
      <c r="J698" s="748" t="s">
        <v>3953</v>
      </c>
      <c r="K698" s="748" t="s">
        <v>3954</v>
      </c>
      <c r="L698" s="751">
        <v>0</v>
      </c>
      <c r="M698" s="751">
        <v>0</v>
      </c>
      <c r="N698" s="748">
        <v>1</v>
      </c>
      <c r="O698" s="752">
        <v>0.5</v>
      </c>
      <c r="P698" s="751">
        <v>0</v>
      </c>
      <c r="Q698" s="753"/>
      <c r="R698" s="748">
        <v>1</v>
      </c>
      <c r="S698" s="753">
        <v>1</v>
      </c>
      <c r="T698" s="752">
        <v>0.5</v>
      </c>
      <c r="U698" s="747">
        <v>1</v>
      </c>
    </row>
    <row r="699" spans="1:21" ht="14.4" customHeight="1" x14ac:dyDescent="0.3">
      <c r="A699" s="746">
        <v>30</v>
      </c>
      <c r="B699" s="748" t="s">
        <v>544</v>
      </c>
      <c r="C699" s="748" t="s">
        <v>3364</v>
      </c>
      <c r="D699" s="749" t="s">
        <v>4282</v>
      </c>
      <c r="E699" s="750" t="s">
        <v>3376</v>
      </c>
      <c r="F699" s="748" t="s">
        <v>3361</v>
      </c>
      <c r="G699" s="748" t="s">
        <v>3955</v>
      </c>
      <c r="H699" s="748" t="s">
        <v>545</v>
      </c>
      <c r="I699" s="748" t="s">
        <v>3956</v>
      </c>
      <c r="J699" s="748" t="s">
        <v>3957</v>
      </c>
      <c r="K699" s="748" t="s">
        <v>3958</v>
      </c>
      <c r="L699" s="751">
        <v>51.43</v>
      </c>
      <c r="M699" s="751">
        <v>51.43</v>
      </c>
      <c r="N699" s="748">
        <v>1</v>
      </c>
      <c r="O699" s="752">
        <v>0.5</v>
      </c>
      <c r="P699" s="751"/>
      <c r="Q699" s="753">
        <v>0</v>
      </c>
      <c r="R699" s="748"/>
      <c r="S699" s="753">
        <v>0</v>
      </c>
      <c r="T699" s="752"/>
      <c r="U699" s="747">
        <v>0</v>
      </c>
    </row>
    <row r="700" spans="1:21" ht="14.4" customHeight="1" x14ac:dyDescent="0.3">
      <c r="A700" s="746">
        <v>30</v>
      </c>
      <c r="B700" s="748" t="s">
        <v>544</v>
      </c>
      <c r="C700" s="748" t="s">
        <v>3364</v>
      </c>
      <c r="D700" s="749" t="s">
        <v>4282</v>
      </c>
      <c r="E700" s="750" t="s">
        <v>3376</v>
      </c>
      <c r="F700" s="748" t="s">
        <v>3361</v>
      </c>
      <c r="G700" s="748" t="s">
        <v>3592</v>
      </c>
      <c r="H700" s="748" t="s">
        <v>2305</v>
      </c>
      <c r="I700" s="748" t="s">
        <v>2462</v>
      </c>
      <c r="J700" s="748" t="s">
        <v>2463</v>
      </c>
      <c r="K700" s="748" t="s">
        <v>2464</v>
      </c>
      <c r="L700" s="751">
        <v>53.57</v>
      </c>
      <c r="M700" s="751">
        <v>53.57</v>
      </c>
      <c r="N700" s="748">
        <v>1</v>
      </c>
      <c r="O700" s="752">
        <v>0.5</v>
      </c>
      <c r="P700" s="751"/>
      <c r="Q700" s="753">
        <v>0</v>
      </c>
      <c r="R700" s="748"/>
      <c r="S700" s="753">
        <v>0</v>
      </c>
      <c r="T700" s="752"/>
      <c r="U700" s="747">
        <v>0</v>
      </c>
    </row>
    <row r="701" spans="1:21" ht="14.4" customHeight="1" x14ac:dyDescent="0.3">
      <c r="A701" s="746">
        <v>30</v>
      </c>
      <c r="B701" s="748" t="s">
        <v>544</v>
      </c>
      <c r="C701" s="748" t="s">
        <v>3364</v>
      </c>
      <c r="D701" s="749" t="s">
        <v>4282</v>
      </c>
      <c r="E701" s="750" t="s">
        <v>3376</v>
      </c>
      <c r="F701" s="748" t="s">
        <v>3363</v>
      </c>
      <c r="G701" s="748" t="s">
        <v>3959</v>
      </c>
      <c r="H701" s="748" t="s">
        <v>545</v>
      </c>
      <c r="I701" s="748" t="s">
        <v>3960</v>
      </c>
      <c r="J701" s="748" t="s">
        <v>3961</v>
      </c>
      <c r="K701" s="748" t="s">
        <v>3962</v>
      </c>
      <c r="L701" s="751">
        <v>566</v>
      </c>
      <c r="M701" s="751">
        <v>566</v>
      </c>
      <c r="N701" s="748">
        <v>1</v>
      </c>
      <c r="O701" s="752">
        <v>1</v>
      </c>
      <c r="P701" s="751">
        <v>566</v>
      </c>
      <c r="Q701" s="753">
        <v>1</v>
      </c>
      <c r="R701" s="748">
        <v>1</v>
      </c>
      <c r="S701" s="753">
        <v>1</v>
      </c>
      <c r="T701" s="752">
        <v>1</v>
      </c>
      <c r="U701" s="747">
        <v>1</v>
      </c>
    </row>
    <row r="702" spans="1:21" ht="14.4" customHeight="1" x14ac:dyDescent="0.3">
      <c r="A702" s="746">
        <v>30</v>
      </c>
      <c r="B702" s="748" t="s">
        <v>544</v>
      </c>
      <c r="C702" s="748" t="s">
        <v>3364</v>
      </c>
      <c r="D702" s="749" t="s">
        <v>4282</v>
      </c>
      <c r="E702" s="750" t="s">
        <v>3376</v>
      </c>
      <c r="F702" s="748" t="s">
        <v>3363</v>
      </c>
      <c r="G702" s="748" t="s">
        <v>3593</v>
      </c>
      <c r="H702" s="748" t="s">
        <v>545</v>
      </c>
      <c r="I702" s="748" t="s">
        <v>3600</v>
      </c>
      <c r="J702" s="748" t="s">
        <v>3601</v>
      </c>
      <c r="K702" s="748" t="s">
        <v>3602</v>
      </c>
      <c r="L702" s="751">
        <v>2700</v>
      </c>
      <c r="M702" s="751">
        <v>2700</v>
      </c>
      <c r="N702" s="748">
        <v>1</v>
      </c>
      <c r="O702" s="752">
        <v>1</v>
      </c>
      <c r="P702" s="751">
        <v>2700</v>
      </c>
      <c r="Q702" s="753">
        <v>1</v>
      </c>
      <c r="R702" s="748">
        <v>1</v>
      </c>
      <c r="S702" s="753">
        <v>1</v>
      </c>
      <c r="T702" s="752">
        <v>1</v>
      </c>
      <c r="U702" s="747">
        <v>1</v>
      </c>
    </row>
    <row r="703" spans="1:21" ht="14.4" customHeight="1" x14ac:dyDescent="0.3">
      <c r="A703" s="746">
        <v>30</v>
      </c>
      <c r="B703" s="748" t="s">
        <v>544</v>
      </c>
      <c r="C703" s="748" t="s">
        <v>3366</v>
      </c>
      <c r="D703" s="749" t="s">
        <v>4283</v>
      </c>
      <c r="E703" s="750" t="s">
        <v>3371</v>
      </c>
      <c r="F703" s="748" t="s">
        <v>3361</v>
      </c>
      <c r="G703" s="748" t="s">
        <v>3607</v>
      </c>
      <c r="H703" s="748" t="s">
        <v>545</v>
      </c>
      <c r="I703" s="748" t="s">
        <v>1054</v>
      </c>
      <c r="J703" s="748" t="s">
        <v>3608</v>
      </c>
      <c r="K703" s="748" t="s">
        <v>1234</v>
      </c>
      <c r="L703" s="751">
        <v>35.11</v>
      </c>
      <c r="M703" s="751">
        <v>105.33</v>
      </c>
      <c r="N703" s="748">
        <v>3</v>
      </c>
      <c r="O703" s="752">
        <v>0.5</v>
      </c>
      <c r="P703" s="751"/>
      <c r="Q703" s="753">
        <v>0</v>
      </c>
      <c r="R703" s="748"/>
      <c r="S703" s="753">
        <v>0</v>
      </c>
      <c r="T703" s="752"/>
      <c r="U703" s="747">
        <v>0</v>
      </c>
    </row>
    <row r="704" spans="1:21" ht="14.4" customHeight="1" x14ac:dyDescent="0.3">
      <c r="A704" s="746">
        <v>30</v>
      </c>
      <c r="B704" s="748" t="s">
        <v>544</v>
      </c>
      <c r="C704" s="748" t="s">
        <v>3366</v>
      </c>
      <c r="D704" s="749" t="s">
        <v>4283</v>
      </c>
      <c r="E704" s="750" t="s">
        <v>3371</v>
      </c>
      <c r="F704" s="748" t="s">
        <v>3361</v>
      </c>
      <c r="G704" s="748" t="s">
        <v>3378</v>
      </c>
      <c r="H704" s="748" t="s">
        <v>545</v>
      </c>
      <c r="I704" s="748" t="s">
        <v>3963</v>
      </c>
      <c r="J704" s="748" t="s">
        <v>3964</v>
      </c>
      <c r="K704" s="748" t="s">
        <v>3965</v>
      </c>
      <c r="L704" s="751">
        <v>254.83</v>
      </c>
      <c r="M704" s="751">
        <v>764.49</v>
      </c>
      <c r="N704" s="748">
        <v>3</v>
      </c>
      <c r="O704" s="752">
        <v>1</v>
      </c>
      <c r="P704" s="751"/>
      <c r="Q704" s="753">
        <v>0</v>
      </c>
      <c r="R704" s="748"/>
      <c r="S704" s="753">
        <v>0</v>
      </c>
      <c r="T704" s="752"/>
      <c r="U704" s="747">
        <v>0</v>
      </c>
    </row>
    <row r="705" spans="1:21" ht="14.4" customHeight="1" x14ac:dyDescent="0.3">
      <c r="A705" s="746">
        <v>30</v>
      </c>
      <c r="B705" s="748" t="s">
        <v>544</v>
      </c>
      <c r="C705" s="748" t="s">
        <v>3366</v>
      </c>
      <c r="D705" s="749" t="s">
        <v>4283</v>
      </c>
      <c r="E705" s="750" t="s">
        <v>3371</v>
      </c>
      <c r="F705" s="748" t="s">
        <v>3361</v>
      </c>
      <c r="G705" s="748" t="s">
        <v>3381</v>
      </c>
      <c r="H705" s="748" t="s">
        <v>545</v>
      </c>
      <c r="I705" s="748" t="s">
        <v>3382</v>
      </c>
      <c r="J705" s="748" t="s">
        <v>1226</v>
      </c>
      <c r="K705" s="748" t="s">
        <v>3383</v>
      </c>
      <c r="L705" s="751">
        <v>0</v>
      </c>
      <c r="M705" s="751">
        <v>0</v>
      </c>
      <c r="N705" s="748">
        <v>1</v>
      </c>
      <c r="O705" s="752">
        <v>0.5</v>
      </c>
      <c r="P705" s="751"/>
      <c r="Q705" s="753"/>
      <c r="R705" s="748"/>
      <c r="S705" s="753">
        <v>0</v>
      </c>
      <c r="T705" s="752"/>
      <c r="U705" s="747">
        <v>0</v>
      </c>
    </row>
    <row r="706" spans="1:21" ht="14.4" customHeight="1" x14ac:dyDescent="0.3">
      <c r="A706" s="746">
        <v>30</v>
      </c>
      <c r="B706" s="748" t="s">
        <v>544</v>
      </c>
      <c r="C706" s="748" t="s">
        <v>3366</v>
      </c>
      <c r="D706" s="749" t="s">
        <v>4283</v>
      </c>
      <c r="E706" s="750" t="s">
        <v>3371</v>
      </c>
      <c r="F706" s="748" t="s">
        <v>3361</v>
      </c>
      <c r="G706" s="748" t="s">
        <v>3381</v>
      </c>
      <c r="H706" s="748" t="s">
        <v>545</v>
      </c>
      <c r="I706" s="748" t="s">
        <v>1225</v>
      </c>
      <c r="J706" s="748" t="s">
        <v>1226</v>
      </c>
      <c r="K706" s="748" t="s">
        <v>1227</v>
      </c>
      <c r="L706" s="751">
        <v>85.71</v>
      </c>
      <c r="M706" s="751">
        <v>171.42</v>
      </c>
      <c r="N706" s="748">
        <v>2</v>
      </c>
      <c r="O706" s="752">
        <v>1</v>
      </c>
      <c r="P706" s="751"/>
      <c r="Q706" s="753">
        <v>0</v>
      </c>
      <c r="R706" s="748"/>
      <c r="S706" s="753">
        <v>0</v>
      </c>
      <c r="T706" s="752"/>
      <c r="U706" s="747">
        <v>0</v>
      </c>
    </row>
    <row r="707" spans="1:21" ht="14.4" customHeight="1" x14ac:dyDescent="0.3">
      <c r="A707" s="746">
        <v>30</v>
      </c>
      <c r="B707" s="748" t="s">
        <v>544</v>
      </c>
      <c r="C707" s="748" t="s">
        <v>3366</v>
      </c>
      <c r="D707" s="749" t="s">
        <v>4283</v>
      </c>
      <c r="E707" s="750" t="s">
        <v>3371</v>
      </c>
      <c r="F707" s="748" t="s">
        <v>3361</v>
      </c>
      <c r="G707" s="748" t="s">
        <v>3381</v>
      </c>
      <c r="H707" s="748" t="s">
        <v>545</v>
      </c>
      <c r="I707" s="748" t="s">
        <v>734</v>
      </c>
      <c r="J707" s="748" t="s">
        <v>3609</v>
      </c>
      <c r="K707" s="748" t="s">
        <v>3383</v>
      </c>
      <c r="L707" s="751">
        <v>42.85</v>
      </c>
      <c r="M707" s="751">
        <v>42.85</v>
      </c>
      <c r="N707" s="748">
        <v>1</v>
      </c>
      <c r="O707" s="752">
        <v>0.5</v>
      </c>
      <c r="P707" s="751"/>
      <c r="Q707" s="753">
        <v>0</v>
      </c>
      <c r="R707" s="748"/>
      <c r="S707" s="753">
        <v>0</v>
      </c>
      <c r="T707" s="752"/>
      <c r="U707" s="747">
        <v>0</v>
      </c>
    </row>
    <row r="708" spans="1:21" ht="14.4" customHeight="1" x14ac:dyDescent="0.3">
      <c r="A708" s="746">
        <v>30</v>
      </c>
      <c r="B708" s="748" t="s">
        <v>544</v>
      </c>
      <c r="C708" s="748" t="s">
        <v>3366</v>
      </c>
      <c r="D708" s="749" t="s">
        <v>4283</v>
      </c>
      <c r="E708" s="750" t="s">
        <v>3371</v>
      </c>
      <c r="F708" s="748" t="s">
        <v>3361</v>
      </c>
      <c r="G708" s="748" t="s">
        <v>3385</v>
      </c>
      <c r="H708" s="748" t="s">
        <v>2305</v>
      </c>
      <c r="I708" s="748" t="s">
        <v>2480</v>
      </c>
      <c r="J708" s="748" t="s">
        <v>3323</v>
      </c>
      <c r="K708" s="748" t="s">
        <v>3322</v>
      </c>
      <c r="L708" s="751">
        <v>6.68</v>
      </c>
      <c r="M708" s="751">
        <v>46.76</v>
      </c>
      <c r="N708" s="748">
        <v>7</v>
      </c>
      <c r="O708" s="752">
        <v>2</v>
      </c>
      <c r="P708" s="751">
        <v>33.4</v>
      </c>
      <c r="Q708" s="753">
        <v>0.7142857142857143</v>
      </c>
      <c r="R708" s="748">
        <v>5</v>
      </c>
      <c r="S708" s="753">
        <v>0.7142857142857143</v>
      </c>
      <c r="T708" s="752">
        <v>1</v>
      </c>
      <c r="U708" s="747">
        <v>0.5</v>
      </c>
    </row>
    <row r="709" spans="1:21" ht="14.4" customHeight="1" x14ac:dyDescent="0.3">
      <c r="A709" s="746">
        <v>30</v>
      </c>
      <c r="B709" s="748" t="s">
        <v>544</v>
      </c>
      <c r="C709" s="748" t="s">
        <v>3366</v>
      </c>
      <c r="D709" s="749" t="s">
        <v>4283</v>
      </c>
      <c r="E709" s="750" t="s">
        <v>3371</v>
      </c>
      <c r="F709" s="748" t="s">
        <v>3361</v>
      </c>
      <c r="G709" s="748" t="s">
        <v>3385</v>
      </c>
      <c r="H709" s="748" t="s">
        <v>2305</v>
      </c>
      <c r="I709" s="748" t="s">
        <v>2678</v>
      </c>
      <c r="J709" s="748" t="s">
        <v>3324</v>
      </c>
      <c r="K709" s="748" t="s">
        <v>3325</v>
      </c>
      <c r="L709" s="751">
        <v>10.26</v>
      </c>
      <c r="M709" s="751">
        <v>20.52</v>
      </c>
      <c r="N709" s="748">
        <v>2</v>
      </c>
      <c r="O709" s="752">
        <v>0.5</v>
      </c>
      <c r="P709" s="751"/>
      <c r="Q709" s="753">
        <v>0</v>
      </c>
      <c r="R709" s="748"/>
      <c r="S709" s="753">
        <v>0</v>
      </c>
      <c r="T709" s="752"/>
      <c r="U709" s="747">
        <v>0</v>
      </c>
    </row>
    <row r="710" spans="1:21" ht="14.4" customHeight="1" x14ac:dyDescent="0.3">
      <c r="A710" s="746">
        <v>30</v>
      </c>
      <c r="B710" s="748" t="s">
        <v>544</v>
      </c>
      <c r="C710" s="748" t="s">
        <v>3366</v>
      </c>
      <c r="D710" s="749" t="s">
        <v>4283</v>
      </c>
      <c r="E710" s="750" t="s">
        <v>3371</v>
      </c>
      <c r="F710" s="748" t="s">
        <v>3361</v>
      </c>
      <c r="G710" s="748" t="s">
        <v>3385</v>
      </c>
      <c r="H710" s="748" t="s">
        <v>545</v>
      </c>
      <c r="I710" s="748" t="s">
        <v>605</v>
      </c>
      <c r="J710" s="748" t="s">
        <v>3326</v>
      </c>
      <c r="K710" s="748" t="s">
        <v>3322</v>
      </c>
      <c r="L710" s="751">
        <v>5.14</v>
      </c>
      <c r="M710" s="751">
        <v>15.419999999999998</v>
      </c>
      <c r="N710" s="748">
        <v>3</v>
      </c>
      <c r="O710" s="752">
        <v>0.5</v>
      </c>
      <c r="P710" s="751"/>
      <c r="Q710" s="753">
        <v>0</v>
      </c>
      <c r="R710" s="748"/>
      <c r="S710" s="753">
        <v>0</v>
      </c>
      <c r="T710" s="752"/>
      <c r="U710" s="747">
        <v>0</v>
      </c>
    </row>
    <row r="711" spans="1:21" ht="14.4" customHeight="1" x14ac:dyDescent="0.3">
      <c r="A711" s="746">
        <v>30</v>
      </c>
      <c r="B711" s="748" t="s">
        <v>544</v>
      </c>
      <c r="C711" s="748" t="s">
        <v>3366</v>
      </c>
      <c r="D711" s="749" t="s">
        <v>4283</v>
      </c>
      <c r="E711" s="750" t="s">
        <v>3371</v>
      </c>
      <c r="F711" s="748" t="s">
        <v>3361</v>
      </c>
      <c r="G711" s="748" t="s">
        <v>3386</v>
      </c>
      <c r="H711" s="748" t="s">
        <v>2305</v>
      </c>
      <c r="I711" s="748" t="s">
        <v>2328</v>
      </c>
      <c r="J711" s="748" t="s">
        <v>2329</v>
      </c>
      <c r="K711" s="748" t="s">
        <v>3198</v>
      </c>
      <c r="L711" s="751">
        <v>72</v>
      </c>
      <c r="M711" s="751">
        <v>144</v>
      </c>
      <c r="N711" s="748">
        <v>2</v>
      </c>
      <c r="O711" s="752">
        <v>1</v>
      </c>
      <c r="P711" s="751">
        <v>144</v>
      </c>
      <c r="Q711" s="753">
        <v>1</v>
      </c>
      <c r="R711" s="748">
        <v>2</v>
      </c>
      <c r="S711" s="753">
        <v>1</v>
      </c>
      <c r="T711" s="752">
        <v>1</v>
      </c>
      <c r="U711" s="747">
        <v>1</v>
      </c>
    </row>
    <row r="712" spans="1:21" ht="14.4" customHeight="1" x14ac:dyDescent="0.3">
      <c r="A712" s="746">
        <v>30</v>
      </c>
      <c r="B712" s="748" t="s">
        <v>544</v>
      </c>
      <c r="C712" s="748" t="s">
        <v>3366</v>
      </c>
      <c r="D712" s="749" t="s">
        <v>4283</v>
      </c>
      <c r="E712" s="750" t="s">
        <v>3371</v>
      </c>
      <c r="F712" s="748" t="s">
        <v>3361</v>
      </c>
      <c r="G712" s="748" t="s">
        <v>3391</v>
      </c>
      <c r="H712" s="748" t="s">
        <v>545</v>
      </c>
      <c r="I712" s="748" t="s">
        <v>3966</v>
      </c>
      <c r="J712" s="748" t="s">
        <v>1258</v>
      </c>
      <c r="K712" s="748" t="s">
        <v>3967</v>
      </c>
      <c r="L712" s="751">
        <v>0</v>
      </c>
      <c r="M712" s="751">
        <v>0</v>
      </c>
      <c r="N712" s="748">
        <v>2</v>
      </c>
      <c r="O712" s="752">
        <v>1.5</v>
      </c>
      <c r="P712" s="751"/>
      <c r="Q712" s="753"/>
      <c r="R712" s="748"/>
      <c r="S712" s="753">
        <v>0</v>
      </c>
      <c r="T712" s="752"/>
      <c r="U712" s="747">
        <v>0</v>
      </c>
    </row>
    <row r="713" spans="1:21" ht="14.4" customHeight="1" x14ac:dyDescent="0.3">
      <c r="A713" s="746">
        <v>30</v>
      </c>
      <c r="B713" s="748" t="s">
        <v>544</v>
      </c>
      <c r="C713" s="748" t="s">
        <v>3366</v>
      </c>
      <c r="D713" s="749" t="s">
        <v>4283</v>
      </c>
      <c r="E713" s="750" t="s">
        <v>3371</v>
      </c>
      <c r="F713" s="748" t="s">
        <v>3361</v>
      </c>
      <c r="G713" s="748" t="s">
        <v>3968</v>
      </c>
      <c r="H713" s="748" t="s">
        <v>545</v>
      </c>
      <c r="I713" s="748" t="s">
        <v>3969</v>
      </c>
      <c r="J713" s="748" t="s">
        <v>3970</v>
      </c>
      <c r="K713" s="748" t="s">
        <v>3971</v>
      </c>
      <c r="L713" s="751">
        <v>61.44</v>
      </c>
      <c r="M713" s="751">
        <v>122.88</v>
      </c>
      <c r="N713" s="748">
        <v>2</v>
      </c>
      <c r="O713" s="752">
        <v>1</v>
      </c>
      <c r="P713" s="751">
        <v>122.88</v>
      </c>
      <c r="Q713" s="753">
        <v>1</v>
      </c>
      <c r="R713" s="748">
        <v>2</v>
      </c>
      <c r="S713" s="753">
        <v>1</v>
      </c>
      <c r="T713" s="752">
        <v>1</v>
      </c>
      <c r="U713" s="747">
        <v>1</v>
      </c>
    </row>
    <row r="714" spans="1:21" ht="14.4" customHeight="1" x14ac:dyDescent="0.3">
      <c r="A714" s="746">
        <v>30</v>
      </c>
      <c r="B714" s="748" t="s">
        <v>544</v>
      </c>
      <c r="C714" s="748" t="s">
        <v>3366</v>
      </c>
      <c r="D714" s="749" t="s">
        <v>4283</v>
      </c>
      <c r="E714" s="750" t="s">
        <v>3371</v>
      </c>
      <c r="F714" s="748" t="s">
        <v>3361</v>
      </c>
      <c r="G714" s="748" t="s">
        <v>3393</v>
      </c>
      <c r="H714" s="748" t="s">
        <v>2305</v>
      </c>
      <c r="I714" s="748" t="s">
        <v>2963</v>
      </c>
      <c r="J714" s="748" t="s">
        <v>2792</v>
      </c>
      <c r="K714" s="748" t="s">
        <v>3257</v>
      </c>
      <c r="L714" s="751">
        <v>154.36000000000001</v>
      </c>
      <c r="M714" s="751">
        <v>308.72000000000003</v>
      </c>
      <c r="N714" s="748">
        <v>2</v>
      </c>
      <c r="O714" s="752">
        <v>0.5</v>
      </c>
      <c r="P714" s="751">
        <v>308.72000000000003</v>
      </c>
      <c r="Q714" s="753">
        <v>1</v>
      </c>
      <c r="R714" s="748">
        <v>2</v>
      </c>
      <c r="S714" s="753">
        <v>1</v>
      </c>
      <c r="T714" s="752">
        <v>0.5</v>
      </c>
      <c r="U714" s="747">
        <v>1</v>
      </c>
    </row>
    <row r="715" spans="1:21" ht="14.4" customHeight="1" x14ac:dyDescent="0.3">
      <c r="A715" s="746">
        <v>30</v>
      </c>
      <c r="B715" s="748" t="s">
        <v>544</v>
      </c>
      <c r="C715" s="748" t="s">
        <v>3366</v>
      </c>
      <c r="D715" s="749" t="s">
        <v>4283</v>
      </c>
      <c r="E715" s="750" t="s">
        <v>3371</v>
      </c>
      <c r="F715" s="748" t="s">
        <v>3361</v>
      </c>
      <c r="G715" s="748" t="s">
        <v>3720</v>
      </c>
      <c r="H715" s="748" t="s">
        <v>545</v>
      </c>
      <c r="I715" s="748" t="s">
        <v>1391</v>
      </c>
      <c r="J715" s="748" t="s">
        <v>1392</v>
      </c>
      <c r="K715" s="748" t="s">
        <v>3804</v>
      </c>
      <c r="L715" s="751">
        <v>303.47000000000003</v>
      </c>
      <c r="M715" s="751">
        <v>3338.17</v>
      </c>
      <c r="N715" s="748">
        <v>11</v>
      </c>
      <c r="O715" s="752">
        <v>3</v>
      </c>
      <c r="P715" s="751">
        <v>2124.29</v>
      </c>
      <c r="Q715" s="753">
        <v>0.63636363636363635</v>
      </c>
      <c r="R715" s="748">
        <v>7</v>
      </c>
      <c r="S715" s="753">
        <v>0.63636363636363635</v>
      </c>
      <c r="T715" s="752">
        <v>2</v>
      </c>
      <c r="U715" s="747">
        <v>0.66666666666666663</v>
      </c>
    </row>
    <row r="716" spans="1:21" ht="14.4" customHeight="1" x14ac:dyDescent="0.3">
      <c r="A716" s="746">
        <v>30</v>
      </c>
      <c r="B716" s="748" t="s">
        <v>544</v>
      </c>
      <c r="C716" s="748" t="s">
        <v>3366</v>
      </c>
      <c r="D716" s="749" t="s">
        <v>4283</v>
      </c>
      <c r="E716" s="750" t="s">
        <v>3371</v>
      </c>
      <c r="F716" s="748" t="s">
        <v>3361</v>
      </c>
      <c r="G716" s="748" t="s">
        <v>3398</v>
      </c>
      <c r="H716" s="748" t="s">
        <v>2305</v>
      </c>
      <c r="I716" s="748" t="s">
        <v>3972</v>
      </c>
      <c r="J716" s="748" t="s">
        <v>2790</v>
      </c>
      <c r="K716" s="748" t="s">
        <v>3777</v>
      </c>
      <c r="L716" s="751">
        <v>374.74</v>
      </c>
      <c r="M716" s="751">
        <v>374.74</v>
      </c>
      <c r="N716" s="748">
        <v>1</v>
      </c>
      <c r="O716" s="752">
        <v>0.5</v>
      </c>
      <c r="P716" s="751"/>
      <c r="Q716" s="753">
        <v>0</v>
      </c>
      <c r="R716" s="748"/>
      <c r="S716" s="753">
        <v>0</v>
      </c>
      <c r="T716" s="752"/>
      <c r="U716" s="747">
        <v>0</v>
      </c>
    </row>
    <row r="717" spans="1:21" ht="14.4" customHeight="1" x14ac:dyDescent="0.3">
      <c r="A717" s="746">
        <v>30</v>
      </c>
      <c r="B717" s="748" t="s">
        <v>544</v>
      </c>
      <c r="C717" s="748" t="s">
        <v>3366</v>
      </c>
      <c r="D717" s="749" t="s">
        <v>4283</v>
      </c>
      <c r="E717" s="750" t="s">
        <v>3371</v>
      </c>
      <c r="F717" s="748" t="s">
        <v>3361</v>
      </c>
      <c r="G717" s="748" t="s">
        <v>3398</v>
      </c>
      <c r="H717" s="748" t="s">
        <v>2305</v>
      </c>
      <c r="I717" s="748" t="s">
        <v>3972</v>
      </c>
      <c r="J717" s="748" t="s">
        <v>2790</v>
      </c>
      <c r="K717" s="748" t="s">
        <v>3777</v>
      </c>
      <c r="L717" s="751">
        <v>353.18</v>
      </c>
      <c r="M717" s="751">
        <v>353.18</v>
      </c>
      <c r="N717" s="748">
        <v>1</v>
      </c>
      <c r="O717" s="752">
        <v>0.5</v>
      </c>
      <c r="P717" s="751"/>
      <c r="Q717" s="753">
        <v>0</v>
      </c>
      <c r="R717" s="748"/>
      <c r="S717" s="753">
        <v>0</v>
      </c>
      <c r="T717" s="752"/>
      <c r="U717" s="747">
        <v>0</v>
      </c>
    </row>
    <row r="718" spans="1:21" ht="14.4" customHeight="1" x14ac:dyDescent="0.3">
      <c r="A718" s="746">
        <v>30</v>
      </c>
      <c r="B718" s="748" t="s">
        <v>544</v>
      </c>
      <c r="C718" s="748" t="s">
        <v>3366</v>
      </c>
      <c r="D718" s="749" t="s">
        <v>4283</v>
      </c>
      <c r="E718" s="750" t="s">
        <v>3371</v>
      </c>
      <c r="F718" s="748" t="s">
        <v>3361</v>
      </c>
      <c r="G718" s="748" t="s">
        <v>3398</v>
      </c>
      <c r="H718" s="748" t="s">
        <v>2305</v>
      </c>
      <c r="I718" s="748" t="s">
        <v>3973</v>
      </c>
      <c r="J718" s="748" t="s">
        <v>2790</v>
      </c>
      <c r="K718" s="748" t="s">
        <v>3777</v>
      </c>
      <c r="L718" s="751">
        <v>353.18</v>
      </c>
      <c r="M718" s="751">
        <v>353.18</v>
      </c>
      <c r="N718" s="748">
        <v>1</v>
      </c>
      <c r="O718" s="752">
        <v>1</v>
      </c>
      <c r="P718" s="751"/>
      <c r="Q718" s="753">
        <v>0</v>
      </c>
      <c r="R718" s="748"/>
      <c r="S718" s="753">
        <v>0</v>
      </c>
      <c r="T718" s="752"/>
      <c r="U718" s="747">
        <v>0</v>
      </c>
    </row>
    <row r="719" spans="1:21" ht="14.4" customHeight="1" x14ac:dyDescent="0.3">
      <c r="A719" s="746">
        <v>30</v>
      </c>
      <c r="B719" s="748" t="s">
        <v>544</v>
      </c>
      <c r="C719" s="748" t="s">
        <v>3366</v>
      </c>
      <c r="D719" s="749" t="s">
        <v>4283</v>
      </c>
      <c r="E719" s="750" t="s">
        <v>3371</v>
      </c>
      <c r="F719" s="748" t="s">
        <v>3361</v>
      </c>
      <c r="G719" s="748" t="s">
        <v>3398</v>
      </c>
      <c r="H719" s="748" t="s">
        <v>2305</v>
      </c>
      <c r="I719" s="748" t="s">
        <v>2485</v>
      </c>
      <c r="J719" s="748" t="s">
        <v>2636</v>
      </c>
      <c r="K719" s="748" t="s">
        <v>2407</v>
      </c>
      <c r="L719" s="751">
        <v>62.46</v>
      </c>
      <c r="M719" s="751">
        <v>562.14</v>
      </c>
      <c r="N719" s="748">
        <v>9</v>
      </c>
      <c r="O719" s="752">
        <v>2</v>
      </c>
      <c r="P719" s="751">
        <v>187.38</v>
      </c>
      <c r="Q719" s="753">
        <v>0.33333333333333331</v>
      </c>
      <c r="R719" s="748">
        <v>3</v>
      </c>
      <c r="S719" s="753">
        <v>0.33333333333333331</v>
      </c>
      <c r="T719" s="752">
        <v>1</v>
      </c>
      <c r="U719" s="747">
        <v>0.5</v>
      </c>
    </row>
    <row r="720" spans="1:21" ht="14.4" customHeight="1" x14ac:dyDescent="0.3">
      <c r="A720" s="746">
        <v>30</v>
      </c>
      <c r="B720" s="748" t="s">
        <v>544</v>
      </c>
      <c r="C720" s="748" t="s">
        <v>3366</v>
      </c>
      <c r="D720" s="749" t="s">
        <v>4283</v>
      </c>
      <c r="E720" s="750" t="s">
        <v>3371</v>
      </c>
      <c r="F720" s="748" t="s">
        <v>3361</v>
      </c>
      <c r="G720" s="748" t="s">
        <v>3398</v>
      </c>
      <c r="H720" s="748" t="s">
        <v>2305</v>
      </c>
      <c r="I720" s="748" t="s">
        <v>2485</v>
      </c>
      <c r="J720" s="748" t="s">
        <v>2636</v>
      </c>
      <c r="K720" s="748" t="s">
        <v>2407</v>
      </c>
      <c r="L720" s="751">
        <v>58.86</v>
      </c>
      <c r="M720" s="751">
        <v>353.15999999999997</v>
      </c>
      <c r="N720" s="748">
        <v>6</v>
      </c>
      <c r="O720" s="752">
        <v>1</v>
      </c>
      <c r="P720" s="751"/>
      <c r="Q720" s="753">
        <v>0</v>
      </c>
      <c r="R720" s="748"/>
      <c r="S720" s="753">
        <v>0</v>
      </c>
      <c r="T720" s="752"/>
      <c r="U720" s="747">
        <v>0</v>
      </c>
    </row>
    <row r="721" spans="1:21" ht="14.4" customHeight="1" x14ac:dyDescent="0.3">
      <c r="A721" s="746">
        <v>30</v>
      </c>
      <c r="B721" s="748" t="s">
        <v>544</v>
      </c>
      <c r="C721" s="748" t="s">
        <v>3366</v>
      </c>
      <c r="D721" s="749" t="s">
        <v>4283</v>
      </c>
      <c r="E721" s="750" t="s">
        <v>3371</v>
      </c>
      <c r="F721" s="748" t="s">
        <v>3361</v>
      </c>
      <c r="G721" s="748" t="s">
        <v>3398</v>
      </c>
      <c r="H721" s="748" t="s">
        <v>2305</v>
      </c>
      <c r="I721" s="748" t="s">
        <v>2488</v>
      </c>
      <c r="J721" s="748" t="s">
        <v>3235</v>
      </c>
      <c r="K721" s="748" t="s">
        <v>1036</v>
      </c>
      <c r="L721" s="751">
        <v>124.91</v>
      </c>
      <c r="M721" s="751">
        <v>749.46</v>
      </c>
      <c r="N721" s="748">
        <v>6</v>
      </c>
      <c r="O721" s="752">
        <v>1</v>
      </c>
      <c r="P721" s="751"/>
      <c r="Q721" s="753">
        <v>0</v>
      </c>
      <c r="R721" s="748"/>
      <c r="S721" s="753">
        <v>0</v>
      </c>
      <c r="T721" s="752"/>
      <c r="U721" s="747">
        <v>0</v>
      </c>
    </row>
    <row r="722" spans="1:21" ht="14.4" customHeight="1" x14ac:dyDescent="0.3">
      <c r="A722" s="746">
        <v>30</v>
      </c>
      <c r="B722" s="748" t="s">
        <v>544</v>
      </c>
      <c r="C722" s="748" t="s">
        <v>3366</v>
      </c>
      <c r="D722" s="749" t="s">
        <v>4283</v>
      </c>
      <c r="E722" s="750" t="s">
        <v>3371</v>
      </c>
      <c r="F722" s="748" t="s">
        <v>3361</v>
      </c>
      <c r="G722" s="748" t="s">
        <v>3398</v>
      </c>
      <c r="H722" s="748" t="s">
        <v>2305</v>
      </c>
      <c r="I722" s="748" t="s">
        <v>2488</v>
      </c>
      <c r="J722" s="748" t="s">
        <v>3235</v>
      </c>
      <c r="K722" s="748" t="s">
        <v>1036</v>
      </c>
      <c r="L722" s="751">
        <v>117.73</v>
      </c>
      <c r="M722" s="751">
        <v>1648.2199999999998</v>
      </c>
      <c r="N722" s="748">
        <v>14</v>
      </c>
      <c r="O722" s="752">
        <v>4.5</v>
      </c>
      <c r="P722" s="751">
        <v>588.65</v>
      </c>
      <c r="Q722" s="753">
        <v>0.35714285714285715</v>
      </c>
      <c r="R722" s="748">
        <v>5</v>
      </c>
      <c r="S722" s="753">
        <v>0.35714285714285715</v>
      </c>
      <c r="T722" s="752">
        <v>2</v>
      </c>
      <c r="U722" s="747">
        <v>0.44444444444444442</v>
      </c>
    </row>
    <row r="723" spans="1:21" ht="14.4" customHeight="1" x14ac:dyDescent="0.3">
      <c r="A723" s="746">
        <v>30</v>
      </c>
      <c r="B723" s="748" t="s">
        <v>544</v>
      </c>
      <c r="C723" s="748" t="s">
        <v>3366</v>
      </c>
      <c r="D723" s="749" t="s">
        <v>4283</v>
      </c>
      <c r="E723" s="750" t="s">
        <v>3371</v>
      </c>
      <c r="F723" s="748" t="s">
        <v>3361</v>
      </c>
      <c r="G723" s="748" t="s">
        <v>3398</v>
      </c>
      <c r="H723" s="748" t="s">
        <v>2305</v>
      </c>
      <c r="I723" s="748" t="s">
        <v>2603</v>
      </c>
      <c r="J723" s="748" t="s">
        <v>2608</v>
      </c>
      <c r="K723" s="748" t="s">
        <v>3236</v>
      </c>
      <c r="L723" s="751">
        <v>193.1</v>
      </c>
      <c r="M723" s="751">
        <v>772.4</v>
      </c>
      <c r="N723" s="748">
        <v>4</v>
      </c>
      <c r="O723" s="752">
        <v>1</v>
      </c>
      <c r="P723" s="751"/>
      <c r="Q723" s="753">
        <v>0</v>
      </c>
      <c r="R723" s="748"/>
      <c r="S723" s="753">
        <v>0</v>
      </c>
      <c r="T723" s="752"/>
      <c r="U723" s="747">
        <v>0</v>
      </c>
    </row>
    <row r="724" spans="1:21" ht="14.4" customHeight="1" x14ac:dyDescent="0.3">
      <c r="A724" s="746">
        <v>30</v>
      </c>
      <c r="B724" s="748" t="s">
        <v>544</v>
      </c>
      <c r="C724" s="748" t="s">
        <v>3366</v>
      </c>
      <c r="D724" s="749" t="s">
        <v>4283</v>
      </c>
      <c r="E724" s="750" t="s">
        <v>3371</v>
      </c>
      <c r="F724" s="748" t="s">
        <v>3361</v>
      </c>
      <c r="G724" s="748" t="s">
        <v>3398</v>
      </c>
      <c r="H724" s="748" t="s">
        <v>2305</v>
      </c>
      <c r="I724" s="748" t="s">
        <v>2603</v>
      </c>
      <c r="J724" s="748" t="s">
        <v>2608</v>
      </c>
      <c r="K724" s="748" t="s">
        <v>3236</v>
      </c>
      <c r="L724" s="751">
        <v>181.13</v>
      </c>
      <c r="M724" s="751">
        <v>1086.78</v>
      </c>
      <c r="N724" s="748">
        <v>6</v>
      </c>
      <c r="O724" s="752">
        <v>1.5</v>
      </c>
      <c r="P724" s="751">
        <v>1086.78</v>
      </c>
      <c r="Q724" s="753">
        <v>1</v>
      </c>
      <c r="R724" s="748">
        <v>6</v>
      </c>
      <c r="S724" s="753">
        <v>1</v>
      </c>
      <c r="T724" s="752">
        <v>1.5</v>
      </c>
      <c r="U724" s="747">
        <v>1</v>
      </c>
    </row>
    <row r="725" spans="1:21" ht="14.4" customHeight="1" x14ac:dyDescent="0.3">
      <c r="A725" s="746">
        <v>30</v>
      </c>
      <c r="B725" s="748" t="s">
        <v>544</v>
      </c>
      <c r="C725" s="748" t="s">
        <v>3366</v>
      </c>
      <c r="D725" s="749" t="s">
        <v>4283</v>
      </c>
      <c r="E725" s="750" t="s">
        <v>3371</v>
      </c>
      <c r="F725" s="748" t="s">
        <v>3361</v>
      </c>
      <c r="G725" s="748" t="s">
        <v>3402</v>
      </c>
      <c r="H725" s="748" t="s">
        <v>545</v>
      </c>
      <c r="I725" s="748" t="s">
        <v>3974</v>
      </c>
      <c r="J725" s="748" t="s">
        <v>3975</v>
      </c>
      <c r="K725" s="748" t="s">
        <v>1036</v>
      </c>
      <c r="L725" s="751">
        <v>70.23</v>
      </c>
      <c r="M725" s="751">
        <v>421.38</v>
      </c>
      <c r="N725" s="748">
        <v>6</v>
      </c>
      <c r="O725" s="752">
        <v>1</v>
      </c>
      <c r="P725" s="751">
        <v>421.38</v>
      </c>
      <c r="Q725" s="753">
        <v>1</v>
      </c>
      <c r="R725" s="748">
        <v>6</v>
      </c>
      <c r="S725" s="753">
        <v>1</v>
      </c>
      <c r="T725" s="752">
        <v>1</v>
      </c>
      <c r="U725" s="747">
        <v>1</v>
      </c>
    </row>
    <row r="726" spans="1:21" ht="14.4" customHeight="1" x14ac:dyDescent="0.3">
      <c r="A726" s="746">
        <v>30</v>
      </c>
      <c r="B726" s="748" t="s">
        <v>544</v>
      </c>
      <c r="C726" s="748" t="s">
        <v>3366</v>
      </c>
      <c r="D726" s="749" t="s">
        <v>4283</v>
      </c>
      <c r="E726" s="750" t="s">
        <v>3371</v>
      </c>
      <c r="F726" s="748" t="s">
        <v>3361</v>
      </c>
      <c r="G726" s="748" t="s">
        <v>3402</v>
      </c>
      <c r="H726" s="748" t="s">
        <v>2305</v>
      </c>
      <c r="I726" s="748" t="s">
        <v>2416</v>
      </c>
      <c r="J726" s="748" t="s">
        <v>2417</v>
      </c>
      <c r="K726" s="748" t="s">
        <v>2038</v>
      </c>
      <c r="L726" s="751">
        <v>65.540000000000006</v>
      </c>
      <c r="M726" s="751">
        <v>852.02</v>
      </c>
      <c r="N726" s="748">
        <v>13</v>
      </c>
      <c r="O726" s="752">
        <v>3</v>
      </c>
      <c r="P726" s="751">
        <v>393.24</v>
      </c>
      <c r="Q726" s="753">
        <v>0.46153846153846156</v>
      </c>
      <c r="R726" s="748">
        <v>6</v>
      </c>
      <c r="S726" s="753">
        <v>0.46153846153846156</v>
      </c>
      <c r="T726" s="752">
        <v>1</v>
      </c>
      <c r="U726" s="747">
        <v>0.33333333333333331</v>
      </c>
    </row>
    <row r="727" spans="1:21" ht="14.4" customHeight="1" x14ac:dyDescent="0.3">
      <c r="A727" s="746">
        <v>30</v>
      </c>
      <c r="B727" s="748" t="s">
        <v>544</v>
      </c>
      <c r="C727" s="748" t="s">
        <v>3366</v>
      </c>
      <c r="D727" s="749" t="s">
        <v>4283</v>
      </c>
      <c r="E727" s="750" t="s">
        <v>3371</v>
      </c>
      <c r="F727" s="748" t="s">
        <v>3361</v>
      </c>
      <c r="G727" s="748" t="s">
        <v>3403</v>
      </c>
      <c r="H727" s="748" t="s">
        <v>545</v>
      </c>
      <c r="I727" s="748" t="s">
        <v>3976</v>
      </c>
      <c r="J727" s="748" t="s">
        <v>2403</v>
      </c>
      <c r="K727" s="748" t="s">
        <v>2512</v>
      </c>
      <c r="L727" s="751">
        <v>105.32</v>
      </c>
      <c r="M727" s="751">
        <v>105.32</v>
      </c>
      <c r="N727" s="748">
        <v>1</v>
      </c>
      <c r="O727" s="752">
        <v>0.5</v>
      </c>
      <c r="P727" s="751"/>
      <c r="Q727" s="753">
        <v>0</v>
      </c>
      <c r="R727" s="748"/>
      <c r="S727" s="753">
        <v>0</v>
      </c>
      <c r="T727" s="752"/>
      <c r="U727" s="747">
        <v>0</v>
      </c>
    </row>
    <row r="728" spans="1:21" ht="14.4" customHeight="1" x14ac:dyDescent="0.3">
      <c r="A728" s="746">
        <v>30</v>
      </c>
      <c r="B728" s="748" t="s">
        <v>544</v>
      </c>
      <c r="C728" s="748" t="s">
        <v>3366</v>
      </c>
      <c r="D728" s="749" t="s">
        <v>4283</v>
      </c>
      <c r="E728" s="750" t="s">
        <v>3371</v>
      </c>
      <c r="F728" s="748" t="s">
        <v>3361</v>
      </c>
      <c r="G728" s="748" t="s">
        <v>3403</v>
      </c>
      <c r="H728" s="748" t="s">
        <v>545</v>
      </c>
      <c r="I728" s="748" t="s">
        <v>561</v>
      </c>
      <c r="J728" s="748" t="s">
        <v>3209</v>
      </c>
      <c r="K728" s="748" t="s">
        <v>3210</v>
      </c>
      <c r="L728" s="751">
        <v>16.38</v>
      </c>
      <c r="M728" s="751">
        <v>49.14</v>
      </c>
      <c r="N728" s="748">
        <v>3</v>
      </c>
      <c r="O728" s="752">
        <v>1</v>
      </c>
      <c r="P728" s="751"/>
      <c r="Q728" s="753">
        <v>0</v>
      </c>
      <c r="R728" s="748"/>
      <c r="S728" s="753">
        <v>0</v>
      </c>
      <c r="T728" s="752"/>
      <c r="U728" s="747">
        <v>0</v>
      </c>
    </row>
    <row r="729" spans="1:21" ht="14.4" customHeight="1" x14ac:dyDescent="0.3">
      <c r="A729" s="746">
        <v>30</v>
      </c>
      <c r="B729" s="748" t="s">
        <v>544</v>
      </c>
      <c r="C729" s="748" t="s">
        <v>3366</v>
      </c>
      <c r="D729" s="749" t="s">
        <v>4283</v>
      </c>
      <c r="E729" s="750" t="s">
        <v>3371</v>
      </c>
      <c r="F729" s="748" t="s">
        <v>3361</v>
      </c>
      <c r="G729" s="748" t="s">
        <v>3403</v>
      </c>
      <c r="H729" s="748" t="s">
        <v>2305</v>
      </c>
      <c r="I729" s="748" t="s">
        <v>2402</v>
      </c>
      <c r="J729" s="748" t="s">
        <v>2403</v>
      </c>
      <c r="K729" s="748" t="s">
        <v>1610</v>
      </c>
      <c r="L729" s="751">
        <v>35.11</v>
      </c>
      <c r="M729" s="751">
        <v>421.32</v>
      </c>
      <c r="N729" s="748">
        <v>12</v>
      </c>
      <c r="O729" s="752">
        <v>2.5</v>
      </c>
      <c r="P729" s="751"/>
      <c r="Q729" s="753">
        <v>0</v>
      </c>
      <c r="R729" s="748"/>
      <c r="S729" s="753">
        <v>0</v>
      </c>
      <c r="T729" s="752"/>
      <c r="U729" s="747">
        <v>0</v>
      </c>
    </row>
    <row r="730" spans="1:21" ht="14.4" customHeight="1" x14ac:dyDescent="0.3">
      <c r="A730" s="746">
        <v>30</v>
      </c>
      <c r="B730" s="748" t="s">
        <v>544</v>
      </c>
      <c r="C730" s="748" t="s">
        <v>3366</v>
      </c>
      <c r="D730" s="749" t="s">
        <v>4283</v>
      </c>
      <c r="E730" s="750" t="s">
        <v>3371</v>
      </c>
      <c r="F730" s="748" t="s">
        <v>3361</v>
      </c>
      <c r="G730" s="748" t="s">
        <v>3403</v>
      </c>
      <c r="H730" s="748" t="s">
        <v>545</v>
      </c>
      <c r="I730" s="748" t="s">
        <v>3977</v>
      </c>
      <c r="J730" s="748" t="s">
        <v>3978</v>
      </c>
      <c r="K730" s="748" t="s">
        <v>1610</v>
      </c>
      <c r="L730" s="751">
        <v>35.11</v>
      </c>
      <c r="M730" s="751">
        <v>315.99</v>
      </c>
      <c r="N730" s="748">
        <v>9</v>
      </c>
      <c r="O730" s="752">
        <v>2.5</v>
      </c>
      <c r="P730" s="751">
        <v>315.99</v>
      </c>
      <c r="Q730" s="753">
        <v>1</v>
      </c>
      <c r="R730" s="748">
        <v>9</v>
      </c>
      <c r="S730" s="753">
        <v>1</v>
      </c>
      <c r="T730" s="752">
        <v>2.5</v>
      </c>
      <c r="U730" s="747">
        <v>1</v>
      </c>
    </row>
    <row r="731" spans="1:21" ht="14.4" customHeight="1" x14ac:dyDescent="0.3">
      <c r="A731" s="746">
        <v>30</v>
      </c>
      <c r="B731" s="748" t="s">
        <v>544</v>
      </c>
      <c r="C731" s="748" t="s">
        <v>3366</v>
      </c>
      <c r="D731" s="749" t="s">
        <v>4283</v>
      </c>
      <c r="E731" s="750" t="s">
        <v>3371</v>
      </c>
      <c r="F731" s="748" t="s">
        <v>3361</v>
      </c>
      <c r="G731" s="748" t="s">
        <v>3403</v>
      </c>
      <c r="H731" s="748" t="s">
        <v>545</v>
      </c>
      <c r="I731" s="748" t="s">
        <v>3979</v>
      </c>
      <c r="J731" s="748" t="s">
        <v>3980</v>
      </c>
      <c r="K731" s="748" t="s">
        <v>2172</v>
      </c>
      <c r="L731" s="751">
        <v>0</v>
      </c>
      <c r="M731" s="751">
        <v>0</v>
      </c>
      <c r="N731" s="748">
        <v>1</v>
      </c>
      <c r="O731" s="752">
        <v>1</v>
      </c>
      <c r="P731" s="751"/>
      <c r="Q731" s="753"/>
      <c r="R731" s="748"/>
      <c r="S731" s="753">
        <v>0</v>
      </c>
      <c r="T731" s="752"/>
      <c r="U731" s="747">
        <v>0</v>
      </c>
    </row>
    <row r="732" spans="1:21" ht="14.4" customHeight="1" x14ac:dyDescent="0.3">
      <c r="A732" s="746">
        <v>30</v>
      </c>
      <c r="B732" s="748" t="s">
        <v>544</v>
      </c>
      <c r="C732" s="748" t="s">
        <v>3366</v>
      </c>
      <c r="D732" s="749" t="s">
        <v>4283</v>
      </c>
      <c r="E732" s="750" t="s">
        <v>3371</v>
      </c>
      <c r="F732" s="748" t="s">
        <v>3361</v>
      </c>
      <c r="G732" s="748" t="s">
        <v>3723</v>
      </c>
      <c r="H732" s="748" t="s">
        <v>545</v>
      </c>
      <c r="I732" s="748" t="s">
        <v>1073</v>
      </c>
      <c r="J732" s="748" t="s">
        <v>1074</v>
      </c>
      <c r="K732" s="748" t="s">
        <v>1075</v>
      </c>
      <c r="L732" s="751">
        <v>101.23</v>
      </c>
      <c r="M732" s="751">
        <v>404.92</v>
      </c>
      <c r="N732" s="748">
        <v>4</v>
      </c>
      <c r="O732" s="752">
        <v>2</v>
      </c>
      <c r="P732" s="751"/>
      <c r="Q732" s="753">
        <v>0</v>
      </c>
      <c r="R732" s="748"/>
      <c r="S732" s="753">
        <v>0</v>
      </c>
      <c r="T732" s="752"/>
      <c r="U732" s="747">
        <v>0</v>
      </c>
    </row>
    <row r="733" spans="1:21" ht="14.4" customHeight="1" x14ac:dyDescent="0.3">
      <c r="A733" s="746">
        <v>30</v>
      </c>
      <c r="B733" s="748" t="s">
        <v>544</v>
      </c>
      <c r="C733" s="748" t="s">
        <v>3366</v>
      </c>
      <c r="D733" s="749" t="s">
        <v>4283</v>
      </c>
      <c r="E733" s="750" t="s">
        <v>3371</v>
      </c>
      <c r="F733" s="748" t="s">
        <v>3361</v>
      </c>
      <c r="G733" s="748" t="s">
        <v>3723</v>
      </c>
      <c r="H733" s="748" t="s">
        <v>545</v>
      </c>
      <c r="I733" s="748" t="s">
        <v>3981</v>
      </c>
      <c r="J733" s="748" t="s">
        <v>1074</v>
      </c>
      <c r="K733" s="748" t="s">
        <v>2532</v>
      </c>
      <c r="L733" s="751">
        <v>0</v>
      </c>
      <c r="M733" s="751">
        <v>0</v>
      </c>
      <c r="N733" s="748">
        <v>1</v>
      </c>
      <c r="O733" s="752">
        <v>0.5</v>
      </c>
      <c r="P733" s="751">
        <v>0</v>
      </c>
      <c r="Q733" s="753"/>
      <c r="R733" s="748">
        <v>1</v>
      </c>
      <c r="S733" s="753">
        <v>1</v>
      </c>
      <c r="T733" s="752">
        <v>0.5</v>
      </c>
      <c r="U733" s="747">
        <v>1</v>
      </c>
    </row>
    <row r="734" spans="1:21" ht="14.4" customHeight="1" x14ac:dyDescent="0.3">
      <c r="A734" s="746">
        <v>30</v>
      </c>
      <c r="B734" s="748" t="s">
        <v>544</v>
      </c>
      <c r="C734" s="748" t="s">
        <v>3366</v>
      </c>
      <c r="D734" s="749" t="s">
        <v>4283</v>
      </c>
      <c r="E734" s="750" t="s">
        <v>3371</v>
      </c>
      <c r="F734" s="748" t="s">
        <v>3361</v>
      </c>
      <c r="G734" s="748" t="s">
        <v>3723</v>
      </c>
      <c r="H734" s="748" t="s">
        <v>545</v>
      </c>
      <c r="I734" s="748" t="s">
        <v>1507</v>
      </c>
      <c r="J734" s="748" t="s">
        <v>1508</v>
      </c>
      <c r="K734" s="748" t="s">
        <v>1075</v>
      </c>
      <c r="L734" s="751">
        <v>120.62</v>
      </c>
      <c r="M734" s="751">
        <v>120.62</v>
      </c>
      <c r="N734" s="748">
        <v>1</v>
      </c>
      <c r="O734" s="752">
        <v>1</v>
      </c>
      <c r="P734" s="751">
        <v>120.62</v>
      </c>
      <c r="Q734" s="753">
        <v>1</v>
      </c>
      <c r="R734" s="748">
        <v>1</v>
      </c>
      <c r="S734" s="753">
        <v>1</v>
      </c>
      <c r="T734" s="752">
        <v>1</v>
      </c>
      <c r="U734" s="747">
        <v>1</v>
      </c>
    </row>
    <row r="735" spans="1:21" ht="14.4" customHeight="1" x14ac:dyDescent="0.3">
      <c r="A735" s="746">
        <v>30</v>
      </c>
      <c r="B735" s="748" t="s">
        <v>544</v>
      </c>
      <c r="C735" s="748" t="s">
        <v>3366</v>
      </c>
      <c r="D735" s="749" t="s">
        <v>4283</v>
      </c>
      <c r="E735" s="750" t="s">
        <v>3371</v>
      </c>
      <c r="F735" s="748" t="s">
        <v>3361</v>
      </c>
      <c r="G735" s="748" t="s">
        <v>3723</v>
      </c>
      <c r="H735" s="748" t="s">
        <v>545</v>
      </c>
      <c r="I735" s="748" t="s">
        <v>3982</v>
      </c>
      <c r="J735" s="748" t="s">
        <v>1508</v>
      </c>
      <c r="K735" s="748" t="s">
        <v>2532</v>
      </c>
      <c r="L735" s="751">
        <v>0</v>
      </c>
      <c r="M735" s="751">
        <v>0</v>
      </c>
      <c r="N735" s="748">
        <v>1</v>
      </c>
      <c r="O735" s="752">
        <v>1</v>
      </c>
      <c r="P735" s="751"/>
      <c r="Q735" s="753"/>
      <c r="R735" s="748"/>
      <c r="S735" s="753">
        <v>0</v>
      </c>
      <c r="T735" s="752"/>
      <c r="U735" s="747">
        <v>0</v>
      </c>
    </row>
    <row r="736" spans="1:21" ht="14.4" customHeight="1" x14ac:dyDescent="0.3">
      <c r="A736" s="746">
        <v>30</v>
      </c>
      <c r="B736" s="748" t="s">
        <v>544</v>
      </c>
      <c r="C736" s="748" t="s">
        <v>3366</v>
      </c>
      <c r="D736" s="749" t="s">
        <v>4283</v>
      </c>
      <c r="E736" s="750" t="s">
        <v>3371</v>
      </c>
      <c r="F736" s="748" t="s">
        <v>3361</v>
      </c>
      <c r="G736" s="748" t="s">
        <v>3622</v>
      </c>
      <c r="H736" s="748" t="s">
        <v>545</v>
      </c>
      <c r="I736" s="748" t="s">
        <v>1094</v>
      </c>
      <c r="J736" s="748" t="s">
        <v>3623</v>
      </c>
      <c r="K736" s="748" t="s">
        <v>3624</v>
      </c>
      <c r="L736" s="751">
        <v>0</v>
      </c>
      <c r="M736" s="751">
        <v>0</v>
      </c>
      <c r="N736" s="748">
        <v>1</v>
      </c>
      <c r="O736" s="752">
        <v>0.5</v>
      </c>
      <c r="P736" s="751"/>
      <c r="Q736" s="753"/>
      <c r="R736" s="748"/>
      <c r="S736" s="753">
        <v>0</v>
      </c>
      <c r="T736" s="752"/>
      <c r="U736" s="747">
        <v>0</v>
      </c>
    </row>
    <row r="737" spans="1:21" ht="14.4" customHeight="1" x14ac:dyDescent="0.3">
      <c r="A737" s="746">
        <v>30</v>
      </c>
      <c r="B737" s="748" t="s">
        <v>544</v>
      </c>
      <c r="C737" s="748" t="s">
        <v>3366</v>
      </c>
      <c r="D737" s="749" t="s">
        <v>4283</v>
      </c>
      <c r="E737" s="750" t="s">
        <v>3371</v>
      </c>
      <c r="F737" s="748" t="s">
        <v>3361</v>
      </c>
      <c r="G737" s="748" t="s">
        <v>3622</v>
      </c>
      <c r="H737" s="748" t="s">
        <v>545</v>
      </c>
      <c r="I737" s="748" t="s">
        <v>3983</v>
      </c>
      <c r="J737" s="748" t="s">
        <v>3623</v>
      </c>
      <c r="K737" s="748" t="s">
        <v>3624</v>
      </c>
      <c r="L737" s="751">
        <v>0</v>
      </c>
      <c r="M737" s="751">
        <v>0</v>
      </c>
      <c r="N737" s="748">
        <v>2</v>
      </c>
      <c r="O737" s="752">
        <v>0.5</v>
      </c>
      <c r="P737" s="751"/>
      <c r="Q737" s="753"/>
      <c r="R737" s="748"/>
      <c r="S737" s="753">
        <v>0</v>
      </c>
      <c r="T737" s="752"/>
      <c r="U737" s="747">
        <v>0</v>
      </c>
    </row>
    <row r="738" spans="1:21" ht="14.4" customHeight="1" x14ac:dyDescent="0.3">
      <c r="A738" s="746">
        <v>30</v>
      </c>
      <c r="B738" s="748" t="s">
        <v>544</v>
      </c>
      <c r="C738" s="748" t="s">
        <v>3366</v>
      </c>
      <c r="D738" s="749" t="s">
        <v>4283</v>
      </c>
      <c r="E738" s="750" t="s">
        <v>3371</v>
      </c>
      <c r="F738" s="748" t="s">
        <v>3361</v>
      </c>
      <c r="G738" s="748" t="s">
        <v>3622</v>
      </c>
      <c r="H738" s="748" t="s">
        <v>545</v>
      </c>
      <c r="I738" s="748" t="s">
        <v>3984</v>
      </c>
      <c r="J738" s="748" t="s">
        <v>3623</v>
      </c>
      <c r="K738" s="748" t="s">
        <v>3624</v>
      </c>
      <c r="L738" s="751">
        <v>0</v>
      </c>
      <c r="M738" s="751">
        <v>0</v>
      </c>
      <c r="N738" s="748">
        <v>4</v>
      </c>
      <c r="O738" s="752">
        <v>1</v>
      </c>
      <c r="P738" s="751">
        <v>0</v>
      </c>
      <c r="Q738" s="753"/>
      <c r="R738" s="748">
        <v>4</v>
      </c>
      <c r="S738" s="753">
        <v>1</v>
      </c>
      <c r="T738" s="752">
        <v>1</v>
      </c>
      <c r="U738" s="747">
        <v>1</v>
      </c>
    </row>
    <row r="739" spans="1:21" ht="14.4" customHeight="1" x14ac:dyDescent="0.3">
      <c r="A739" s="746">
        <v>30</v>
      </c>
      <c r="B739" s="748" t="s">
        <v>544</v>
      </c>
      <c r="C739" s="748" t="s">
        <v>3366</v>
      </c>
      <c r="D739" s="749" t="s">
        <v>4283</v>
      </c>
      <c r="E739" s="750" t="s">
        <v>3371</v>
      </c>
      <c r="F739" s="748" t="s">
        <v>3361</v>
      </c>
      <c r="G739" s="748" t="s">
        <v>3805</v>
      </c>
      <c r="H739" s="748" t="s">
        <v>2305</v>
      </c>
      <c r="I739" s="748" t="s">
        <v>2318</v>
      </c>
      <c r="J739" s="748" t="s">
        <v>2319</v>
      </c>
      <c r="K739" s="748" t="s">
        <v>3348</v>
      </c>
      <c r="L739" s="751">
        <v>227.32</v>
      </c>
      <c r="M739" s="751">
        <v>227.32</v>
      </c>
      <c r="N739" s="748">
        <v>1</v>
      </c>
      <c r="O739" s="752">
        <v>0.5</v>
      </c>
      <c r="P739" s="751"/>
      <c r="Q739" s="753">
        <v>0</v>
      </c>
      <c r="R739" s="748"/>
      <c r="S739" s="753">
        <v>0</v>
      </c>
      <c r="T739" s="752"/>
      <c r="U739" s="747">
        <v>0</v>
      </c>
    </row>
    <row r="740" spans="1:21" ht="14.4" customHeight="1" x14ac:dyDescent="0.3">
      <c r="A740" s="746">
        <v>30</v>
      </c>
      <c r="B740" s="748" t="s">
        <v>544</v>
      </c>
      <c r="C740" s="748" t="s">
        <v>3366</v>
      </c>
      <c r="D740" s="749" t="s">
        <v>4283</v>
      </c>
      <c r="E740" s="750" t="s">
        <v>3371</v>
      </c>
      <c r="F740" s="748" t="s">
        <v>3361</v>
      </c>
      <c r="G740" s="748" t="s">
        <v>3805</v>
      </c>
      <c r="H740" s="748" t="s">
        <v>2305</v>
      </c>
      <c r="I740" s="748" t="s">
        <v>2461</v>
      </c>
      <c r="J740" s="748" t="s">
        <v>2319</v>
      </c>
      <c r="K740" s="748" t="s">
        <v>2407</v>
      </c>
      <c r="L740" s="751">
        <v>113.66</v>
      </c>
      <c r="M740" s="751">
        <v>113.66</v>
      </c>
      <c r="N740" s="748">
        <v>1</v>
      </c>
      <c r="O740" s="752">
        <v>0.5</v>
      </c>
      <c r="P740" s="751"/>
      <c r="Q740" s="753">
        <v>0</v>
      </c>
      <c r="R740" s="748"/>
      <c r="S740" s="753">
        <v>0</v>
      </c>
      <c r="T740" s="752"/>
      <c r="U740" s="747">
        <v>0</v>
      </c>
    </row>
    <row r="741" spans="1:21" ht="14.4" customHeight="1" x14ac:dyDescent="0.3">
      <c r="A741" s="746">
        <v>30</v>
      </c>
      <c r="B741" s="748" t="s">
        <v>544</v>
      </c>
      <c r="C741" s="748" t="s">
        <v>3366</v>
      </c>
      <c r="D741" s="749" t="s">
        <v>4283</v>
      </c>
      <c r="E741" s="750" t="s">
        <v>3371</v>
      </c>
      <c r="F741" s="748" t="s">
        <v>3361</v>
      </c>
      <c r="G741" s="748" t="s">
        <v>3985</v>
      </c>
      <c r="H741" s="748" t="s">
        <v>545</v>
      </c>
      <c r="I741" s="748" t="s">
        <v>3050</v>
      </c>
      <c r="J741" s="748" t="s">
        <v>3986</v>
      </c>
      <c r="K741" s="748" t="s">
        <v>3987</v>
      </c>
      <c r="L741" s="751">
        <v>72.5</v>
      </c>
      <c r="M741" s="751">
        <v>145</v>
      </c>
      <c r="N741" s="748">
        <v>2</v>
      </c>
      <c r="O741" s="752">
        <v>1</v>
      </c>
      <c r="P741" s="751"/>
      <c r="Q741" s="753">
        <v>0</v>
      </c>
      <c r="R741" s="748"/>
      <c r="S741" s="753">
        <v>0</v>
      </c>
      <c r="T741" s="752"/>
      <c r="U741" s="747">
        <v>0</v>
      </c>
    </row>
    <row r="742" spans="1:21" ht="14.4" customHeight="1" x14ac:dyDescent="0.3">
      <c r="A742" s="746">
        <v>30</v>
      </c>
      <c r="B742" s="748" t="s">
        <v>544</v>
      </c>
      <c r="C742" s="748" t="s">
        <v>3366</v>
      </c>
      <c r="D742" s="749" t="s">
        <v>4283</v>
      </c>
      <c r="E742" s="750" t="s">
        <v>3371</v>
      </c>
      <c r="F742" s="748" t="s">
        <v>3361</v>
      </c>
      <c r="G742" s="748" t="s">
        <v>3988</v>
      </c>
      <c r="H742" s="748" t="s">
        <v>545</v>
      </c>
      <c r="I742" s="748" t="s">
        <v>3989</v>
      </c>
      <c r="J742" s="748" t="s">
        <v>3990</v>
      </c>
      <c r="K742" s="748" t="s">
        <v>1706</v>
      </c>
      <c r="L742" s="751">
        <v>0</v>
      </c>
      <c r="M742" s="751">
        <v>0</v>
      </c>
      <c r="N742" s="748">
        <v>4</v>
      </c>
      <c r="O742" s="752">
        <v>2</v>
      </c>
      <c r="P742" s="751"/>
      <c r="Q742" s="753"/>
      <c r="R742" s="748"/>
      <c r="S742" s="753">
        <v>0</v>
      </c>
      <c r="T742" s="752"/>
      <c r="U742" s="747">
        <v>0</v>
      </c>
    </row>
    <row r="743" spans="1:21" ht="14.4" customHeight="1" x14ac:dyDescent="0.3">
      <c r="A743" s="746">
        <v>30</v>
      </c>
      <c r="B743" s="748" t="s">
        <v>544</v>
      </c>
      <c r="C743" s="748" t="s">
        <v>3366</v>
      </c>
      <c r="D743" s="749" t="s">
        <v>4283</v>
      </c>
      <c r="E743" s="750" t="s">
        <v>3371</v>
      </c>
      <c r="F743" s="748" t="s">
        <v>3361</v>
      </c>
      <c r="G743" s="748" t="s">
        <v>3405</v>
      </c>
      <c r="H743" s="748" t="s">
        <v>2305</v>
      </c>
      <c r="I743" s="748" t="s">
        <v>3991</v>
      </c>
      <c r="J743" s="748" t="s">
        <v>2354</v>
      </c>
      <c r="K743" s="748" t="s">
        <v>2355</v>
      </c>
      <c r="L743" s="751">
        <v>264</v>
      </c>
      <c r="M743" s="751">
        <v>264</v>
      </c>
      <c r="N743" s="748">
        <v>1</v>
      </c>
      <c r="O743" s="752">
        <v>0.5</v>
      </c>
      <c r="P743" s="751">
        <v>264</v>
      </c>
      <c r="Q743" s="753">
        <v>1</v>
      </c>
      <c r="R743" s="748">
        <v>1</v>
      </c>
      <c r="S743" s="753">
        <v>1</v>
      </c>
      <c r="T743" s="752">
        <v>0.5</v>
      </c>
      <c r="U743" s="747">
        <v>1</v>
      </c>
    </row>
    <row r="744" spans="1:21" ht="14.4" customHeight="1" x14ac:dyDescent="0.3">
      <c r="A744" s="746">
        <v>30</v>
      </c>
      <c r="B744" s="748" t="s">
        <v>544</v>
      </c>
      <c r="C744" s="748" t="s">
        <v>3366</v>
      </c>
      <c r="D744" s="749" t="s">
        <v>4283</v>
      </c>
      <c r="E744" s="750" t="s">
        <v>3371</v>
      </c>
      <c r="F744" s="748" t="s">
        <v>3361</v>
      </c>
      <c r="G744" s="748" t="s">
        <v>3409</v>
      </c>
      <c r="H744" s="748" t="s">
        <v>545</v>
      </c>
      <c r="I744" s="748" t="s">
        <v>1066</v>
      </c>
      <c r="J744" s="748" t="s">
        <v>3410</v>
      </c>
      <c r="K744" s="748" t="s">
        <v>3411</v>
      </c>
      <c r="L744" s="751">
        <v>23.72</v>
      </c>
      <c r="M744" s="751">
        <v>213.48</v>
      </c>
      <c r="N744" s="748">
        <v>9</v>
      </c>
      <c r="O744" s="752">
        <v>2</v>
      </c>
      <c r="P744" s="751">
        <v>71.16</v>
      </c>
      <c r="Q744" s="753">
        <v>0.33333333333333331</v>
      </c>
      <c r="R744" s="748">
        <v>3</v>
      </c>
      <c r="S744" s="753">
        <v>0.33333333333333331</v>
      </c>
      <c r="T744" s="752">
        <v>0.5</v>
      </c>
      <c r="U744" s="747">
        <v>0.25</v>
      </c>
    </row>
    <row r="745" spans="1:21" ht="14.4" customHeight="1" x14ac:dyDescent="0.3">
      <c r="A745" s="746">
        <v>30</v>
      </c>
      <c r="B745" s="748" t="s">
        <v>544</v>
      </c>
      <c r="C745" s="748" t="s">
        <v>3366</v>
      </c>
      <c r="D745" s="749" t="s">
        <v>4283</v>
      </c>
      <c r="E745" s="750" t="s">
        <v>3371</v>
      </c>
      <c r="F745" s="748" t="s">
        <v>3361</v>
      </c>
      <c r="G745" s="748" t="s">
        <v>3409</v>
      </c>
      <c r="H745" s="748" t="s">
        <v>545</v>
      </c>
      <c r="I745" s="748" t="s">
        <v>1066</v>
      </c>
      <c r="J745" s="748" t="s">
        <v>3410</v>
      </c>
      <c r="K745" s="748" t="s">
        <v>3411</v>
      </c>
      <c r="L745" s="751">
        <v>35.29</v>
      </c>
      <c r="M745" s="751">
        <v>317.61</v>
      </c>
      <c r="N745" s="748">
        <v>9</v>
      </c>
      <c r="O745" s="752">
        <v>2.5</v>
      </c>
      <c r="P745" s="751">
        <v>211.74</v>
      </c>
      <c r="Q745" s="753">
        <v>0.66666666666666663</v>
      </c>
      <c r="R745" s="748">
        <v>6</v>
      </c>
      <c r="S745" s="753">
        <v>0.66666666666666663</v>
      </c>
      <c r="T745" s="752">
        <v>1.5</v>
      </c>
      <c r="U745" s="747">
        <v>0.6</v>
      </c>
    </row>
    <row r="746" spans="1:21" ht="14.4" customHeight="1" x14ac:dyDescent="0.3">
      <c r="A746" s="746">
        <v>30</v>
      </c>
      <c r="B746" s="748" t="s">
        <v>544</v>
      </c>
      <c r="C746" s="748" t="s">
        <v>3366</v>
      </c>
      <c r="D746" s="749" t="s">
        <v>4283</v>
      </c>
      <c r="E746" s="750" t="s">
        <v>3371</v>
      </c>
      <c r="F746" s="748" t="s">
        <v>3361</v>
      </c>
      <c r="G746" s="748" t="s">
        <v>3992</v>
      </c>
      <c r="H746" s="748" t="s">
        <v>545</v>
      </c>
      <c r="I746" s="748" t="s">
        <v>3993</v>
      </c>
      <c r="J746" s="748" t="s">
        <v>3994</v>
      </c>
      <c r="K746" s="748" t="s">
        <v>3995</v>
      </c>
      <c r="L746" s="751">
        <v>0</v>
      </c>
      <c r="M746" s="751">
        <v>0</v>
      </c>
      <c r="N746" s="748">
        <v>1</v>
      </c>
      <c r="O746" s="752">
        <v>0.5</v>
      </c>
      <c r="P746" s="751">
        <v>0</v>
      </c>
      <c r="Q746" s="753"/>
      <c r="R746" s="748">
        <v>1</v>
      </c>
      <c r="S746" s="753">
        <v>1</v>
      </c>
      <c r="T746" s="752">
        <v>0.5</v>
      </c>
      <c r="U746" s="747">
        <v>1</v>
      </c>
    </row>
    <row r="747" spans="1:21" ht="14.4" customHeight="1" x14ac:dyDescent="0.3">
      <c r="A747" s="746">
        <v>30</v>
      </c>
      <c r="B747" s="748" t="s">
        <v>544</v>
      </c>
      <c r="C747" s="748" t="s">
        <v>3366</v>
      </c>
      <c r="D747" s="749" t="s">
        <v>4283</v>
      </c>
      <c r="E747" s="750" t="s">
        <v>3371</v>
      </c>
      <c r="F747" s="748" t="s">
        <v>3361</v>
      </c>
      <c r="G747" s="748" t="s">
        <v>3996</v>
      </c>
      <c r="H747" s="748" t="s">
        <v>545</v>
      </c>
      <c r="I747" s="748" t="s">
        <v>1449</v>
      </c>
      <c r="J747" s="748" t="s">
        <v>1450</v>
      </c>
      <c r="K747" s="748" t="s">
        <v>1451</v>
      </c>
      <c r="L747" s="751">
        <v>72.64</v>
      </c>
      <c r="M747" s="751">
        <v>435.84000000000003</v>
      </c>
      <c r="N747" s="748">
        <v>6</v>
      </c>
      <c r="O747" s="752">
        <v>2.5</v>
      </c>
      <c r="P747" s="751">
        <v>363.20000000000005</v>
      </c>
      <c r="Q747" s="753">
        <v>0.83333333333333337</v>
      </c>
      <c r="R747" s="748">
        <v>5</v>
      </c>
      <c r="S747" s="753">
        <v>0.83333333333333337</v>
      </c>
      <c r="T747" s="752">
        <v>2</v>
      </c>
      <c r="U747" s="747">
        <v>0.8</v>
      </c>
    </row>
    <row r="748" spans="1:21" ht="14.4" customHeight="1" x14ac:dyDescent="0.3">
      <c r="A748" s="746">
        <v>30</v>
      </c>
      <c r="B748" s="748" t="s">
        <v>544</v>
      </c>
      <c r="C748" s="748" t="s">
        <v>3366</v>
      </c>
      <c r="D748" s="749" t="s">
        <v>4283</v>
      </c>
      <c r="E748" s="750" t="s">
        <v>3371</v>
      </c>
      <c r="F748" s="748" t="s">
        <v>3361</v>
      </c>
      <c r="G748" s="748" t="s">
        <v>3996</v>
      </c>
      <c r="H748" s="748" t="s">
        <v>545</v>
      </c>
      <c r="I748" s="748" t="s">
        <v>3997</v>
      </c>
      <c r="J748" s="748" t="s">
        <v>3998</v>
      </c>
      <c r="K748" s="748" t="s">
        <v>3999</v>
      </c>
      <c r="L748" s="751">
        <v>96.84</v>
      </c>
      <c r="M748" s="751">
        <v>484.2</v>
      </c>
      <c r="N748" s="748">
        <v>5</v>
      </c>
      <c r="O748" s="752">
        <v>1.5</v>
      </c>
      <c r="P748" s="751">
        <v>193.68</v>
      </c>
      <c r="Q748" s="753">
        <v>0.4</v>
      </c>
      <c r="R748" s="748">
        <v>2</v>
      </c>
      <c r="S748" s="753">
        <v>0.4</v>
      </c>
      <c r="T748" s="752">
        <v>1</v>
      </c>
      <c r="U748" s="747">
        <v>0.66666666666666663</v>
      </c>
    </row>
    <row r="749" spans="1:21" ht="14.4" customHeight="1" x14ac:dyDescent="0.3">
      <c r="A749" s="746">
        <v>30</v>
      </c>
      <c r="B749" s="748" t="s">
        <v>544</v>
      </c>
      <c r="C749" s="748" t="s">
        <v>3366</v>
      </c>
      <c r="D749" s="749" t="s">
        <v>4283</v>
      </c>
      <c r="E749" s="750" t="s">
        <v>3371</v>
      </c>
      <c r="F749" s="748" t="s">
        <v>3361</v>
      </c>
      <c r="G749" s="748" t="s">
        <v>3996</v>
      </c>
      <c r="H749" s="748" t="s">
        <v>545</v>
      </c>
      <c r="I749" s="748" t="s">
        <v>4000</v>
      </c>
      <c r="J749" s="748" t="s">
        <v>3998</v>
      </c>
      <c r="K749" s="748" t="s">
        <v>4001</v>
      </c>
      <c r="L749" s="751">
        <v>322.8</v>
      </c>
      <c r="M749" s="751">
        <v>645.6</v>
      </c>
      <c r="N749" s="748">
        <v>2</v>
      </c>
      <c r="O749" s="752">
        <v>1</v>
      </c>
      <c r="P749" s="751">
        <v>322.8</v>
      </c>
      <c r="Q749" s="753">
        <v>0.5</v>
      </c>
      <c r="R749" s="748">
        <v>1</v>
      </c>
      <c r="S749" s="753">
        <v>0.5</v>
      </c>
      <c r="T749" s="752">
        <v>0.5</v>
      </c>
      <c r="U749" s="747">
        <v>0.5</v>
      </c>
    </row>
    <row r="750" spans="1:21" ht="14.4" customHeight="1" x14ac:dyDescent="0.3">
      <c r="A750" s="746">
        <v>30</v>
      </c>
      <c r="B750" s="748" t="s">
        <v>544</v>
      </c>
      <c r="C750" s="748" t="s">
        <v>3366</v>
      </c>
      <c r="D750" s="749" t="s">
        <v>4283</v>
      </c>
      <c r="E750" s="750" t="s">
        <v>3371</v>
      </c>
      <c r="F750" s="748" t="s">
        <v>3361</v>
      </c>
      <c r="G750" s="748" t="s">
        <v>3412</v>
      </c>
      <c r="H750" s="748" t="s">
        <v>545</v>
      </c>
      <c r="I750" s="748" t="s">
        <v>806</v>
      </c>
      <c r="J750" s="748" t="s">
        <v>807</v>
      </c>
      <c r="K750" s="748" t="s">
        <v>3178</v>
      </c>
      <c r="L750" s="751">
        <v>110.28</v>
      </c>
      <c r="M750" s="751">
        <v>1323.36</v>
      </c>
      <c r="N750" s="748">
        <v>12</v>
      </c>
      <c r="O750" s="752">
        <v>3.5</v>
      </c>
      <c r="P750" s="751">
        <v>220.56</v>
      </c>
      <c r="Q750" s="753">
        <v>0.16666666666666669</v>
      </c>
      <c r="R750" s="748">
        <v>2</v>
      </c>
      <c r="S750" s="753">
        <v>0.16666666666666666</v>
      </c>
      <c r="T750" s="752">
        <v>0.5</v>
      </c>
      <c r="U750" s="747">
        <v>0.14285714285714285</v>
      </c>
    </row>
    <row r="751" spans="1:21" ht="14.4" customHeight="1" x14ac:dyDescent="0.3">
      <c r="A751" s="746">
        <v>30</v>
      </c>
      <c r="B751" s="748" t="s">
        <v>544</v>
      </c>
      <c r="C751" s="748" t="s">
        <v>3366</v>
      </c>
      <c r="D751" s="749" t="s">
        <v>4283</v>
      </c>
      <c r="E751" s="750" t="s">
        <v>3371</v>
      </c>
      <c r="F751" s="748" t="s">
        <v>3361</v>
      </c>
      <c r="G751" s="748" t="s">
        <v>3412</v>
      </c>
      <c r="H751" s="748" t="s">
        <v>545</v>
      </c>
      <c r="I751" s="748" t="s">
        <v>4002</v>
      </c>
      <c r="J751" s="748" t="s">
        <v>807</v>
      </c>
      <c r="K751" s="748" t="s">
        <v>3178</v>
      </c>
      <c r="L751" s="751">
        <v>110.28</v>
      </c>
      <c r="M751" s="751">
        <v>220.56</v>
      </c>
      <c r="N751" s="748">
        <v>2</v>
      </c>
      <c r="O751" s="752">
        <v>0.5</v>
      </c>
      <c r="P751" s="751"/>
      <c r="Q751" s="753">
        <v>0</v>
      </c>
      <c r="R751" s="748"/>
      <c r="S751" s="753">
        <v>0</v>
      </c>
      <c r="T751" s="752"/>
      <c r="U751" s="747">
        <v>0</v>
      </c>
    </row>
    <row r="752" spans="1:21" ht="14.4" customHeight="1" x14ac:dyDescent="0.3">
      <c r="A752" s="746">
        <v>30</v>
      </c>
      <c r="B752" s="748" t="s">
        <v>544</v>
      </c>
      <c r="C752" s="748" t="s">
        <v>3366</v>
      </c>
      <c r="D752" s="749" t="s">
        <v>4283</v>
      </c>
      <c r="E752" s="750" t="s">
        <v>3371</v>
      </c>
      <c r="F752" s="748" t="s">
        <v>3361</v>
      </c>
      <c r="G752" s="748" t="s">
        <v>3412</v>
      </c>
      <c r="H752" s="748" t="s">
        <v>545</v>
      </c>
      <c r="I752" s="748" t="s">
        <v>3808</v>
      </c>
      <c r="J752" s="748" t="s">
        <v>807</v>
      </c>
      <c r="K752" s="748" t="s">
        <v>3178</v>
      </c>
      <c r="L752" s="751">
        <v>110.28</v>
      </c>
      <c r="M752" s="751">
        <v>220.56</v>
      </c>
      <c r="N752" s="748">
        <v>2</v>
      </c>
      <c r="O752" s="752">
        <v>1</v>
      </c>
      <c r="P752" s="751">
        <v>220.56</v>
      </c>
      <c r="Q752" s="753">
        <v>1</v>
      </c>
      <c r="R752" s="748">
        <v>2</v>
      </c>
      <c r="S752" s="753">
        <v>1</v>
      </c>
      <c r="T752" s="752">
        <v>1</v>
      </c>
      <c r="U752" s="747">
        <v>1</v>
      </c>
    </row>
    <row r="753" spans="1:21" ht="14.4" customHeight="1" x14ac:dyDescent="0.3">
      <c r="A753" s="746">
        <v>30</v>
      </c>
      <c r="B753" s="748" t="s">
        <v>544</v>
      </c>
      <c r="C753" s="748" t="s">
        <v>3366</v>
      </c>
      <c r="D753" s="749" t="s">
        <v>4283</v>
      </c>
      <c r="E753" s="750" t="s">
        <v>3371</v>
      </c>
      <c r="F753" s="748" t="s">
        <v>3361</v>
      </c>
      <c r="G753" s="748" t="s">
        <v>3412</v>
      </c>
      <c r="H753" s="748" t="s">
        <v>545</v>
      </c>
      <c r="I753" s="748" t="s">
        <v>4003</v>
      </c>
      <c r="J753" s="748" t="s">
        <v>807</v>
      </c>
      <c r="K753" s="748" t="s">
        <v>3178</v>
      </c>
      <c r="L753" s="751">
        <v>110.28</v>
      </c>
      <c r="M753" s="751">
        <v>220.56</v>
      </c>
      <c r="N753" s="748">
        <v>2</v>
      </c>
      <c r="O753" s="752">
        <v>1</v>
      </c>
      <c r="P753" s="751"/>
      <c r="Q753" s="753">
        <v>0</v>
      </c>
      <c r="R753" s="748"/>
      <c r="S753" s="753">
        <v>0</v>
      </c>
      <c r="T753" s="752"/>
      <c r="U753" s="747">
        <v>0</v>
      </c>
    </row>
    <row r="754" spans="1:21" ht="14.4" customHeight="1" x14ac:dyDescent="0.3">
      <c r="A754" s="746">
        <v>30</v>
      </c>
      <c r="B754" s="748" t="s">
        <v>544</v>
      </c>
      <c r="C754" s="748" t="s">
        <v>3366</v>
      </c>
      <c r="D754" s="749" t="s">
        <v>4283</v>
      </c>
      <c r="E754" s="750" t="s">
        <v>3371</v>
      </c>
      <c r="F754" s="748" t="s">
        <v>3361</v>
      </c>
      <c r="G754" s="748" t="s">
        <v>4004</v>
      </c>
      <c r="H754" s="748" t="s">
        <v>545</v>
      </c>
      <c r="I754" s="748" t="s">
        <v>4005</v>
      </c>
      <c r="J754" s="748" t="s">
        <v>4006</v>
      </c>
      <c r="K754" s="748" t="s">
        <v>4007</v>
      </c>
      <c r="L754" s="751">
        <v>79.48</v>
      </c>
      <c r="M754" s="751">
        <v>158.96</v>
      </c>
      <c r="N754" s="748">
        <v>2</v>
      </c>
      <c r="O754" s="752">
        <v>1</v>
      </c>
      <c r="P754" s="751"/>
      <c r="Q754" s="753">
        <v>0</v>
      </c>
      <c r="R754" s="748"/>
      <c r="S754" s="753">
        <v>0</v>
      </c>
      <c r="T754" s="752"/>
      <c r="U754" s="747">
        <v>0</v>
      </c>
    </row>
    <row r="755" spans="1:21" ht="14.4" customHeight="1" x14ac:dyDescent="0.3">
      <c r="A755" s="746">
        <v>30</v>
      </c>
      <c r="B755" s="748" t="s">
        <v>544</v>
      </c>
      <c r="C755" s="748" t="s">
        <v>3366</v>
      </c>
      <c r="D755" s="749" t="s">
        <v>4283</v>
      </c>
      <c r="E755" s="750" t="s">
        <v>3371</v>
      </c>
      <c r="F755" s="748" t="s">
        <v>3361</v>
      </c>
      <c r="G755" s="748" t="s">
        <v>4004</v>
      </c>
      <c r="H755" s="748" t="s">
        <v>545</v>
      </c>
      <c r="I755" s="748" t="s">
        <v>4008</v>
      </c>
      <c r="J755" s="748" t="s">
        <v>4009</v>
      </c>
      <c r="K755" s="748" t="s">
        <v>4010</v>
      </c>
      <c r="L755" s="751">
        <v>39.74</v>
      </c>
      <c r="M755" s="751">
        <v>79.48</v>
      </c>
      <c r="N755" s="748">
        <v>2</v>
      </c>
      <c r="O755" s="752">
        <v>1</v>
      </c>
      <c r="P755" s="751">
        <v>79.48</v>
      </c>
      <c r="Q755" s="753">
        <v>1</v>
      </c>
      <c r="R755" s="748">
        <v>2</v>
      </c>
      <c r="S755" s="753">
        <v>1</v>
      </c>
      <c r="T755" s="752">
        <v>1</v>
      </c>
      <c r="U755" s="747">
        <v>1</v>
      </c>
    </row>
    <row r="756" spans="1:21" ht="14.4" customHeight="1" x14ac:dyDescent="0.3">
      <c r="A756" s="746">
        <v>30</v>
      </c>
      <c r="B756" s="748" t="s">
        <v>544</v>
      </c>
      <c r="C756" s="748" t="s">
        <v>3366</v>
      </c>
      <c r="D756" s="749" t="s">
        <v>4283</v>
      </c>
      <c r="E756" s="750" t="s">
        <v>3371</v>
      </c>
      <c r="F756" s="748" t="s">
        <v>3361</v>
      </c>
      <c r="G756" s="748" t="s">
        <v>4011</v>
      </c>
      <c r="H756" s="748" t="s">
        <v>545</v>
      </c>
      <c r="I756" s="748" t="s">
        <v>4012</v>
      </c>
      <c r="J756" s="748" t="s">
        <v>4013</v>
      </c>
      <c r="K756" s="748" t="s">
        <v>4014</v>
      </c>
      <c r="L756" s="751">
        <v>2007.12</v>
      </c>
      <c r="M756" s="751">
        <v>4014.24</v>
      </c>
      <c r="N756" s="748">
        <v>2</v>
      </c>
      <c r="O756" s="752">
        <v>2</v>
      </c>
      <c r="P756" s="751"/>
      <c r="Q756" s="753">
        <v>0</v>
      </c>
      <c r="R756" s="748"/>
      <c r="S756" s="753">
        <v>0</v>
      </c>
      <c r="T756" s="752"/>
      <c r="U756" s="747">
        <v>0</v>
      </c>
    </row>
    <row r="757" spans="1:21" ht="14.4" customHeight="1" x14ac:dyDescent="0.3">
      <c r="A757" s="746">
        <v>30</v>
      </c>
      <c r="B757" s="748" t="s">
        <v>544</v>
      </c>
      <c r="C757" s="748" t="s">
        <v>3366</v>
      </c>
      <c r="D757" s="749" t="s">
        <v>4283</v>
      </c>
      <c r="E757" s="750" t="s">
        <v>3371</v>
      </c>
      <c r="F757" s="748" t="s">
        <v>3361</v>
      </c>
      <c r="G757" s="748" t="s">
        <v>4011</v>
      </c>
      <c r="H757" s="748" t="s">
        <v>545</v>
      </c>
      <c r="I757" s="748" t="s">
        <v>4012</v>
      </c>
      <c r="J757" s="748" t="s">
        <v>4013</v>
      </c>
      <c r="K757" s="748" t="s">
        <v>4014</v>
      </c>
      <c r="L757" s="751">
        <v>2162.38</v>
      </c>
      <c r="M757" s="751">
        <v>6487.14</v>
      </c>
      <c r="N757" s="748">
        <v>3</v>
      </c>
      <c r="O757" s="752">
        <v>1</v>
      </c>
      <c r="P757" s="751"/>
      <c r="Q757" s="753">
        <v>0</v>
      </c>
      <c r="R757" s="748"/>
      <c r="S757" s="753">
        <v>0</v>
      </c>
      <c r="T757" s="752"/>
      <c r="U757" s="747">
        <v>0</v>
      </c>
    </row>
    <row r="758" spans="1:21" ht="14.4" customHeight="1" x14ac:dyDescent="0.3">
      <c r="A758" s="746">
        <v>30</v>
      </c>
      <c r="B758" s="748" t="s">
        <v>544</v>
      </c>
      <c r="C758" s="748" t="s">
        <v>3366</v>
      </c>
      <c r="D758" s="749" t="s">
        <v>4283</v>
      </c>
      <c r="E758" s="750" t="s">
        <v>3371</v>
      </c>
      <c r="F758" s="748" t="s">
        <v>3361</v>
      </c>
      <c r="G758" s="748" t="s">
        <v>3420</v>
      </c>
      <c r="H758" s="748" t="s">
        <v>545</v>
      </c>
      <c r="I758" s="748" t="s">
        <v>4015</v>
      </c>
      <c r="J758" s="748" t="s">
        <v>4016</v>
      </c>
      <c r="K758" s="748" t="s">
        <v>3425</v>
      </c>
      <c r="L758" s="751">
        <v>63.7</v>
      </c>
      <c r="M758" s="751">
        <v>63.7</v>
      </c>
      <c r="N758" s="748">
        <v>1</v>
      </c>
      <c r="O758" s="752">
        <v>0.5</v>
      </c>
      <c r="P758" s="751"/>
      <c r="Q758" s="753">
        <v>0</v>
      </c>
      <c r="R758" s="748"/>
      <c r="S758" s="753">
        <v>0</v>
      </c>
      <c r="T758" s="752"/>
      <c r="U758" s="747">
        <v>0</v>
      </c>
    </row>
    <row r="759" spans="1:21" ht="14.4" customHeight="1" x14ac:dyDescent="0.3">
      <c r="A759" s="746">
        <v>30</v>
      </c>
      <c r="B759" s="748" t="s">
        <v>544</v>
      </c>
      <c r="C759" s="748" t="s">
        <v>3366</v>
      </c>
      <c r="D759" s="749" t="s">
        <v>4283</v>
      </c>
      <c r="E759" s="750" t="s">
        <v>3371</v>
      </c>
      <c r="F759" s="748" t="s">
        <v>3361</v>
      </c>
      <c r="G759" s="748" t="s">
        <v>3420</v>
      </c>
      <c r="H759" s="748" t="s">
        <v>545</v>
      </c>
      <c r="I759" s="748" t="s">
        <v>3422</v>
      </c>
      <c r="J759" s="748" t="s">
        <v>3423</v>
      </c>
      <c r="K759" s="748" t="s">
        <v>3424</v>
      </c>
      <c r="L759" s="751">
        <v>0</v>
      </c>
      <c r="M759" s="751">
        <v>0</v>
      </c>
      <c r="N759" s="748">
        <v>3</v>
      </c>
      <c r="O759" s="752">
        <v>0.5</v>
      </c>
      <c r="P759" s="751"/>
      <c r="Q759" s="753"/>
      <c r="R759" s="748"/>
      <c r="S759" s="753">
        <v>0</v>
      </c>
      <c r="T759" s="752"/>
      <c r="U759" s="747">
        <v>0</v>
      </c>
    </row>
    <row r="760" spans="1:21" ht="14.4" customHeight="1" x14ac:dyDescent="0.3">
      <c r="A760" s="746">
        <v>30</v>
      </c>
      <c r="B760" s="748" t="s">
        <v>544</v>
      </c>
      <c r="C760" s="748" t="s">
        <v>3366</v>
      </c>
      <c r="D760" s="749" t="s">
        <v>4283</v>
      </c>
      <c r="E760" s="750" t="s">
        <v>3371</v>
      </c>
      <c r="F760" s="748" t="s">
        <v>3361</v>
      </c>
      <c r="G760" s="748" t="s">
        <v>3420</v>
      </c>
      <c r="H760" s="748" t="s">
        <v>545</v>
      </c>
      <c r="I760" s="748" t="s">
        <v>1169</v>
      </c>
      <c r="J760" s="748" t="s">
        <v>3423</v>
      </c>
      <c r="K760" s="748" t="s">
        <v>3425</v>
      </c>
      <c r="L760" s="751">
        <v>63.7</v>
      </c>
      <c r="M760" s="751">
        <v>254.8</v>
      </c>
      <c r="N760" s="748">
        <v>4</v>
      </c>
      <c r="O760" s="752">
        <v>2</v>
      </c>
      <c r="P760" s="751">
        <v>127.4</v>
      </c>
      <c r="Q760" s="753">
        <v>0.5</v>
      </c>
      <c r="R760" s="748">
        <v>2</v>
      </c>
      <c r="S760" s="753">
        <v>0.5</v>
      </c>
      <c r="T760" s="752">
        <v>1</v>
      </c>
      <c r="U760" s="747">
        <v>0.5</v>
      </c>
    </row>
    <row r="761" spans="1:21" ht="14.4" customHeight="1" x14ac:dyDescent="0.3">
      <c r="A761" s="746">
        <v>30</v>
      </c>
      <c r="B761" s="748" t="s">
        <v>544</v>
      </c>
      <c r="C761" s="748" t="s">
        <v>3366</v>
      </c>
      <c r="D761" s="749" t="s">
        <v>4283</v>
      </c>
      <c r="E761" s="750" t="s">
        <v>3371</v>
      </c>
      <c r="F761" s="748" t="s">
        <v>3361</v>
      </c>
      <c r="G761" s="748" t="s">
        <v>3638</v>
      </c>
      <c r="H761" s="748" t="s">
        <v>2305</v>
      </c>
      <c r="I761" s="748" t="s">
        <v>2468</v>
      </c>
      <c r="J761" s="748" t="s">
        <v>3307</v>
      </c>
      <c r="K761" s="748" t="s">
        <v>3309</v>
      </c>
      <c r="L761" s="751">
        <v>537.12</v>
      </c>
      <c r="M761" s="751">
        <v>1074.24</v>
      </c>
      <c r="N761" s="748">
        <v>2</v>
      </c>
      <c r="O761" s="752">
        <v>2</v>
      </c>
      <c r="P761" s="751">
        <v>537.12</v>
      </c>
      <c r="Q761" s="753">
        <v>0.5</v>
      </c>
      <c r="R761" s="748">
        <v>1</v>
      </c>
      <c r="S761" s="753">
        <v>0.5</v>
      </c>
      <c r="T761" s="752">
        <v>1</v>
      </c>
      <c r="U761" s="747">
        <v>0.5</v>
      </c>
    </row>
    <row r="762" spans="1:21" ht="14.4" customHeight="1" x14ac:dyDescent="0.3">
      <c r="A762" s="746">
        <v>30</v>
      </c>
      <c r="B762" s="748" t="s">
        <v>544</v>
      </c>
      <c r="C762" s="748" t="s">
        <v>3366</v>
      </c>
      <c r="D762" s="749" t="s">
        <v>4283</v>
      </c>
      <c r="E762" s="750" t="s">
        <v>3371</v>
      </c>
      <c r="F762" s="748" t="s">
        <v>3361</v>
      </c>
      <c r="G762" s="748" t="s">
        <v>3638</v>
      </c>
      <c r="H762" s="748" t="s">
        <v>2305</v>
      </c>
      <c r="I762" s="748" t="s">
        <v>2472</v>
      </c>
      <c r="J762" s="748" t="s">
        <v>2477</v>
      </c>
      <c r="K762" s="748" t="s">
        <v>3310</v>
      </c>
      <c r="L762" s="751">
        <v>424.24</v>
      </c>
      <c r="M762" s="751">
        <v>424.24</v>
      </c>
      <c r="N762" s="748">
        <v>1</v>
      </c>
      <c r="O762" s="752">
        <v>1</v>
      </c>
      <c r="P762" s="751"/>
      <c r="Q762" s="753">
        <v>0</v>
      </c>
      <c r="R762" s="748"/>
      <c r="S762" s="753">
        <v>0</v>
      </c>
      <c r="T762" s="752"/>
      <c r="U762" s="747">
        <v>0</v>
      </c>
    </row>
    <row r="763" spans="1:21" ht="14.4" customHeight="1" x14ac:dyDescent="0.3">
      <c r="A763" s="746">
        <v>30</v>
      </c>
      <c r="B763" s="748" t="s">
        <v>544</v>
      </c>
      <c r="C763" s="748" t="s">
        <v>3366</v>
      </c>
      <c r="D763" s="749" t="s">
        <v>4283</v>
      </c>
      <c r="E763" s="750" t="s">
        <v>3371</v>
      </c>
      <c r="F763" s="748" t="s">
        <v>3361</v>
      </c>
      <c r="G763" s="748" t="s">
        <v>3638</v>
      </c>
      <c r="H763" s="748" t="s">
        <v>2305</v>
      </c>
      <c r="I763" s="748" t="s">
        <v>2476</v>
      </c>
      <c r="J763" s="748" t="s">
        <v>2477</v>
      </c>
      <c r="K763" s="748" t="s">
        <v>2478</v>
      </c>
      <c r="L763" s="751">
        <v>848.49</v>
      </c>
      <c r="M763" s="751">
        <v>1696.98</v>
      </c>
      <c r="N763" s="748">
        <v>2</v>
      </c>
      <c r="O763" s="752">
        <v>1.5</v>
      </c>
      <c r="P763" s="751"/>
      <c r="Q763" s="753">
        <v>0</v>
      </c>
      <c r="R763" s="748"/>
      <c r="S763" s="753">
        <v>0</v>
      </c>
      <c r="T763" s="752"/>
      <c r="U763" s="747">
        <v>0</v>
      </c>
    </row>
    <row r="764" spans="1:21" ht="14.4" customHeight="1" x14ac:dyDescent="0.3">
      <c r="A764" s="746">
        <v>30</v>
      </c>
      <c r="B764" s="748" t="s">
        <v>544</v>
      </c>
      <c r="C764" s="748" t="s">
        <v>3366</v>
      </c>
      <c r="D764" s="749" t="s">
        <v>4283</v>
      </c>
      <c r="E764" s="750" t="s">
        <v>3371</v>
      </c>
      <c r="F764" s="748" t="s">
        <v>3361</v>
      </c>
      <c r="G764" s="748" t="s">
        <v>3816</v>
      </c>
      <c r="H764" s="748" t="s">
        <v>2305</v>
      </c>
      <c r="I764" s="748" t="s">
        <v>2534</v>
      </c>
      <c r="J764" s="748" t="s">
        <v>2535</v>
      </c>
      <c r="K764" s="748" t="s">
        <v>2536</v>
      </c>
      <c r="L764" s="751">
        <v>46.25</v>
      </c>
      <c r="M764" s="751">
        <v>277.5</v>
      </c>
      <c r="N764" s="748">
        <v>6</v>
      </c>
      <c r="O764" s="752">
        <v>1.5</v>
      </c>
      <c r="P764" s="751"/>
      <c r="Q764" s="753">
        <v>0</v>
      </c>
      <c r="R764" s="748"/>
      <c r="S764" s="753">
        <v>0</v>
      </c>
      <c r="T764" s="752"/>
      <c r="U764" s="747">
        <v>0</v>
      </c>
    </row>
    <row r="765" spans="1:21" ht="14.4" customHeight="1" x14ac:dyDescent="0.3">
      <c r="A765" s="746">
        <v>30</v>
      </c>
      <c r="B765" s="748" t="s">
        <v>544</v>
      </c>
      <c r="C765" s="748" t="s">
        <v>3366</v>
      </c>
      <c r="D765" s="749" t="s">
        <v>4283</v>
      </c>
      <c r="E765" s="750" t="s">
        <v>3371</v>
      </c>
      <c r="F765" s="748" t="s">
        <v>3361</v>
      </c>
      <c r="G765" s="748" t="s">
        <v>4017</v>
      </c>
      <c r="H765" s="748" t="s">
        <v>545</v>
      </c>
      <c r="I765" s="748" t="s">
        <v>1002</v>
      </c>
      <c r="J765" s="748" t="s">
        <v>4018</v>
      </c>
      <c r="K765" s="748" t="s">
        <v>4019</v>
      </c>
      <c r="L765" s="751">
        <v>177.04</v>
      </c>
      <c r="M765" s="751">
        <v>531.12</v>
      </c>
      <c r="N765" s="748">
        <v>3</v>
      </c>
      <c r="O765" s="752">
        <v>2</v>
      </c>
      <c r="P765" s="751">
        <v>531.12</v>
      </c>
      <c r="Q765" s="753">
        <v>1</v>
      </c>
      <c r="R765" s="748">
        <v>3</v>
      </c>
      <c r="S765" s="753">
        <v>1</v>
      </c>
      <c r="T765" s="752">
        <v>2</v>
      </c>
      <c r="U765" s="747">
        <v>1</v>
      </c>
    </row>
    <row r="766" spans="1:21" ht="14.4" customHeight="1" x14ac:dyDescent="0.3">
      <c r="A766" s="746">
        <v>30</v>
      </c>
      <c r="B766" s="748" t="s">
        <v>544</v>
      </c>
      <c r="C766" s="748" t="s">
        <v>3366</v>
      </c>
      <c r="D766" s="749" t="s">
        <v>4283</v>
      </c>
      <c r="E766" s="750" t="s">
        <v>3371</v>
      </c>
      <c r="F766" s="748" t="s">
        <v>3361</v>
      </c>
      <c r="G766" s="748" t="s">
        <v>3821</v>
      </c>
      <c r="H766" s="748" t="s">
        <v>545</v>
      </c>
      <c r="I766" s="748" t="s">
        <v>1028</v>
      </c>
      <c r="J766" s="748" t="s">
        <v>1029</v>
      </c>
      <c r="K766" s="748" t="s">
        <v>3822</v>
      </c>
      <c r="L766" s="751">
        <v>156.77000000000001</v>
      </c>
      <c r="M766" s="751">
        <v>7995.2700000000013</v>
      </c>
      <c r="N766" s="748">
        <v>51</v>
      </c>
      <c r="O766" s="752">
        <v>14</v>
      </c>
      <c r="P766" s="751">
        <v>2351.5500000000002</v>
      </c>
      <c r="Q766" s="753">
        <v>0.29411764705882348</v>
      </c>
      <c r="R766" s="748">
        <v>15</v>
      </c>
      <c r="S766" s="753">
        <v>0.29411764705882354</v>
      </c>
      <c r="T766" s="752">
        <v>4.5</v>
      </c>
      <c r="U766" s="747">
        <v>0.32142857142857145</v>
      </c>
    </row>
    <row r="767" spans="1:21" ht="14.4" customHeight="1" x14ac:dyDescent="0.3">
      <c r="A767" s="746">
        <v>30</v>
      </c>
      <c r="B767" s="748" t="s">
        <v>544</v>
      </c>
      <c r="C767" s="748" t="s">
        <v>3366</v>
      </c>
      <c r="D767" s="749" t="s">
        <v>4283</v>
      </c>
      <c r="E767" s="750" t="s">
        <v>3371</v>
      </c>
      <c r="F767" s="748" t="s">
        <v>3361</v>
      </c>
      <c r="G767" s="748" t="s">
        <v>3429</v>
      </c>
      <c r="H767" s="748" t="s">
        <v>545</v>
      </c>
      <c r="I767" s="748" t="s">
        <v>1761</v>
      </c>
      <c r="J767" s="748" t="s">
        <v>3430</v>
      </c>
      <c r="K767" s="748" t="s">
        <v>1756</v>
      </c>
      <c r="L767" s="751">
        <v>0</v>
      </c>
      <c r="M767" s="751">
        <v>0</v>
      </c>
      <c r="N767" s="748">
        <v>4</v>
      </c>
      <c r="O767" s="752">
        <v>1</v>
      </c>
      <c r="P767" s="751"/>
      <c r="Q767" s="753"/>
      <c r="R767" s="748"/>
      <c r="S767" s="753">
        <v>0</v>
      </c>
      <c r="T767" s="752"/>
      <c r="U767" s="747">
        <v>0</v>
      </c>
    </row>
    <row r="768" spans="1:21" ht="14.4" customHeight="1" x14ac:dyDescent="0.3">
      <c r="A768" s="746">
        <v>30</v>
      </c>
      <c r="B768" s="748" t="s">
        <v>544</v>
      </c>
      <c r="C768" s="748" t="s">
        <v>3366</v>
      </c>
      <c r="D768" s="749" t="s">
        <v>4283</v>
      </c>
      <c r="E768" s="750" t="s">
        <v>3371</v>
      </c>
      <c r="F768" s="748" t="s">
        <v>3361</v>
      </c>
      <c r="G768" s="748" t="s">
        <v>3431</v>
      </c>
      <c r="H768" s="748" t="s">
        <v>545</v>
      </c>
      <c r="I768" s="748" t="s">
        <v>4020</v>
      </c>
      <c r="J768" s="748" t="s">
        <v>4021</v>
      </c>
      <c r="K768" s="748" t="s">
        <v>1255</v>
      </c>
      <c r="L768" s="751">
        <v>53.78</v>
      </c>
      <c r="M768" s="751">
        <v>215.12</v>
      </c>
      <c r="N768" s="748">
        <v>4</v>
      </c>
      <c r="O768" s="752">
        <v>2</v>
      </c>
      <c r="P768" s="751">
        <v>215.12</v>
      </c>
      <c r="Q768" s="753">
        <v>1</v>
      </c>
      <c r="R768" s="748">
        <v>4</v>
      </c>
      <c r="S768" s="753">
        <v>1</v>
      </c>
      <c r="T768" s="752">
        <v>2</v>
      </c>
      <c r="U768" s="747">
        <v>1</v>
      </c>
    </row>
    <row r="769" spans="1:21" ht="14.4" customHeight="1" x14ac:dyDescent="0.3">
      <c r="A769" s="746">
        <v>30</v>
      </c>
      <c r="B769" s="748" t="s">
        <v>544</v>
      </c>
      <c r="C769" s="748" t="s">
        <v>3366</v>
      </c>
      <c r="D769" s="749" t="s">
        <v>4283</v>
      </c>
      <c r="E769" s="750" t="s">
        <v>3371</v>
      </c>
      <c r="F769" s="748" t="s">
        <v>3361</v>
      </c>
      <c r="G769" s="748" t="s">
        <v>3431</v>
      </c>
      <c r="H769" s="748" t="s">
        <v>545</v>
      </c>
      <c r="I769" s="748" t="s">
        <v>1131</v>
      </c>
      <c r="J769" s="748" t="s">
        <v>1132</v>
      </c>
      <c r="K769" s="748" t="s">
        <v>1075</v>
      </c>
      <c r="L769" s="751">
        <v>32.270000000000003</v>
      </c>
      <c r="M769" s="751">
        <v>96.81</v>
      </c>
      <c r="N769" s="748">
        <v>3</v>
      </c>
      <c r="O769" s="752">
        <v>1</v>
      </c>
      <c r="P769" s="751">
        <v>96.81</v>
      </c>
      <c r="Q769" s="753">
        <v>1</v>
      </c>
      <c r="R769" s="748">
        <v>3</v>
      </c>
      <c r="S769" s="753">
        <v>1</v>
      </c>
      <c r="T769" s="752">
        <v>1</v>
      </c>
      <c r="U769" s="747">
        <v>1</v>
      </c>
    </row>
    <row r="770" spans="1:21" ht="14.4" customHeight="1" x14ac:dyDescent="0.3">
      <c r="A770" s="746">
        <v>30</v>
      </c>
      <c r="B770" s="748" t="s">
        <v>544</v>
      </c>
      <c r="C770" s="748" t="s">
        <v>3366</v>
      </c>
      <c r="D770" s="749" t="s">
        <v>4283</v>
      </c>
      <c r="E770" s="750" t="s">
        <v>3371</v>
      </c>
      <c r="F770" s="748" t="s">
        <v>3361</v>
      </c>
      <c r="G770" s="748" t="s">
        <v>4022</v>
      </c>
      <c r="H770" s="748" t="s">
        <v>545</v>
      </c>
      <c r="I770" s="748" t="s">
        <v>2913</v>
      </c>
      <c r="J770" s="748" t="s">
        <v>2903</v>
      </c>
      <c r="K770" s="748" t="s">
        <v>4023</v>
      </c>
      <c r="L770" s="751">
        <v>0</v>
      </c>
      <c r="M770" s="751">
        <v>0</v>
      </c>
      <c r="N770" s="748">
        <v>2</v>
      </c>
      <c r="O770" s="752">
        <v>1</v>
      </c>
      <c r="P770" s="751"/>
      <c r="Q770" s="753"/>
      <c r="R770" s="748"/>
      <c r="S770" s="753">
        <v>0</v>
      </c>
      <c r="T770" s="752"/>
      <c r="U770" s="747">
        <v>0</v>
      </c>
    </row>
    <row r="771" spans="1:21" ht="14.4" customHeight="1" x14ac:dyDescent="0.3">
      <c r="A771" s="746">
        <v>30</v>
      </c>
      <c r="B771" s="748" t="s">
        <v>544</v>
      </c>
      <c r="C771" s="748" t="s">
        <v>3366</v>
      </c>
      <c r="D771" s="749" t="s">
        <v>4283</v>
      </c>
      <c r="E771" s="750" t="s">
        <v>3371</v>
      </c>
      <c r="F771" s="748" t="s">
        <v>3361</v>
      </c>
      <c r="G771" s="748" t="s">
        <v>3825</v>
      </c>
      <c r="H771" s="748" t="s">
        <v>545</v>
      </c>
      <c r="I771" s="748" t="s">
        <v>3826</v>
      </c>
      <c r="J771" s="748" t="s">
        <v>3827</v>
      </c>
      <c r="K771" s="748" t="s">
        <v>1075</v>
      </c>
      <c r="L771" s="751">
        <v>24.21</v>
      </c>
      <c r="M771" s="751">
        <v>193.68</v>
      </c>
      <c r="N771" s="748">
        <v>8</v>
      </c>
      <c r="O771" s="752">
        <v>3.5</v>
      </c>
      <c r="P771" s="751">
        <v>24.21</v>
      </c>
      <c r="Q771" s="753">
        <v>0.125</v>
      </c>
      <c r="R771" s="748">
        <v>1</v>
      </c>
      <c r="S771" s="753">
        <v>0.125</v>
      </c>
      <c r="T771" s="752">
        <v>1</v>
      </c>
      <c r="U771" s="747">
        <v>0.2857142857142857</v>
      </c>
    </row>
    <row r="772" spans="1:21" ht="14.4" customHeight="1" x14ac:dyDescent="0.3">
      <c r="A772" s="746">
        <v>30</v>
      </c>
      <c r="B772" s="748" t="s">
        <v>544</v>
      </c>
      <c r="C772" s="748" t="s">
        <v>3366</v>
      </c>
      <c r="D772" s="749" t="s">
        <v>4283</v>
      </c>
      <c r="E772" s="750" t="s">
        <v>3371</v>
      </c>
      <c r="F772" s="748" t="s">
        <v>3361</v>
      </c>
      <c r="G772" s="748" t="s">
        <v>3441</v>
      </c>
      <c r="H772" s="748" t="s">
        <v>545</v>
      </c>
      <c r="I772" s="748" t="s">
        <v>1719</v>
      </c>
      <c r="J772" s="748" t="s">
        <v>1720</v>
      </c>
      <c r="K772" s="748" t="s">
        <v>1721</v>
      </c>
      <c r="L772" s="751">
        <v>34.6</v>
      </c>
      <c r="M772" s="751">
        <v>138.4</v>
      </c>
      <c r="N772" s="748">
        <v>4</v>
      </c>
      <c r="O772" s="752">
        <v>3.5</v>
      </c>
      <c r="P772" s="751"/>
      <c r="Q772" s="753">
        <v>0</v>
      </c>
      <c r="R772" s="748"/>
      <c r="S772" s="753">
        <v>0</v>
      </c>
      <c r="T772" s="752"/>
      <c r="U772" s="747">
        <v>0</v>
      </c>
    </row>
    <row r="773" spans="1:21" ht="14.4" customHeight="1" x14ac:dyDescent="0.3">
      <c r="A773" s="746">
        <v>30</v>
      </c>
      <c r="B773" s="748" t="s">
        <v>544</v>
      </c>
      <c r="C773" s="748" t="s">
        <v>3366</v>
      </c>
      <c r="D773" s="749" t="s">
        <v>4283</v>
      </c>
      <c r="E773" s="750" t="s">
        <v>3371</v>
      </c>
      <c r="F773" s="748" t="s">
        <v>3361</v>
      </c>
      <c r="G773" s="748" t="s">
        <v>4024</v>
      </c>
      <c r="H773" s="748" t="s">
        <v>545</v>
      </c>
      <c r="I773" s="748" t="s">
        <v>1427</v>
      </c>
      <c r="J773" s="748" t="s">
        <v>1428</v>
      </c>
      <c r="K773" s="748" t="s">
        <v>4025</v>
      </c>
      <c r="L773" s="751">
        <v>60.9</v>
      </c>
      <c r="M773" s="751">
        <v>121.8</v>
      </c>
      <c r="N773" s="748">
        <v>2</v>
      </c>
      <c r="O773" s="752">
        <v>1</v>
      </c>
      <c r="P773" s="751"/>
      <c r="Q773" s="753">
        <v>0</v>
      </c>
      <c r="R773" s="748"/>
      <c r="S773" s="753">
        <v>0</v>
      </c>
      <c r="T773" s="752"/>
      <c r="U773" s="747">
        <v>0</v>
      </c>
    </row>
    <row r="774" spans="1:21" ht="14.4" customHeight="1" x14ac:dyDescent="0.3">
      <c r="A774" s="746">
        <v>30</v>
      </c>
      <c r="B774" s="748" t="s">
        <v>544</v>
      </c>
      <c r="C774" s="748" t="s">
        <v>3366</v>
      </c>
      <c r="D774" s="749" t="s">
        <v>4283</v>
      </c>
      <c r="E774" s="750" t="s">
        <v>3371</v>
      </c>
      <c r="F774" s="748" t="s">
        <v>3361</v>
      </c>
      <c r="G774" s="748" t="s">
        <v>3442</v>
      </c>
      <c r="H774" s="748" t="s">
        <v>545</v>
      </c>
      <c r="I774" s="748" t="s">
        <v>1142</v>
      </c>
      <c r="J774" s="748" t="s">
        <v>3443</v>
      </c>
      <c r="K774" s="748" t="s">
        <v>2633</v>
      </c>
      <c r="L774" s="751">
        <v>38.729999999999997</v>
      </c>
      <c r="M774" s="751">
        <v>116.19</v>
      </c>
      <c r="N774" s="748">
        <v>3</v>
      </c>
      <c r="O774" s="752">
        <v>1</v>
      </c>
      <c r="P774" s="751"/>
      <c r="Q774" s="753">
        <v>0</v>
      </c>
      <c r="R774" s="748"/>
      <c r="S774" s="753">
        <v>0</v>
      </c>
      <c r="T774" s="752"/>
      <c r="U774" s="747">
        <v>0</v>
      </c>
    </row>
    <row r="775" spans="1:21" ht="14.4" customHeight="1" x14ac:dyDescent="0.3">
      <c r="A775" s="746">
        <v>30</v>
      </c>
      <c r="B775" s="748" t="s">
        <v>544</v>
      </c>
      <c r="C775" s="748" t="s">
        <v>3366</v>
      </c>
      <c r="D775" s="749" t="s">
        <v>4283</v>
      </c>
      <c r="E775" s="750" t="s">
        <v>3371</v>
      </c>
      <c r="F775" s="748" t="s">
        <v>3361</v>
      </c>
      <c r="G775" s="748" t="s">
        <v>3646</v>
      </c>
      <c r="H775" s="748" t="s">
        <v>545</v>
      </c>
      <c r="I775" s="748" t="s">
        <v>826</v>
      </c>
      <c r="J775" s="748" t="s">
        <v>827</v>
      </c>
      <c r="K775" s="748" t="s">
        <v>828</v>
      </c>
      <c r="L775" s="751">
        <v>36.86</v>
      </c>
      <c r="M775" s="751">
        <v>110.58</v>
      </c>
      <c r="N775" s="748">
        <v>3</v>
      </c>
      <c r="O775" s="752">
        <v>0.5</v>
      </c>
      <c r="P775" s="751"/>
      <c r="Q775" s="753">
        <v>0</v>
      </c>
      <c r="R775" s="748"/>
      <c r="S775" s="753">
        <v>0</v>
      </c>
      <c r="T775" s="752"/>
      <c r="U775" s="747">
        <v>0</v>
      </c>
    </row>
    <row r="776" spans="1:21" ht="14.4" customHeight="1" x14ac:dyDescent="0.3">
      <c r="A776" s="746">
        <v>30</v>
      </c>
      <c r="B776" s="748" t="s">
        <v>544</v>
      </c>
      <c r="C776" s="748" t="s">
        <v>3366</v>
      </c>
      <c r="D776" s="749" t="s">
        <v>4283</v>
      </c>
      <c r="E776" s="750" t="s">
        <v>3371</v>
      </c>
      <c r="F776" s="748" t="s">
        <v>3361</v>
      </c>
      <c r="G776" s="748" t="s">
        <v>3711</v>
      </c>
      <c r="H776" s="748" t="s">
        <v>545</v>
      </c>
      <c r="I776" s="748" t="s">
        <v>4026</v>
      </c>
      <c r="J776" s="748" t="s">
        <v>3713</v>
      </c>
      <c r="K776" s="748"/>
      <c r="L776" s="751">
        <v>0</v>
      </c>
      <c r="M776" s="751">
        <v>0</v>
      </c>
      <c r="N776" s="748">
        <v>1</v>
      </c>
      <c r="O776" s="752">
        <v>1</v>
      </c>
      <c r="P776" s="751">
        <v>0</v>
      </c>
      <c r="Q776" s="753"/>
      <c r="R776" s="748">
        <v>1</v>
      </c>
      <c r="S776" s="753">
        <v>1</v>
      </c>
      <c r="T776" s="752">
        <v>1</v>
      </c>
      <c r="U776" s="747">
        <v>1</v>
      </c>
    </row>
    <row r="777" spans="1:21" ht="14.4" customHeight="1" x14ac:dyDescent="0.3">
      <c r="A777" s="746">
        <v>30</v>
      </c>
      <c r="B777" s="748" t="s">
        <v>544</v>
      </c>
      <c r="C777" s="748" t="s">
        <v>3366</v>
      </c>
      <c r="D777" s="749" t="s">
        <v>4283</v>
      </c>
      <c r="E777" s="750" t="s">
        <v>3371</v>
      </c>
      <c r="F777" s="748" t="s">
        <v>3361</v>
      </c>
      <c r="G777" s="748" t="s">
        <v>3444</v>
      </c>
      <c r="H777" s="748" t="s">
        <v>545</v>
      </c>
      <c r="I777" s="748" t="s">
        <v>2906</v>
      </c>
      <c r="J777" s="748" t="s">
        <v>2851</v>
      </c>
      <c r="K777" s="748" t="s">
        <v>3445</v>
      </c>
      <c r="L777" s="751">
        <v>55.58</v>
      </c>
      <c r="M777" s="751">
        <v>166.74</v>
      </c>
      <c r="N777" s="748">
        <v>3</v>
      </c>
      <c r="O777" s="752">
        <v>2</v>
      </c>
      <c r="P777" s="751"/>
      <c r="Q777" s="753">
        <v>0</v>
      </c>
      <c r="R777" s="748"/>
      <c r="S777" s="753">
        <v>0</v>
      </c>
      <c r="T777" s="752"/>
      <c r="U777" s="747">
        <v>0</v>
      </c>
    </row>
    <row r="778" spans="1:21" ht="14.4" customHeight="1" x14ac:dyDescent="0.3">
      <c r="A778" s="746">
        <v>30</v>
      </c>
      <c r="B778" s="748" t="s">
        <v>544</v>
      </c>
      <c r="C778" s="748" t="s">
        <v>3366</v>
      </c>
      <c r="D778" s="749" t="s">
        <v>4283</v>
      </c>
      <c r="E778" s="750" t="s">
        <v>3371</v>
      </c>
      <c r="F778" s="748" t="s">
        <v>3361</v>
      </c>
      <c r="G778" s="748" t="s">
        <v>4027</v>
      </c>
      <c r="H778" s="748" t="s">
        <v>545</v>
      </c>
      <c r="I778" s="748" t="s">
        <v>1701</v>
      </c>
      <c r="J778" s="748" t="s">
        <v>4028</v>
      </c>
      <c r="K778" s="748" t="s">
        <v>4029</v>
      </c>
      <c r="L778" s="751">
        <v>0</v>
      </c>
      <c r="M778" s="751">
        <v>0</v>
      </c>
      <c r="N778" s="748">
        <v>1</v>
      </c>
      <c r="O778" s="752">
        <v>0.5</v>
      </c>
      <c r="P778" s="751">
        <v>0</v>
      </c>
      <c r="Q778" s="753"/>
      <c r="R778" s="748">
        <v>1</v>
      </c>
      <c r="S778" s="753">
        <v>1</v>
      </c>
      <c r="T778" s="752">
        <v>0.5</v>
      </c>
      <c r="U778" s="747">
        <v>1</v>
      </c>
    </row>
    <row r="779" spans="1:21" ht="14.4" customHeight="1" x14ac:dyDescent="0.3">
      <c r="A779" s="746">
        <v>30</v>
      </c>
      <c r="B779" s="748" t="s">
        <v>544</v>
      </c>
      <c r="C779" s="748" t="s">
        <v>3366</v>
      </c>
      <c r="D779" s="749" t="s">
        <v>4283</v>
      </c>
      <c r="E779" s="750" t="s">
        <v>3371</v>
      </c>
      <c r="F779" s="748" t="s">
        <v>3361</v>
      </c>
      <c r="G779" s="748" t="s">
        <v>4027</v>
      </c>
      <c r="H779" s="748" t="s">
        <v>545</v>
      </c>
      <c r="I779" s="748" t="s">
        <v>4030</v>
      </c>
      <c r="J779" s="748" t="s">
        <v>4028</v>
      </c>
      <c r="K779" s="748" t="s">
        <v>4031</v>
      </c>
      <c r="L779" s="751">
        <v>0</v>
      </c>
      <c r="M779" s="751">
        <v>0</v>
      </c>
      <c r="N779" s="748">
        <v>1</v>
      </c>
      <c r="O779" s="752">
        <v>0.5</v>
      </c>
      <c r="P779" s="751">
        <v>0</v>
      </c>
      <c r="Q779" s="753"/>
      <c r="R779" s="748">
        <v>1</v>
      </c>
      <c r="S779" s="753">
        <v>1</v>
      </c>
      <c r="T779" s="752">
        <v>0.5</v>
      </c>
      <c r="U779" s="747">
        <v>1</v>
      </c>
    </row>
    <row r="780" spans="1:21" ht="14.4" customHeight="1" x14ac:dyDescent="0.3">
      <c r="A780" s="746">
        <v>30</v>
      </c>
      <c r="B780" s="748" t="s">
        <v>544</v>
      </c>
      <c r="C780" s="748" t="s">
        <v>3366</v>
      </c>
      <c r="D780" s="749" t="s">
        <v>4283</v>
      </c>
      <c r="E780" s="750" t="s">
        <v>3371</v>
      </c>
      <c r="F780" s="748" t="s">
        <v>3361</v>
      </c>
      <c r="G780" s="748" t="s">
        <v>3749</v>
      </c>
      <c r="H780" s="748" t="s">
        <v>545</v>
      </c>
      <c r="I780" s="748" t="s">
        <v>2875</v>
      </c>
      <c r="J780" s="748" t="s">
        <v>2876</v>
      </c>
      <c r="K780" s="748" t="s">
        <v>2848</v>
      </c>
      <c r="L780" s="751">
        <v>111.72</v>
      </c>
      <c r="M780" s="751">
        <v>223.44</v>
      </c>
      <c r="N780" s="748">
        <v>2</v>
      </c>
      <c r="O780" s="752">
        <v>1</v>
      </c>
      <c r="P780" s="751">
        <v>223.44</v>
      </c>
      <c r="Q780" s="753">
        <v>1</v>
      </c>
      <c r="R780" s="748">
        <v>2</v>
      </c>
      <c r="S780" s="753">
        <v>1</v>
      </c>
      <c r="T780" s="752">
        <v>1</v>
      </c>
      <c r="U780" s="747">
        <v>1</v>
      </c>
    </row>
    <row r="781" spans="1:21" ht="14.4" customHeight="1" x14ac:dyDescent="0.3">
      <c r="A781" s="746">
        <v>30</v>
      </c>
      <c r="B781" s="748" t="s">
        <v>544</v>
      </c>
      <c r="C781" s="748" t="s">
        <v>3366</v>
      </c>
      <c r="D781" s="749" t="s">
        <v>4283</v>
      </c>
      <c r="E781" s="750" t="s">
        <v>3371</v>
      </c>
      <c r="F781" s="748" t="s">
        <v>3361</v>
      </c>
      <c r="G781" s="748" t="s">
        <v>3749</v>
      </c>
      <c r="H781" s="748" t="s">
        <v>545</v>
      </c>
      <c r="I781" s="748" t="s">
        <v>4032</v>
      </c>
      <c r="J781" s="748" t="s">
        <v>2876</v>
      </c>
      <c r="K781" s="748" t="s">
        <v>4033</v>
      </c>
      <c r="L781" s="751">
        <v>0</v>
      </c>
      <c r="M781" s="751">
        <v>0</v>
      </c>
      <c r="N781" s="748">
        <v>2</v>
      </c>
      <c r="O781" s="752"/>
      <c r="P781" s="751">
        <v>0</v>
      </c>
      <c r="Q781" s="753"/>
      <c r="R781" s="748">
        <v>2</v>
      </c>
      <c r="S781" s="753">
        <v>1</v>
      </c>
      <c r="T781" s="752"/>
      <c r="U781" s="747"/>
    </row>
    <row r="782" spans="1:21" ht="14.4" customHeight="1" x14ac:dyDescent="0.3">
      <c r="A782" s="746">
        <v>30</v>
      </c>
      <c r="B782" s="748" t="s">
        <v>544</v>
      </c>
      <c r="C782" s="748" t="s">
        <v>3366</v>
      </c>
      <c r="D782" s="749" t="s">
        <v>4283</v>
      </c>
      <c r="E782" s="750" t="s">
        <v>3371</v>
      </c>
      <c r="F782" s="748" t="s">
        <v>3361</v>
      </c>
      <c r="G782" s="748" t="s">
        <v>3451</v>
      </c>
      <c r="H782" s="748" t="s">
        <v>2305</v>
      </c>
      <c r="I782" s="748" t="s">
        <v>2794</v>
      </c>
      <c r="J782" s="748" t="s">
        <v>2768</v>
      </c>
      <c r="K782" s="748" t="s">
        <v>2795</v>
      </c>
      <c r="L782" s="751">
        <v>186.87</v>
      </c>
      <c r="M782" s="751">
        <v>373.74</v>
      </c>
      <c r="N782" s="748">
        <v>2</v>
      </c>
      <c r="O782" s="752">
        <v>1</v>
      </c>
      <c r="P782" s="751"/>
      <c r="Q782" s="753">
        <v>0</v>
      </c>
      <c r="R782" s="748"/>
      <c r="S782" s="753">
        <v>0</v>
      </c>
      <c r="T782" s="752"/>
      <c r="U782" s="747">
        <v>0</v>
      </c>
    </row>
    <row r="783" spans="1:21" ht="14.4" customHeight="1" x14ac:dyDescent="0.3">
      <c r="A783" s="746">
        <v>30</v>
      </c>
      <c r="B783" s="748" t="s">
        <v>544</v>
      </c>
      <c r="C783" s="748" t="s">
        <v>3366</v>
      </c>
      <c r="D783" s="749" t="s">
        <v>4283</v>
      </c>
      <c r="E783" s="750" t="s">
        <v>3371</v>
      </c>
      <c r="F783" s="748" t="s">
        <v>3361</v>
      </c>
      <c r="G783" s="748" t="s">
        <v>3842</v>
      </c>
      <c r="H783" s="748" t="s">
        <v>545</v>
      </c>
      <c r="I783" s="748" t="s">
        <v>974</v>
      </c>
      <c r="J783" s="748" t="s">
        <v>4034</v>
      </c>
      <c r="K783" s="748" t="s">
        <v>4035</v>
      </c>
      <c r="L783" s="751">
        <v>38.5</v>
      </c>
      <c r="M783" s="751">
        <v>38.5</v>
      </c>
      <c r="N783" s="748">
        <v>1</v>
      </c>
      <c r="O783" s="752">
        <v>1</v>
      </c>
      <c r="P783" s="751"/>
      <c r="Q783" s="753">
        <v>0</v>
      </c>
      <c r="R783" s="748"/>
      <c r="S783" s="753">
        <v>0</v>
      </c>
      <c r="T783" s="752"/>
      <c r="U783" s="747">
        <v>0</v>
      </c>
    </row>
    <row r="784" spans="1:21" ht="14.4" customHeight="1" x14ac:dyDescent="0.3">
      <c r="A784" s="746">
        <v>30</v>
      </c>
      <c r="B784" s="748" t="s">
        <v>544</v>
      </c>
      <c r="C784" s="748" t="s">
        <v>3366</v>
      </c>
      <c r="D784" s="749" t="s">
        <v>4283</v>
      </c>
      <c r="E784" s="750" t="s">
        <v>3371</v>
      </c>
      <c r="F784" s="748" t="s">
        <v>3361</v>
      </c>
      <c r="G784" s="748" t="s">
        <v>3842</v>
      </c>
      <c r="H784" s="748" t="s">
        <v>545</v>
      </c>
      <c r="I784" s="748" t="s">
        <v>978</v>
      </c>
      <c r="J784" s="748" t="s">
        <v>3844</v>
      </c>
      <c r="K784" s="748" t="s">
        <v>3845</v>
      </c>
      <c r="L784" s="751">
        <v>73.989999999999995</v>
      </c>
      <c r="M784" s="751">
        <v>369.94999999999993</v>
      </c>
      <c r="N784" s="748">
        <v>5</v>
      </c>
      <c r="O784" s="752">
        <v>1.5</v>
      </c>
      <c r="P784" s="751">
        <v>147.97999999999999</v>
      </c>
      <c r="Q784" s="753">
        <v>0.4</v>
      </c>
      <c r="R784" s="748">
        <v>2</v>
      </c>
      <c r="S784" s="753">
        <v>0.4</v>
      </c>
      <c r="T784" s="752">
        <v>1</v>
      </c>
      <c r="U784" s="747">
        <v>0.66666666666666663</v>
      </c>
    </row>
    <row r="785" spans="1:21" ht="14.4" customHeight="1" x14ac:dyDescent="0.3">
      <c r="A785" s="746">
        <v>30</v>
      </c>
      <c r="B785" s="748" t="s">
        <v>544</v>
      </c>
      <c r="C785" s="748" t="s">
        <v>3366</v>
      </c>
      <c r="D785" s="749" t="s">
        <v>4283</v>
      </c>
      <c r="E785" s="750" t="s">
        <v>3371</v>
      </c>
      <c r="F785" s="748" t="s">
        <v>3361</v>
      </c>
      <c r="G785" s="748" t="s">
        <v>3842</v>
      </c>
      <c r="H785" s="748" t="s">
        <v>545</v>
      </c>
      <c r="I785" s="748" t="s">
        <v>4036</v>
      </c>
      <c r="J785" s="748" t="s">
        <v>4034</v>
      </c>
      <c r="K785" s="748" t="s">
        <v>4035</v>
      </c>
      <c r="L785" s="751">
        <v>0</v>
      </c>
      <c r="M785" s="751">
        <v>0</v>
      </c>
      <c r="N785" s="748">
        <v>2</v>
      </c>
      <c r="O785" s="752">
        <v>1</v>
      </c>
      <c r="P785" s="751">
        <v>0</v>
      </c>
      <c r="Q785" s="753"/>
      <c r="R785" s="748">
        <v>2</v>
      </c>
      <c r="S785" s="753">
        <v>1</v>
      </c>
      <c r="T785" s="752">
        <v>1</v>
      </c>
      <c r="U785" s="747">
        <v>1</v>
      </c>
    </row>
    <row r="786" spans="1:21" ht="14.4" customHeight="1" x14ac:dyDescent="0.3">
      <c r="A786" s="746">
        <v>30</v>
      </c>
      <c r="B786" s="748" t="s">
        <v>544</v>
      </c>
      <c r="C786" s="748" t="s">
        <v>3366</v>
      </c>
      <c r="D786" s="749" t="s">
        <v>4283</v>
      </c>
      <c r="E786" s="750" t="s">
        <v>3371</v>
      </c>
      <c r="F786" s="748" t="s">
        <v>3361</v>
      </c>
      <c r="G786" s="748" t="s">
        <v>4037</v>
      </c>
      <c r="H786" s="748" t="s">
        <v>545</v>
      </c>
      <c r="I786" s="748" t="s">
        <v>2854</v>
      </c>
      <c r="J786" s="748" t="s">
        <v>2855</v>
      </c>
      <c r="K786" s="748" t="s">
        <v>4038</v>
      </c>
      <c r="L786" s="751">
        <v>36.97</v>
      </c>
      <c r="M786" s="751">
        <v>73.94</v>
      </c>
      <c r="N786" s="748">
        <v>2</v>
      </c>
      <c r="O786" s="752">
        <v>2</v>
      </c>
      <c r="P786" s="751">
        <v>36.97</v>
      </c>
      <c r="Q786" s="753">
        <v>0.5</v>
      </c>
      <c r="R786" s="748">
        <v>1</v>
      </c>
      <c r="S786" s="753">
        <v>0.5</v>
      </c>
      <c r="T786" s="752">
        <v>1</v>
      </c>
      <c r="U786" s="747">
        <v>0.5</v>
      </c>
    </row>
    <row r="787" spans="1:21" ht="14.4" customHeight="1" x14ac:dyDescent="0.3">
      <c r="A787" s="746">
        <v>30</v>
      </c>
      <c r="B787" s="748" t="s">
        <v>544</v>
      </c>
      <c r="C787" s="748" t="s">
        <v>3366</v>
      </c>
      <c r="D787" s="749" t="s">
        <v>4283</v>
      </c>
      <c r="E787" s="750" t="s">
        <v>3371</v>
      </c>
      <c r="F787" s="748" t="s">
        <v>3361</v>
      </c>
      <c r="G787" s="748" t="s">
        <v>3452</v>
      </c>
      <c r="H787" s="748" t="s">
        <v>545</v>
      </c>
      <c r="I787" s="748" t="s">
        <v>3750</v>
      </c>
      <c r="J787" s="748" t="s">
        <v>3453</v>
      </c>
      <c r="K787" s="748" t="s">
        <v>3295</v>
      </c>
      <c r="L787" s="751">
        <v>0</v>
      </c>
      <c r="M787" s="751">
        <v>0</v>
      </c>
      <c r="N787" s="748">
        <v>3</v>
      </c>
      <c r="O787" s="752">
        <v>0.5</v>
      </c>
      <c r="P787" s="751"/>
      <c r="Q787" s="753"/>
      <c r="R787" s="748"/>
      <c r="S787" s="753">
        <v>0</v>
      </c>
      <c r="T787" s="752"/>
      <c r="U787" s="747">
        <v>0</v>
      </c>
    </row>
    <row r="788" spans="1:21" ht="14.4" customHeight="1" x14ac:dyDescent="0.3">
      <c r="A788" s="746">
        <v>30</v>
      </c>
      <c r="B788" s="748" t="s">
        <v>544</v>
      </c>
      <c r="C788" s="748" t="s">
        <v>3366</v>
      </c>
      <c r="D788" s="749" t="s">
        <v>4283</v>
      </c>
      <c r="E788" s="750" t="s">
        <v>3371</v>
      </c>
      <c r="F788" s="748" t="s">
        <v>3361</v>
      </c>
      <c r="G788" s="748" t="s">
        <v>3452</v>
      </c>
      <c r="H788" s="748" t="s">
        <v>545</v>
      </c>
      <c r="I788" s="748" t="s">
        <v>1254</v>
      </c>
      <c r="J788" s="748" t="s">
        <v>1241</v>
      </c>
      <c r="K788" s="748" t="s">
        <v>1255</v>
      </c>
      <c r="L788" s="751">
        <v>26.37</v>
      </c>
      <c r="M788" s="751">
        <v>210.96</v>
      </c>
      <c r="N788" s="748">
        <v>8</v>
      </c>
      <c r="O788" s="752">
        <v>5</v>
      </c>
      <c r="P788" s="751">
        <v>105.48</v>
      </c>
      <c r="Q788" s="753">
        <v>0.5</v>
      </c>
      <c r="R788" s="748">
        <v>4</v>
      </c>
      <c r="S788" s="753">
        <v>0.5</v>
      </c>
      <c r="T788" s="752">
        <v>2.5</v>
      </c>
      <c r="U788" s="747">
        <v>0.5</v>
      </c>
    </row>
    <row r="789" spans="1:21" ht="14.4" customHeight="1" x14ac:dyDescent="0.3">
      <c r="A789" s="746">
        <v>30</v>
      </c>
      <c r="B789" s="748" t="s">
        <v>544</v>
      </c>
      <c r="C789" s="748" t="s">
        <v>3366</v>
      </c>
      <c r="D789" s="749" t="s">
        <v>4283</v>
      </c>
      <c r="E789" s="750" t="s">
        <v>3371</v>
      </c>
      <c r="F789" s="748" t="s">
        <v>3361</v>
      </c>
      <c r="G789" s="748" t="s">
        <v>3452</v>
      </c>
      <c r="H789" s="748" t="s">
        <v>545</v>
      </c>
      <c r="I789" s="748" t="s">
        <v>1402</v>
      </c>
      <c r="J789" s="748" t="s">
        <v>1017</v>
      </c>
      <c r="K789" s="748" t="s">
        <v>1403</v>
      </c>
      <c r="L789" s="751">
        <v>0</v>
      </c>
      <c r="M789" s="751">
        <v>0</v>
      </c>
      <c r="N789" s="748">
        <v>6</v>
      </c>
      <c r="O789" s="752">
        <v>1.5</v>
      </c>
      <c r="P789" s="751"/>
      <c r="Q789" s="753"/>
      <c r="R789" s="748"/>
      <c r="S789" s="753">
        <v>0</v>
      </c>
      <c r="T789" s="752"/>
      <c r="U789" s="747">
        <v>0</v>
      </c>
    </row>
    <row r="790" spans="1:21" ht="14.4" customHeight="1" x14ac:dyDescent="0.3">
      <c r="A790" s="746">
        <v>30</v>
      </c>
      <c r="B790" s="748" t="s">
        <v>544</v>
      </c>
      <c r="C790" s="748" t="s">
        <v>3366</v>
      </c>
      <c r="D790" s="749" t="s">
        <v>4283</v>
      </c>
      <c r="E790" s="750" t="s">
        <v>3371</v>
      </c>
      <c r="F790" s="748" t="s">
        <v>3361</v>
      </c>
      <c r="G790" s="748" t="s">
        <v>3452</v>
      </c>
      <c r="H790" s="748" t="s">
        <v>545</v>
      </c>
      <c r="I790" s="748" t="s">
        <v>1404</v>
      </c>
      <c r="J790" s="748" t="s">
        <v>1017</v>
      </c>
      <c r="K790" s="748" t="s">
        <v>1405</v>
      </c>
      <c r="L790" s="751">
        <v>0</v>
      </c>
      <c r="M790" s="751">
        <v>0</v>
      </c>
      <c r="N790" s="748">
        <v>3</v>
      </c>
      <c r="O790" s="752">
        <v>1.5</v>
      </c>
      <c r="P790" s="751">
        <v>0</v>
      </c>
      <c r="Q790" s="753"/>
      <c r="R790" s="748">
        <v>2</v>
      </c>
      <c r="S790" s="753">
        <v>0.66666666666666663</v>
      </c>
      <c r="T790" s="752">
        <v>1</v>
      </c>
      <c r="U790" s="747">
        <v>0.66666666666666663</v>
      </c>
    </row>
    <row r="791" spans="1:21" ht="14.4" customHeight="1" x14ac:dyDescent="0.3">
      <c r="A791" s="746">
        <v>30</v>
      </c>
      <c r="B791" s="748" t="s">
        <v>544</v>
      </c>
      <c r="C791" s="748" t="s">
        <v>3366</v>
      </c>
      <c r="D791" s="749" t="s">
        <v>4283</v>
      </c>
      <c r="E791" s="750" t="s">
        <v>3371</v>
      </c>
      <c r="F791" s="748" t="s">
        <v>3361</v>
      </c>
      <c r="G791" s="748" t="s">
        <v>3452</v>
      </c>
      <c r="H791" s="748" t="s">
        <v>545</v>
      </c>
      <c r="I791" s="748" t="s">
        <v>3655</v>
      </c>
      <c r="J791" s="748" t="s">
        <v>3453</v>
      </c>
      <c r="K791" s="748" t="s">
        <v>3656</v>
      </c>
      <c r="L791" s="751">
        <v>29.54</v>
      </c>
      <c r="M791" s="751">
        <v>29.54</v>
      </c>
      <c r="N791" s="748">
        <v>1</v>
      </c>
      <c r="O791" s="752">
        <v>1</v>
      </c>
      <c r="P791" s="751"/>
      <c r="Q791" s="753">
        <v>0</v>
      </c>
      <c r="R791" s="748"/>
      <c r="S791" s="753">
        <v>0</v>
      </c>
      <c r="T791" s="752"/>
      <c r="U791" s="747">
        <v>0</v>
      </c>
    </row>
    <row r="792" spans="1:21" ht="14.4" customHeight="1" x14ac:dyDescent="0.3">
      <c r="A792" s="746">
        <v>30</v>
      </c>
      <c r="B792" s="748" t="s">
        <v>544</v>
      </c>
      <c r="C792" s="748" t="s">
        <v>3366</v>
      </c>
      <c r="D792" s="749" t="s">
        <v>4283</v>
      </c>
      <c r="E792" s="750" t="s">
        <v>3371</v>
      </c>
      <c r="F792" s="748" t="s">
        <v>3361</v>
      </c>
      <c r="G792" s="748" t="s">
        <v>4039</v>
      </c>
      <c r="H792" s="748" t="s">
        <v>545</v>
      </c>
      <c r="I792" s="748" t="s">
        <v>4040</v>
      </c>
      <c r="J792" s="748" t="s">
        <v>4041</v>
      </c>
      <c r="K792" s="748" t="s">
        <v>4042</v>
      </c>
      <c r="L792" s="751">
        <v>0</v>
      </c>
      <c r="M792" s="751">
        <v>0</v>
      </c>
      <c r="N792" s="748">
        <v>1</v>
      </c>
      <c r="O792" s="752">
        <v>1</v>
      </c>
      <c r="P792" s="751">
        <v>0</v>
      </c>
      <c r="Q792" s="753"/>
      <c r="R792" s="748">
        <v>1</v>
      </c>
      <c r="S792" s="753">
        <v>1</v>
      </c>
      <c r="T792" s="752">
        <v>1</v>
      </c>
      <c r="U792" s="747">
        <v>1</v>
      </c>
    </row>
    <row r="793" spans="1:21" ht="14.4" customHeight="1" x14ac:dyDescent="0.3">
      <c r="A793" s="746">
        <v>30</v>
      </c>
      <c r="B793" s="748" t="s">
        <v>544</v>
      </c>
      <c r="C793" s="748" t="s">
        <v>3366</v>
      </c>
      <c r="D793" s="749" t="s">
        <v>4283</v>
      </c>
      <c r="E793" s="750" t="s">
        <v>3371</v>
      </c>
      <c r="F793" s="748" t="s">
        <v>3361</v>
      </c>
      <c r="G793" s="748" t="s">
        <v>3661</v>
      </c>
      <c r="H793" s="748" t="s">
        <v>545</v>
      </c>
      <c r="I793" s="748" t="s">
        <v>4043</v>
      </c>
      <c r="J793" s="748" t="s">
        <v>3856</v>
      </c>
      <c r="K793" s="748" t="s">
        <v>4044</v>
      </c>
      <c r="L793" s="751">
        <v>534.73</v>
      </c>
      <c r="M793" s="751">
        <v>534.73</v>
      </c>
      <c r="N793" s="748">
        <v>1</v>
      </c>
      <c r="O793" s="752">
        <v>1</v>
      </c>
      <c r="P793" s="751"/>
      <c r="Q793" s="753">
        <v>0</v>
      </c>
      <c r="R793" s="748"/>
      <c r="S793" s="753">
        <v>0</v>
      </c>
      <c r="T793" s="752"/>
      <c r="U793" s="747">
        <v>0</v>
      </c>
    </row>
    <row r="794" spans="1:21" ht="14.4" customHeight="1" x14ac:dyDescent="0.3">
      <c r="A794" s="746">
        <v>30</v>
      </c>
      <c r="B794" s="748" t="s">
        <v>544</v>
      </c>
      <c r="C794" s="748" t="s">
        <v>3366</v>
      </c>
      <c r="D794" s="749" t="s">
        <v>4283</v>
      </c>
      <c r="E794" s="750" t="s">
        <v>3371</v>
      </c>
      <c r="F794" s="748" t="s">
        <v>3361</v>
      </c>
      <c r="G794" s="748" t="s">
        <v>3467</v>
      </c>
      <c r="H794" s="748" t="s">
        <v>545</v>
      </c>
      <c r="I794" s="748" t="s">
        <v>4045</v>
      </c>
      <c r="J794" s="748" t="s">
        <v>3469</v>
      </c>
      <c r="K794" s="748" t="s">
        <v>4046</v>
      </c>
      <c r="L794" s="751">
        <v>103.74</v>
      </c>
      <c r="M794" s="751">
        <v>103.74</v>
      </c>
      <c r="N794" s="748">
        <v>1</v>
      </c>
      <c r="O794" s="752">
        <v>1</v>
      </c>
      <c r="P794" s="751"/>
      <c r="Q794" s="753">
        <v>0</v>
      </c>
      <c r="R794" s="748"/>
      <c r="S794" s="753">
        <v>0</v>
      </c>
      <c r="T794" s="752"/>
      <c r="U794" s="747">
        <v>0</v>
      </c>
    </row>
    <row r="795" spans="1:21" ht="14.4" customHeight="1" x14ac:dyDescent="0.3">
      <c r="A795" s="746">
        <v>30</v>
      </c>
      <c r="B795" s="748" t="s">
        <v>544</v>
      </c>
      <c r="C795" s="748" t="s">
        <v>3366</v>
      </c>
      <c r="D795" s="749" t="s">
        <v>4283</v>
      </c>
      <c r="E795" s="750" t="s">
        <v>3371</v>
      </c>
      <c r="F795" s="748" t="s">
        <v>3361</v>
      </c>
      <c r="G795" s="748" t="s">
        <v>3467</v>
      </c>
      <c r="H795" s="748" t="s">
        <v>2305</v>
      </c>
      <c r="I795" s="748" t="s">
        <v>3471</v>
      </c>
      <c r="J795" s="748" t="s">
        <v>3472</v>
      </c>
      <c r="K795" s="748" t="s">
        <v>3253</v>
      </c>
      <c r="L795" s="751">
        <v>124.49</v>
      </c>
      <c r="M795" s="751">
        <v>124.49</v>
      </c>
      <c r="N795" s="748">
        <v>1</v>
      </c>
      <c r="O795" s="752">
        <v>0.5</v>
      </c>
      <c r="P795" s="751"/>
      <c r="Q795" s="753">
        <v>0</v>
      </c>
      <c r="R795" s="748"/>
      <c r="S795" s="753">
        <v>0</v>
      </c>
      <c r="T795" s="752"/>
      <c r="U795" s="747">
        <v>0</v>
      </c>
    </row>
    <row r="796" spans="1:21" ht="14.4" customHeight="1" x14ac:dyDescent="0.3">
      <c r="A796" s="746">
        <v>30</v>
      </c>
      <c r="B796" s="748" t="s">
        <v>544</v>
      </c>
      <c r="C796" s="748" t="s">
        <v>3366</v>
      </c>
      <c r="D796" s="749" t="s">
        <v>4283</v>
      </c>
      <c r="E796" s="750" t="s">
        <v>3371</v>
      </c>
      <c r="F796" s="748" t="s">
        <v>3361</v>
      </c>
      <c r="G796" s="748" t="s">
        <v>3467</v>
      </c>
      <c r="H796" s="748" t="s">
        <v>2305</v>
      </c>
      <c r="I796" s="748" t="s">
        <v>3471</v>
      </c>
      <c r="J796" s="748" t="s">
        <v>3472</v>
      </c>
      <c r="K796" s="748" t="s">
        <v>3253</v>
      </c>
      <c r="L796" s="751">
        <v>118.54</v>
      </c>
      <c r="M796" s="751">
        <v>118.54</v>
      </c>
      <c r="N796" s="748">
        <v>1</v>
      </c>
      <c r="O796" s="752">
        <v>0.5</v>
      </c>
      <c r="P796" s="751"/>
      <c r="Q796" s="753">
        <v>0</v>
      </c>
      <c r="R796" s="748"/>
      <c r="S796" s="753">
        <v>0</v>
      </c>
      <c r="T796" s="752"/>
      <c r="U796" s="747">
        <v>0</v>
      </c>
    </row>
    <row r="797" spans="1:21" ht="14.4" customHeight="1" x14ac:dyDescent="0.3">
      <c r="A797" s="746">
        <v>30</v>
      </c>
      <c r="B797" s="748" t="s">
        <v>544</v>
      </c>
      <c r="C797" s="748" t="s">
        <v>3366</v>
      </c>
      <c r="D797" s="749" t="s">
        <v>4283</v>
      </c>
      <c r="E797" s="750" t="s">
        <v>3371</v>
      </c>
      <c r="F797" s="748" t="s">
        <v>3361</v>
      </c>
      <c r="G797" s="748" t="s">
        <v>3467</v>
      </c>
      <c r="H797" s="748" t="s">
        <v>2305</v>
      </c>
      <c r="I797" s="748" t="s">
        <v>2398</v>
      </c>
      <c r="J797" s="748" t="s">
        <v>2399</v>
      </c>
      <c r="K797" s="748" t="s">
        <v>3249</v>
      </c>
      <c r="L797" s="751">
        <v>79.03</v>
      </c>
      <c r="M797" s="751">
        <v>237.09</v>
      </c>
      <c r="N797" s="748">
        <v>3</v>
      </c>
      <c r="O797" s="752">
        <v>0.5</v>
      </c>
      <c r="P797" s="751"/>
      <c r="Q797" s="753">
        <v>0</v>
      </c>
      <c r="R797" s="748"/>
      <c r="S797" s="753">
        <v>0</v>
      </c>
      <c r="T797" s="752"/>
      <c r="U797" s="747">
        <v>0</v>
      </c>
    </row>
    <row r="798" spans="1:21" ht="14.4" customHeight="1" x14ac:dyDescent="0.3">
      <c r="A798" s="746">
        <v>30</v>
      </c>
      <c r="B798" s="748" t="s">
        <v>544</v>
      </c>
      <c r="C798" s="748" t="s">
        <v>3366</v>
      </c>
      <c r="D798" s="749" t="s">
        <v>4283</v>
      </c>
      <c r="E798" s="750" t="s">
        <v>3371</v>
      </c>
      <c r="F798" s="748" t="s">
        <v>3361</v>
      </c>
      <c r="G798" s="748" t="s">
        <v>3467</v>
      </c>
      <c r="H798" s="748" t="s">
        <v>2305</v>
      </c>
      <c r="I798" s="748" t="s">
        <v>2592</v>
      </c>
      <c r="J798" s="748" t="s">
        <v>3250</v>
      </c>
      <c r="K798" s="748" t="s">
        <v>3251</v>
      </c>
      <c r="L798" s="751">
        <v>48.37</v>
      </c>
      <c r="M798" s="751">
        <v>96.74</v>
      </c>
      <c r="N798" s="748">
        <v>2</v>
      </c>
      <c r="O798" s="752">
        <v>1.5</v>
      </c>
      <c r="P798" s="751">
        <v>48.37</v>
      </c>
      <c r="Q798" s="753">
        <v>0.5</v>
      </c>
      <c r="R798" s="748">
        <v>1</v>
      </c>
      <c r="S798" s="753">
        <v>0.5</v>
      </c>
      <c r="T798" s="752">
        <v>1</v>
      </c>
      <c r="U798" s="747">
        <v>0.66666666666666663</v>
      </c>
    </row>
    <row r="799" spans="1:21" ht="14.4" customHeight="1" x14ac:dyDescent="0.3">
      <c r="A799" s="746">
        <v>30</v>
      </c>
      <c r="B799" s="748" t="s">
        <v>544</v>
      </c>
      <c r="C799" s="748" t="s">
        <v>3366</v>
      </c>
      <c r="D799" s="749" t="s">
        <v>4283</v>
      </c>
      <c r="E799" s="750" t="s">
        <v>3371</v>
      </c>
      <c r="F799" s="748" t="s">
        <v>3361</v>
      </c>
      <c r="G799" s="748" t="s">
        <v>3467</v>
      </c>
      <c r="H799" s="748" t="s">
        <v>2305</v>
      </c>
      <c r="I799" s="748" t="s">
        <v>2733</v>
      </c>
      <c r="J799" s="748" t="s">
        <v>3252</v>
      </c>
      <c r="K799" s="748" t="s">
        <v>3253</v>
      </c>
      <c r="L799" s="751">
        <v>124.49</v>
      </c>
      <c r="M799" s="751">
        <v>248.98</v>
      </c>
      <c r="N799" s="748">
        <v>2</v>
      </c>
      <c r="O799" s="752">
        <v>1.5</v>
      </c>
      <c r="P799" s="751">
        <v>124.49</v>
      </c>
      <c r="Q799" s="753">
        <v>0.5</v>
      </c>
      <c r="R799" s="748">
        <v>1</v>
      </c>
      <c r="S799" s="753">
        <v>0.5</v>
      </c>
      <c r="T799" s="752">
        <v>0.5</v>
      </c>
      <c r="U799" s="747">
        <v>0.33333333333333331</v>
      </c>
    </row>
    <row r="800" spans="1:21" ht="14.4" customHeight="1" x14ac:dyDescent="0.3">
      <c r="A800" s="746">
        <v>30</v>
      </c>
      <c r="B800" s="748" t="s">
        <v>544</v>
      </c>
      <c r="C800" s="748" t="s">
        <v>3366</v>
      </c>
      <c r="D800" s="749" t="s">
        <v>4283</v>
      </c>
      <c r="E800" s="750" t="s">
        <v>3371</v>
      </c>
      <c r="F800" s="748" t="s">
        <v>3361</v>
      </c>
      <c r="G800" s="748" t="s">
        <v>3467</v>
      </c>
      <c r="H800" s="748" t="s">
        <v>2305</v>
      </c>
      <c r="I800" s="748" t="s">
        <v>2733</v>
      </c>
      <c r="J800" s="748" t="s">
        <v>3252</v>
      </c>
      <c r="K800" s="748" t="s">
        <v>3253</v>
      </c>
      <c r="L800" s="751">
        <v>118.54</v>
      </c>
      <c r="M800" s="751">
        <v>118.54</v>
      </c>
      <c r="N800" s="748">
        <v>1</v>
      </c>
      <c r="O800" s="752">
        <v>0.5</v>
      </c>
      <c r="P800" s="751">
        <v>118.54</v>
      </c>
      <c r="Q800" s="753">
        <v>1</v>
      </c>
      <c r="R800" s="748">
        <v>1</v>
      </c>
      <c r="S800" s="753">
        <v>1</v>
      </c>
      <c r="T800" s="752">
        <v>0.5</v>
      </c>
      <c r="U800" s="747">
        <v>1</v>
      </c>
    </row>
    <row r="801" spans="1:21" ht="14.4" customHeight="1" x14ac:dyDescent="0.3">
      <c r="A801" s="746">
        <v>30</v>
      </c>
      <c r="B801" s="748" t="s">
        <v>544</v>
      </c>
      <c r="C801" s="748" t="s">
        <v>3366</v>
      </c>
      <c r="D801" s="749" t="s">
        <v>4283</v>
      </c>
      <c r="E801" s="750" t="s">
        <v>3371</v>
      </c>
      <c r="F801" s="748" t="s">
        <v>3361</v>
      </c>
      <c r="G801" s="748" t="s">
        <v>3467</v>
      </c>
      <c r="H801" s="748" t="s">
        <v>545</v>
      </c>
      <c r="I801" s="748" t="s">
        <v>3475</v>
      </c>
      <c r="J801" s="748" t="s">
        <v>3476</v>
      </c>
      <c r="K801" s="748" t="s">
        <v>3477</v>
      </c>
      <c r="L801" s="751">
        <v>82.99</v>
      </c>
      <c r="M801" s="751">
        <v>165.98</v>
      </c>
      <c r="N801" s="748">
        <v>2</v>
      </c>
      <c r="O801" s="752">
        <v>1.5</v>
      </c>
      <c r="P801" s="751">
        <v>165.98</v>
      </c>
      <c r="Q801" s="753">
        <v>1</v>
      </c>
      <c r="R801" s="748">
        <v>2</v>
      </c>
      <c r="S801" s="753">
        <v>1</v>
      </c>
      <c r="T801" s="752">
        <v>1.5</v>
      </c>
      <c r="U801" s="747">
        <v>1</v>
      </c>
    </row>
    <row r="802" spans="1:21" ht="14.4" customHeight="1" x14ac:dyDescent="0.3">
      <c r="A802" s="746">
        <v>30</v>
      </c>
      <c r="B802" s="748" t="s">
        <v>544</v>
      </c>
      <c r="C802" s="748" t="s">
        <v>3366</v>
      </c>
      <c r="D802" s="749" t="s">
        <v>4283</v>
      </c>
      <c r="E802" s="750" t="s">
        <v>3371</v>
      </c>
      <c r="F802" s="748" t="s">
        <v>3361</v>
      </c>
      <c r="G802" s="748" t="s">
        <v>3467</v>
      </c>
      <c r="H802" s="748" t="s">
        <v>2305</v>
      </c>
      <c r="I802" s="748" t="s">
        <v>4047</v>
      </c>
      <c r="J802" s="748" t="s">
        <v>3252</v>
      </c>
      <c r="K802" s="748" t="s">
        <v>4048</v>
      </c>
      <c r="L802" s="751">
        <v>0</v>
      </c>
      <c r="M802" s="751">
        <v>0</v>
      </c>
      <c r="N802" s="748">
        <v>1</v>
      </c>
      <c r="O802" s="752">
        <v>0.5</v>
      </c>
      <c r="P802" s="751"/>
      <c r="Q802" s="753"/>
      <c r="R802" s="748"/>
      <c r="S802" s="753">
        <v>0</v>
      </c>
      <c r="T802" s="752"/>
      <c r="U802" s="747">
        <v>0</v>
      </c>
    </row>
    <row r="803" spans="1:21" ht="14.4" customHeight="1" x14ac:dyDescent="0.3">
      <c r="A803" s="746">
        <v>30</v>
      </c>
      <c r="B803" s="748" t="s">
        <v>544</v>
      </c>
      <c r="C803" s="748" t="s">
        <v>3366</v>
      </c>
      <c r="D803" s="749" t="s">
        <v>4283</v>
      </c>
      <c r="E803" s="750" t="s">
        <v>3371</v>
      </c>
      <c r="F803" s="748" t="s">
        <v>3361</v>
      </c>
      <c r="G803" s="748" t="s">
        <v>3482</v>
      </c>
      <c r="H803" s="748" t="s">
        <v>545</v>
      </c>
      <c r="I803" s="748" t="s">
        <v>4049</v>
      </c>
      <c r="J803" s="748" t="s">
        <v>3484</v>
      </c>
      <c r="K803" s="748" t="s">
        <v>4042</v>
      </c>
      <c r="L803" s="751">
        <v>153.94</v>
      </c>
      <c r="M803" s="751">
        <v>153.94</v>
      </c>
      <c r="N803" s="748">
        <v>1</v>
      </c>
      <c r="O803" s="752">
        <v>0.5</v>
      </c>
      <c r="P803" s="751"/>
      <c r="Q803" s="753">
        <v>0</v>
      </c>
      <c r="R803" s="748"/>
      <c r="S803" s="753">
        <v>0</v>
      </c>
      <c r="T803" s="752"/>
      <c r="U803" s="747">
        <v>0</v>
      </c>
    </row>
    <row r="804" spans="1:21" ht="14.4" customHeight="1" x14ac:dyDescent="0.3">
      <c r="A804" s="746">
        <v>30</v>
      </c>
      <c r="B804" s="748" t="s">
        <v>544</v>
      </c>
      <c r="C804" s="748" t="s">
        <v>3366</v>
      </c>
      <c r="D804" s="749" t="s">
        <v>4283</v>
      </c>
      <c r="E804" s="750" t="s">
        <v>3371</v>
      </c>
      <c r="F804" s="748" t="s">
        <v>3361</v>
      </c>
      <c r="G804" s="748" t="s">
        <v>3482</v>
      </c>
      <c r="H804" s="748" t="s">
        <v>545</v>
      </c>
      <c r="I804" s="748" t="s">
        <v>4050</v>
      </c>
      <c r="J804" s="748" t="s">
        <v>4051</v>
      </c>
      <c r="K804" s="748" t="s">
        <v>594</v>
      </c>
      <c r="L804" s="751">
        <v>0</v>
      </c>
      <c r="M804" s="751">
        <v>0</v>
      </c>
      <c r="N804" s="748">
        <v>3</v>
      </c>
      <c r="O804" s="752">
        <v>0.5</v>
      </c>
      <c r="P804" s="751"/>
      <c r="Q804" s="753"/>
      <c r="R804" s="748"/>
      <c r="S804" s="753">
        <v>0</v>
      </c>
      <c r="T804" s="752"/>
      <c r="U804" s="747">
        <v>0</v>
      </c>
    </row>
    <row r="805" spans="1:21" ht="14.4" customHeight="1" x14ac:dyDescent="0.3">
      <c r="A805" s="746">
        <v>30</v>
      </c>
      <c r="B805" s="748" t="s">
        <v>544</v>
      </c>
      <c r="C805" s="748" t="s">
        <v>3366</v>
      </c>
      <c r="D805" s="749" t="s">
        <v>4283</v>
      </c>
      <c r="E805" s="750" t="s">
        <v>3371</v>
      </c>
      <c r="F805" s="748" t="s">
        <v>3361</v>
      </c>
      <c r="G805" s="748" t="s">
        <v>3487</v>
      </c>
      <c r="H805" s="748" t="s">
        <v>545</v>
      </c>
      <c r="I805" s="748" t="s">
        <v>4052</v>
      </c>
      <c r="J805" s="748" t="s">
        <v>4053</v>
      </c>
      <c r="K805" s="748" t="s">
        <v>4054</v>
      </c>
      <c r="L805" s="751">
        <v>61.24</v>
      </c>
      <c r="M805" s="751">
        <v>183.72</v>
      </c>
      <c r="N805" s="748">
        <v>3</v>
      </c>
      <c r="O805" s="752">
        <v>0.5</v>
      </c>
      <c r="P805" s="751">
        <v>183.72</v>
      </c>
      <c r="Q805" s="753">
        <v>1</v>
      </c>
      <c r="R805" s="748">
        <v>3</v>
      </c>
      <c r="S805" s="753">
        <v>1</v>
      </c>
      <c r="T805" s="752">
        <v>0.5</v>
      </c>
      <c r="U805" s="747">
        <v>1</v>
      </c>
    </row>
    <row r="806" spans="1:21" ht="14.4" customHeight="1" x14ac:dyDescent="0.3">
      <c r="A806" s="746">
        <v>30</v>
      </c>
      <c r="B806" s="748" t="s">
        <v>544</v>
      </c>
      <c r="C806" s="748" t="s">
        <v>3366</v>
      </c>
      <c r="D806" s="749" t="s">
        <v>4283</v>
      </c>
      <c r="E806" s="750" t="s">
        <v>3371</v>
      </c>
      <c r="F806" s="748" t="s">
        <v>3361</v>
      </c>
      <c r="G806" s="748" t="s">
        <v>3487</v>
      </c>
      <c r="H806" s="748" t="s">
        <v>545</v>
      </c>
      <c r="I806" s="748" t="s">
        <v>4055</v>
      </c>
      <c r="J806" s="748" t="s">
        <v>3489</v>
      </c>
      <c r="K806" s="748" t="s">
        <v>4056</v>
      </c>
      <c r="L806" s="751">
        <v>135.96</v>
      </c>
      <c r="M806" s="751">
        <v>135.96</v>
      </c>
      <c r="N806" s="748">
        <v>1</v>
      </c>
      <c r="O806" s="752">
        <v>1</v>
      </c>
      <c r="P806" s="751"/>
      <c r="Q806" s="753">
        <v>0</v>
      </c>
      <c r="R806" s="748"/>
      <c r="S806" s="753">
        <v>0</v>
      </c>
      <c r="T806" s="752"/>
      <c r="U806" s="747">
        <v>0</v>
      </c>
    </row>
    <row r="807" spans="1:21" ht="14.4" customHeight="1" x14ac:dyDescent="0.3">
      <c r="A807" s="746">
        <v>30</v>
      </c>
      <c r="B807" s="748" t="s">
        <v>544</v>
      </c>
      <c r="C807" s="748" t="s">
        <v>3366</v>
      </c>
      <c r="D807" s="749" t="s">
        <v>4283</v>
      </c>
      <c r="E807" s="750" t="s">
        <v>3371</v>
      </c>
      <c r="F807" s="748" t="s">
        <v>3361</v>
      </c>
      <c r="G807" s="748" t="s">
        <v>3487</v>
      </c>
      <c r="H807" s="748" t="s">
        <v>2305</v>
      </c>
      <c r="I807" s="748" t="s">
        <v>4057</v>
      </c>
      <c r="J807" s="748" t="s">
        <v>2340</v>
      </c>
      <c r="K807" s="748" t="s">
        <v>1408</v>
      </c>
      <c r="L807" s="751">
        <v>145.66999999999999</v>
      </c>
      <c r="M807" s="751">
        <v>145.66999999999999</v>
      </c>
      <c r="N807" s="748">
        <v>1</v>
      </c>
      <c r="O807" s="752">
        <v>0.5</v>
      </c>
      <c r="P807" s="751"/>
      <c r="Q807" s="753">
        <v>0</v>
      </c>
      <c r="R807" s="748"/>
      <c r="S807" s="753">
        <v>0</v>
      </c>
      <c r="T807" s="752"/>
      <c r="U807" s="747">
        <v>0</v>
      </c>
    </row>
    <row r="808" spans="1:21" ht="14.4" customHeight="1" x14ac:dyDescent="0.3">
      <c r="A808" s="746">
        <v>30</v>
      </c>
      <c r="B808" s="748" t="s">
        <v>544</v>
      </c>
      <c r="C808" s="748" t="s">
        <v>3366</v>
      </c>
      <c r="D808" s="749" t="s">
        <v>4283</v>
      </c>
      <c r="E808" s="750" t="s">
        <v>3371</v>
      </c>
      <c r="F808" s="748" t="s">
        <v>3361</v>
      </c>
      <c r="G808" s="748" t="s">
        <v>3487</v>
      </c>
      <c r="H808" s="748" t="s">
        <v>545</v>
      </c>
      <c r="I808" s="748" t="s">
        <v>4058</v>
      </c>
      <c r="J808" s="748" t="s">
        <v>3489</v>
      </c>
      <c r="K808" s="748" t="s">
        <v>1408</v>
      </c>
      <c r="L808" s="751">
        <v>0</v>
      </c>
      <c r="M808" s="751">
        <v>0</v>
      </c>
      <c r="N808" s="748">
        <v>2</v>
      </c>
      <c r="O808" s="752">
        <v>1.5</v>
      </c>
      <c r="P808" s="751"/>
      <c r="Q808" s="753"/>
      <c r="R808" s="748"/>
      <c r="S808" s="753">
        <v>0</v>
      </c>
      <c r="T808" s="752"/>
      <c r="U808" s="747">
        <v>0</v>
      </c>
    </row>
    <row r="809" spans="1:21" ht="14.4" customHeight="1" x14ac:dyDescent="0.3">
      <c r="A809" s="746">
        <v>30</v>
      </c>
      <c r="B809" s="748" t="s">
        <v>544</v>
      </c>
      <c r="C809" s="748" t="s">
        <v>3366</v>
      </c>
      <c r="D809" s="749" t="s">
        <v>4283</v>
      </c>
      <c r="E809" s="750" t="s">
        <v>3371</v>
      </c>
      <c r="F809" s="748" t="s">
        <v>3361</v>
      </c>
      <c r="G809" s="748" t="s">
        <v>4059</v>
      </c>
      <c r="H809" s="748" t="s">
        <v>545</v>
      </c>
      <c r="I809" s="748" t="s">
        <v>4060</v>
      </c>
      <c r="J809" s="748" t="s">
        <v>4061</v>
      </c>
      <c r="K809" s="748" t="s">
        <v>4062</v>
      </c>
      <c r="L809" s="751">
        <v>181.67</v>
      </c>
      <c r="M809" s="751">
        <v>363.34</v>
      </c>
      <c r="N809" s="748">
        <v>2</v>
      </c>
      <c r="O809" s="752">
        <v>1.5</v>
      </c>
      <c r="P809" s="751">
        <v>363.34</v>
      </c>
      <c r="Q809" s="753">
        <v>1</v>
      </c>
      <c r="R809" s="748">
        <v>2</v>
      </c>
      <c r="S809" s="753">
        <v>1</v>
      </c>
      <c r="T809" s="752">
        <v>1.5</v>
      </c>
      <c r="U809" s="747">
        <v>1</v>
      </c>
    </row>
    <row r="810" spans="1:21" ht="14.4" customHeight="1" x14ac:dyDescent="0.3">
      <c r="A810" s="746">
        <v>30</v>
      </c>
      <c r="B810" s="748" t="s">
        <v>544</v>
      </c>
      <c r="C810" s="748" t="s">
        <v>3366</v>
      </c>
      <c r="D810" s="749" t="s">
        <v>4283</v>
      </c>
      <c r="E810" s="750" t="s">
        <v>3371</v>
      </c>
      <c r="F810" s="748" t="s">
        <v>3361</v>
      </c>
      <c r="G810" s="748" t="s">
        <v>4063</v>
      </c>
      <c r="H810" s="748" t="s">
        <v>545</v>
      </c>
      <c r="I810" s="748" t="s">
        <v>763</v>
      </c>
      <c r="J810" s="748" t="s">
        <v>764</v>
      </c>
      <c r="K810" s="748" t="s">
        <v>3198</v>
      </c>
      <c r="L810" s="751">
        <v>61.34</v>
      </c>
      <c r="M810" s="751">
        <v>61.34</v>
      </c>
      <c r="N810" s="748">
        <v>1</v>
      </c>
      <c r="O810" s="752">
        <v>0.5</v>
      </c>
      <c r="P810" s="751">
        <v>61.34</v>
      </c>
      <c r="Q810" s="753">
        <v>1</v>
      </c>
      <c r="R810" s="748">
        <v>1</v>
      </c>
      <c r="S810" s="753">
        <v>1</v>
      </c>
      <c r="T810" s="752">
        <v>0.5</v>
      </c>
      <c r="U810" s="747">
        <v>1</v>
      </c>
    </row>
    <row r="811" spans="1:21" ht="14.4" customHeight="1" x14ac:dyDescent="0.3">
      <c r="A811" s="746">
        <v>30</v>
      </c>
      <c r="B811" s="748" t="s">
        <v>544</v>
      </c>
      <c r="C811" s="748" t="s">
        <v>3366</v>
      </c>
      <c r="D811" s="749" t="s">
        <v>4283</v>
      </c>
      <c r="E811" s="750" t="s">
        <v>3371</v>
      </c>
      <c r="F811" s="748" t="s">
        <v>3361</v>
      </c>
      <c r="G811" s="748" t="s">
        <v>3493</v>
      </c>
      <c r="H811" s="748" t="s">
        <v>545</v>
      </c>
      <c r="I811" s="748" t="s">
        <v>4064</v>
      </c>
      <c r="J811" s="748" t="s">
        <v>1692</v>
      </c>
      <c r="K811" s="748" t="s">
        <v>1693</v>
      </c>
      <c r="L811" s="751">
        <v>122.73</v>
      </c>
      <c r="M811" s="751">
        <v>122.73</v>
      </c>
      <c r="N811" s="748">
        <v>1</v>
      </c>
      <c r="O811" s="752">
        <v>0.5</v>
      </c>
      <c r="P811" s="751">
        <v>122.73</v>
      </c>
      <c r="Q811" s="753">
        <v>1</v>
      </c>
      <c r="R811" s="748">
        <v>1</v>
      </c>
      <c r="S811" s="753">
        <v>1</v>
      </c>
      <c r="T811" s="752">
        <v>0.5</v>
      </c>
      <c r="U811" s="747">
        <v>1</v>
      </c>
    </row>
    <row r="812" spans="1:21" ht="14.4" customHeight="1" x14ac:dyDescent="0.3">
      <c r="A812" s="746">
        <v>30</v>
      </c>
      <c r="B812" s="748" t="s">
        <v>544</v>
      </c>
      <c r="C812" s="748" t="s">
        <v>3366</v>
      </c>
      <c r="D812" s="749" t="s">
        <v>4283</v>
      </c>
      <c r="E812" s="750" t="s">
        <v>3371</v>
      </c>
      <c r="F812" s="748" t="s">
        <v>3361</v>
      </c>
      <c r="G812" s="748" t="s">
        <v>3493</v>
      </c>
      <c r="H812" s="748" t="s">
        <v>545</v>
      </c>
      <c r="I812" s="748" t="s">
        <v>3494</v>
      </c>
      <c r="J812" s="748" t="s">
        <v>1692</v>
      </c>
      <c r="K812" s="748" t="s">
        <v>1693</v>
      </c>
      <c r="L812" s="751">
        <v>94.04</v>
      </c>
      <c r="M812" s="751">
        <v>94.04</v>
      </c>
      <c r="N812" s="748">
        <v>1</v>
      </c>
      <c r="O812" s="752">
        <v>0.5</v>
      </c>
      <c r="P812" s="751"/>
      <c r="Q812" s="753">
        <v>0</v>
      </c>
      <c r="R812" s="748"/>
      <c r="S812" s="753">
        <v>0</v>
      </c>
      <c r="T812" s="752"/>
      <c r="U812" s="747">
        <v>0</v>
      </c>
    </row>
    <row r="813" spans="1:21" ht="14.4" customHeight="1" x14ac:dyDescent="0.3">
      <c r="A813" s="746">
        <v>30</v>
      </c>
      <c r="B813" s="748" t="s">
        <v>544</v>
      </c>
      <c r="C813" s="748" t="s">
        <v>3366</v>
      </c>
      <c r="D813" s="749" t="s">
        <v>4283</v>
      </c>
      <c r="E813" s="750" t="s">
        <v>3371</v>
      </c>
      <c r="F813" s="748" t="s">
        <v>3361</v>
      </c>
      <c r="G813" s="748" t="s">
        <v>3495</v>
      </c>
      <c r="H813" s="748" t="s">
        <v>2305</v>
      </c>
      <c r="I813" s="748" t="s">
        <v>4065</v>
      </c>
      <c r="J813" s="748" t="s">
        <v>2434</v>
      </c>
      <c r="K813" s="748" t="s">
        <v>4066</v>
      </c>
      <c r="L813" s="751">
        <v>172.85</v>
      </c>
      <c r="M813" s="751">
        <v>518.54999999999995</v>
      </c>
      <c r="N813" s="748">
        <v>3</v>
      </c>
      <c r="O813" s="752">
        <v>2</v>
      </c>
      <c r="P813" s="751">
        <v>172.85</v>
      </c>
      <c r="Q813" s="753">
        <v>0.33333333333333337</v>
      </c>
      <c r="R813" s="748">
        <v>1</v>
      </c>
      <c r="S813" s="753">
        <v>0.33333333333333331</v>
      </c>
      <c r="T813" s="752">
        <v>0.5</v>
      </c>
      <c r="U813" s="747">
        <v>0.25</v>
      </c>
    </row>
    <row r="814" spans="1:21" ht="14.4" customHeight="1" x14ac:dyDescent="0.3">
      <c r="A814" s="746">
        <v>30</v>
      </c>
      <c r="B814" s="748" t="s">
        <v>544</v>
      </c>
      <c r="C814" s="748" t="s">
        <v>3366</v>
      </c>
      <c r="D814" s="749" t="s">
        <v>4283</v>
      </c>
      <c r="E814" s="750" t="s">
        <v>3371</v>
      </c>
      <c r="F814" s="748" t="s">
        <v>3361</v>
      </c>
      <c r="G814" s="748" t="s">
        <v>3495</v>
      </c>
      <c r="H814" s="748" t="s">
        <v>2305</v>
      </c>
      <c r="I814" s="748" t="s">
        <v>3496</v>
      </c>
      <c r="J814" s="748" t="s">
        <v>2780</v>
      </c>
      <c r="K814" s="748" t="s">
        <v>614</v>
      </c>
      <c r="L814" s="751">
        <v>101.68</v>
      </c>
      <c r="M814" s="751">
        <v>101.68</v>
      </c>
      <c r="N814" s="748">
        <v>1</v>
      </c>
      <c r="O814" s="752">
        <v>0.5</v>
      </c>
      <c r="P814" s="751">
        <v>101.68</v>
      </c>
      <c r="Q814" s="753">
        <v>1</v>
      </c>
      <c r="R814" s="748">
        <v>1</v>
      </c>
      <c r="S814" s="753">
        <v>1</v>
      </c>
      <c r="T814" s="752">
        <v>0.5</v>
      </c>
      <c r="U814" s="747">
        <v>1</v>
      </c>
    </row>
    <row r="815" spans="1:21" ht="14.4" customHeight="1" x14ac:dyDescent="0.3">
      <c r="A815" s="746">
        <v>30</v>
      </c>
      <c r="B815" s="748" t="s">
        <v>544</v>
      </c>
      <c r="C815" s="748" t="s">
        <v>3366</v>
      </c>
      <c r="D815" s="749" t="s">
        <v>4283</v>
      </c>
      <c r="E815" s="750" t="s">
        <v>3371</v>
      </c>
      <c r="F815" s="748" t="s">
        <v>3361</v>
      </c>
      <c r="G815" s="748" t="s">
        <v>3495</v>
      </c>
      <c r="H815" s="748" t="s">
        <v>2305</v>
      </c>
      <c r="I815" s="748" t="s">
        <v>2433</v>
      </c>
      <c r="J815" s="748" t="s">
        <v>2434</v>
      </c>
      <c r="K815" s="748" t="s">
        <v>3179</v>
      </c>
      <c r="L815" s="751">
        <v>86.43</v>
      </c>
      <c r="M815" s="751">
        <v>172.86</v>
      </c>
      <c r="N815" s="748">
        <v>2</v>
      </c>
      <c r="O815" s="752">
        <v>0.5</v>
      </c>
      <c r="P815" s="751"/>
      <c r="Q815" s="753">
        <v>0</v>
      </c>
      <c r="R815" s="748"/>
      <c r="S815" s="753">
        <v>0</v>
      </c>
      <c r="T815" s="752"/>
      <c r="U815" s="747">
        <v>0</v>
      </c>
    </row>
    <row r="816" spans="1:21" ht="14.4" customHeight="1" x14ac:dyDescent="0.3">
      <c r="A816" s="746">
        <v>30</v>
      </c>
      <c r="B816" s="748" t="s">
        <v>544</v>
      </c>
      <c r="C816" s="748" t="s">
        <v>3366</v>
      </c>
      <c r="D816" s="749" t="s">
        <v>4283</v>
      </c>
      <c r="E816" s="750" t="s">
        <v>3371</v>
      </c>
      <c r="F816" s="748" t="s">
        <v>3361</v>
      </c>
      <c r="G816" s="748" t="s">
        <v>3497</v>
      </c>
      <c r="H816" s="748" t="s">
        <v>545</v>
      </c>
      <c r="I816" s="748" t="s">
        <v>875</v>
      </c>
      <c r="J816" s="748" t="s">
        <v>872</v>
      </c>
      <c r="K816" s="748" t="s">
        <v>3498</v>
      </c>
      <c r="L816" s="751">
        <v>10.65</v>
      </c>
      <c r="M816" s="751">
        <v>31.950000000000003</v>
      </c>
      <c r="N816" s="748">
        <v>3</v>
      </c>
      <c r="O816" s="752">
        <v>0.5</v>
      </c>
      <c r="P816" s="751"/>
      <c r="Q816" s="753">
        <v>0</v>
      </c>
      <c r="R816" s="748"/>
      <c r="S816" s="753">
        <v>0</v>
      </c>
      <c r="T816" s="752"/>
      <c r="U816" s="747">
        <v>0</v>
      </c>
    </row>
    <row r="817" spans="1:21" ht="14.4" customHeight="1" x14ac:dyDescent="0.3">
      <c r="A817" s="746">
        <v>30</v>
      </c>
      <c r="B817" s="748" t="s">
        <v>544</v>
      </c>
      <c r="C817" s="748" t="s">
        <v>3366</v>
      </c>
      <c r="D817" s="749" t="s">
        <v>4283</v>
      </c>
      <c r="E817" s="750" t="s">
        <v>3371</v>
      </c>
      <c r="F817" s="748" t="s">
        <v>3361</v>
      </c>
      <c r="G817" s="748" t="s">
        <v>3497</v>
      </c>
      <c r="H817" s="748" t="s">
        <v>545</v>
      </c>
      <c r="I817" s="748" t="s">
        <v>3499</v>
      </c>
      <c r="J817" s="748" t="s">
        <v>872</v>
      </c>
      <c r="K817" s="748" t="s">
        <v>3500</v>
      </c>
      <c r="L817" s="751">
        <v>0</v>
      </c>
      <c r="M817" s="751">
        <v>0</v>
      </c>
      <c r="N817" s="748">
        <v>6</v>
      </c>
      <c r="O817" s="752">
        <v>1</v>
      </c>
      <c r="P817" s="751">
        <v>0</v>
      </c>
      <c r="Q817" s="753"/>
      <c r="R817" s="748">
        <v>3</v>
      </c>
      <c r="S817" s="753">
        <v>0.5</v>
      </c>
      <c r="T817" s="752">
        <v>0.5</v>
      </c>
      <c r="U817" s="747">
        <v>0.5</v>
      </c>
    </row>
    <row r="818" spans="1:21" ht="14.4" customHeight="1" x14ac:dyDescent="0.3">
      <c r="A818" s="746">
        <v>30</v>
      </c>
      <c r="B818" s="748" t="s">
        <v>544</v>
      </c>
      <c r="C818" s="748" t="s">
        <v>3366</v>
      </c>
      <c r="D818" s="749" t="s">
        <v>4283</v>
      </c>
      <c r="E818" s="750" t="s">
        <v>3371</v>
      </c>
      <c r="F818" s="748" t="s">
        <v>3361</v>
      </c>
      <c r="G818" s="748" t="s">
        <v>3497</v>
      </c>
      <c r="H818" s="748" t="s">
        <v>545</v>
      </c>
      <c r="I818" s="748" t="s">
        <v>998</v>
      </c>
      <c r="J818" s="748" t="s">
        <v>1494</v>
      </c>
      <c r="K818" s="748" t="s">
        <v>3669</v>
      </c>
      <c r="L818" s="751">
        <v>17.559999999999999</v>
      </c>
      <c r="M818" s="751">
        <v>105.35999999999999</v>
      </c>
      <c r="N818" s="748">
        <v>6</v>
      </c>
      <c r="O818" s="752">
        <v>1</v>
      </c>
      <c r="P818" s="751">
        <v>52.679999999999993</v>
      </c>
      <c r="Q818" s="753">
        <v>0.5</v>
      </c>
      <c r="R818" s="748">
        <v>3</v>
      </c>
      <c r="S818" s="753">
        <v>0.5</v>
      </c>
      <c r="T818" s="752">
        <v>0.5</v>
      </c>
      <c r="U818" s="747">
        <v>0.5</v>
      </c>
    </row>
    <row r="819" spans="1:21" ht="14.4" customHeight="1" x14ac:dyDescent="0.3">
      <c r="A819" s="746">
        <v>30</v>
      </c>
      <c r="B819" s="748" t="s">
        <v>544</v>
      </c>
      <c r="C819" s="748" t="s">
        <v>3366</v>
      </c>
      <c r="D819" s="749" t="s">
        <v>4283</v>
      </c>
      <c r="E819" s="750" t="s">
        <v>3371</v>
      </c>
      <c r="F819" s="748" t="s">
        <v>3361</v>
      </c>
      <c r="G819" s="748" t="s">
        <v>3515</v>
      </c>
      <c r="H819" s="748" t="s">
        <v>2305</v>
      </c>
      <c r="I819" s="748" t="s">
        <v>2367</v>
      </c>
      <c r="J819" s="748" t="s">
        <v>632</v>
      </c>
      <c r="K819" s="748" t="s">
        <v>2368</v>
      </c>
      <c r="L819" s="751">
        <v>923.74</v>
      </c>
      <c r="M819" s="751">
        <v>923.74</v>
      </c>
      <c r="N819" s="748">
        <v>1</v>
      </c>
      <c r="O819" s="752">
        <v>0.5</v>
      </c>
      <c r="P819" s="751">
        <v>923.74</v>
      </c>
      <c r="Q819" s="753">
        <v>1</v>
      </c>
      <c r="R819" s="748">
        <v>1</v>
      </c>
      <c r="S819" s="753">
        <v>1</v>
      </c>
      <c r="T819" s="752">
        <v>0.5</v>
      </c>
      <c r="U819" s="747">
        <v>1</v>
      </c>
    </row>
    <row r="820" spans="1:21" ht="14.4" customHeight="1" x14ac:dyDescent="0.3">
      <c r="A820" s="746">
        <v>30</v>
      </c>
      <c r="B820" s="748" t="s">
        <v>544</v>
      </c>
      <c r="C820" s="748" t="s">
        <v>3366</v>
      </c>
      <c r="D820" s="749" t="s">
        <v>4283</v>
      </c>
      <c r="E820" s="750" t="s">
        <v>3371</v>
      </c>
      <c r="F820" s="748" t="s">
        <v>3361</v>
      </c>
      <c r="G820" s="748" t="s">
        <v>3518</v>
      </c>
      <c r="H820" s="748" t="s">
        <v>2305</v>
      </c>
      <c r="I820" s="748" t="s">
        <v>2325</v>
      </c>
      <c r="J820" s="748" t="s">
        <v>799</v>
      </c>
      <c r="K820" s="748" t="s">
        <v>3295</v>
      </c>
      <c r="L820" s="751">
        <v>48.42</v>
      </c>
      <c r="M820" s="751">
        <v>242.1</v>
      </c>
      <c r="N820" s="748">
        <v>5</v>
      </c>
      <c r="O820" s="752">
        <v>3</v>
      </c>
      <c r="P820" s="751">
        <v>145.26</v>
      </c>
      <c r="Q820" s="753">
        <v>0.6</v>
      </c>
      <c r="R820" s="748">
        <v>3</v>
      </c>
      <c r="S820" s="753">
        <v>0.6</v>
      </c>
      <c r="T820" s="752">
        <v>2</v>
      </c>
      <c r="U820" s="747">
        <v>0.66666666666666663</v>
      </c>
    </row>
    <row r="821" spans="1:21" ht="14.4" customHeight="1" x14ac:dyDescent="0.3">
      <c r="A821" s="746">
        <v>30</v>
      </c>
      <c r="B821" s="748" t="s">
        <v>544</v>
      </c>
      <c r="C821" s="748" t="s">
        <v>3366</v>
      </c>
      <c r="D821" s="749" t="s">
        <v>4283</v>
      </c>
      <c r="E821" s="750" t="s">
        <v>3371</v>
      </c>
      <c r="F821" s="748" t="s">
        <v>3361</v>
      </c>
      <c r="G821" s="748" t="s">
        <v>3518</v>
      </c>
      <c r="H821" s="748" t="s">
        <v>2305</v>
      </c>
      <c r="I821" s="748" t="s">
        <v>4067</v>
      </c>
      <c r="J821" s="748" t="s">
        <v>799</v>
      </c>
      <c r="K821" s="748" t="s">
        <v>4068</v>
      </c>
      <c r="L821" s="751">
        <v>0</v>
      </c>
      <c r="M821" s="751">
        <v>0</v>
      </c>
      <c r="N821" s="748">
        <v>2</v>
      </c>
      <c r="O821" s="752">
        <v>1</v>
      </c>
      <c r="P821" s="751">
        <v>0</v>
      </c>
      <c r="Q821" s="753"/>
      <c r="R821" s="748">
        <v>2</v>
      </c>
      <c r="S821" s="753">
        <v>1</v>
      </c>
      <c r="T821" s="752">
        <v>1</v>
      </c>
      <c r="U821" s="747">
        <v>1</v>
      </c>
    </row>
    <row r="822" spans="1:21" ht="14.4" customHeight="1" x14ac:dyDescent="0.3">
      <c r="A822" s="746">
        <v>30</v>
      </c>
      <c r="B822" s="748" t="s">
        <v>544</v>
      </c>
      <c r="C822" s="748" t="s">
        <v>3366</v>
      </c>
      <c r="D822" s="749" t="s">
        <v>4283</v>
      </c>
      <c r="E822" s="750" t="s">
        <v>3371</v>
      </c>
      <c r="F822" s="748" t="s">
        <v>3361</v>
      </c>
      <c r="G822" s="748" t="s">
        <v>3518</v>
      </c>
      <c r="H822" s="748" t="s">
        <v>545</v>
      </c>
      <c r="I822" s="748" t="s">
        <v>2002</v>
      </c>
      <c r="J822" s="748" t="s">
        <v>799</v>
      </c>
      <c r="K822" s="748" t="s">
        <v>4069</v>
      </c>
      <c r="L822" s="751">
        <v>48.42</v>
      </c>
      <c r="M822" s="751">
        <v>96.84</v>
      </c>
      <c r="N822" s="748">
        <v>2</v>
      </c>
      <c r="O822" s="752">
        <v>0.5</v>
      </c>
      <c r="P822" s="751"/>
      <c r="Q822" s="753">
        <v>0</v>
      </c>
      <c r="R822" s="748"/>
      <c r="S822" s="753">
        <v>0</v>
      </c>
      <c r="T822" s="752"/>
      <c r="U822" s="747">
        <v>0</v>
      </c>
    </row>
    <row r="823" spans="1:21" ht="14.4" customHeight="1" x14ac:dyDescent="0.3">
      <c r="A823" s="746">
        <v>30</v>
      </c>
      <c r="B823" s="748" t="s">
        <v>544</v>
      </c>
      <c r="C823" s="748" t="s">
        <v>3366</v>
      </c>
      <c r="D823" s="749" t="s">
        <v>4283</v>
      </c>
      <c r="E823" s="750" t="s">
        <v>3371</v>
      </c>
      <c r="F823" s="748" t="s">
        <v>3361</v>
      </c>
      <c r="G823" s="748" t="s">
        <v>3518</v>
      </c>
      <c r="H823" s="748" t="s">
        <v>545</v>
      </c>
      <c r="I823" s="748" t="s">
        <v>4070</v>
      </c>
      <c r="J823" s="748" t="s">
        <v>4071</v>
      </c>
      <c r="K823" s="748" t="s">
        <v>4072</v>
      </c>
      <c r="L823" s="751">
        <v>48.42</v>
      </c>
      <c r="M823" s="751">
        <v>48.42</v>
      </c>
      <c r="N823" s="748">
        <v>1</v>
      </c>
      <c r="O823" s="752">
        <v>1</v>
      </c>
      <c r="P823" s="751">
        <v>48.42</v>
      </c>
      <c r="Q823" s="753">
        <v>1</v>
      </c>
      <c r="R823" s="748">
        <v>1</v>
      </c>
      <c r="S823" s="753">
        <v>1</v>
      </c>
      <c r="T823" s="752">
        <v>1</v>
      </c>
      <c r="U823" s="747">
        <v>1</v>
      </c>
    </row>
    <row r="824" spans="1:21" ht="14.4" customHeight="1" x14ac:dyDescent="0.3">
      <c r="A824" s="746">
        <v>30</v>
      </c>
      <c r="B824" s="748" t="s">
        <v>544</v>
      </c>
      <c r="C824" s="748" t="s">
        <v>3366</v>
      </c>
      <c r="D824" s="749" t="s">
        <v>4283</v>
      </c>
      <c r="E824" s="750" t="s">
        <v>3371</v>
      </c>
      <c r="F824" s="748" t="s">
        <v>3361</v>
      </c>
      <c r="G824" s="748" t="s">
        <v>3520</v>
      </c>
      <c r="H824" s="748" t="s">
        <v>2305</v>
      </c>
      <c r="I824" s="748" t="s">
        <v>2631</v>
      </c>
      <c r="J824" s="748" t="s">
        <v>2632</v>
      </c>
      <c r="K824" s="748" t="s">
        <v>2633</v>
      </c>
      <c r="L824" s="751">
        <v>52.97</v>
      </c>
      <c r="M824" s="751">
        <v>317.82</v>
      </c>
      <c r="N824" s="748">
        <v>6</v>
      </c>
      <c r="O824" s="752">
        <v>2</v>
      </c>
      <c r="P824" s="751"/>
      <c r="Q824" s="753">
        <v>0</v>
      </c>
      <c r="R824" s="748"/>
      <c r="S824" s="753">
        <v>0</v>
      </c>
      <c r="T824" s="752"/>
      <c r="U824" s="747">
        <v>0</v>
      </c>
    </row>
    <row r="825" spans="1:21" ht="14.4" customHeight="1" x14ac:dyDescent="0.3">
      <c r="A825" s="746">
        <v>30</v>
      </c>
      <c r="B825" s="748" t="s">
        <v>544</v>
      </c>
      <c r="C825" s="748" t="s">
        <v>3366</v>
      </c>
      <c r="D825" s="749" t="s">
        <v>4283</v>
      </c>
      <c r="E825" s="750" t="s">
        <v>3371</v>
      </c>
      <c r="F825" s="748" t="s">
        <v>3361</v>
      </c>
      <c r="G825" s="748" t="s">
        <v>3521</v>
      </c>
      <c r="H825" s="748" t="s">
        <v>545</v>
      </c>
      <c r="I825" s="748" t="s">
        <v>2891</v>
      </c>
      <c r="J825" s="748" t="s">
        <v>2892</v>
      </c>
      <c r="K825" s="748" t="s">
        <v>2893</v>
      </c>
      <c r="L825" s="751">
        <v>146.84</v>
      </c>
      <c r="M825" s="751">
        <v>293.68</v>
      </c>
      <c r="N825" s="748">
        <v>2</v>
      </c>
      <c r="O825" s="752">
        <v>1.5</v>
      </c>
      <c r="P825" s="751">
        <v>146.84</v>
      </c>
      <c r="Q825" s="753">
        <v>0.5</v>
      </c>
      <c r="R825" s="748">
        <v>1</v>
      </c>
      <c r="S825" s="753">
        <v>0.5</v>
      </c>
      <c r="T825" s="752">
        <v>0.5</v>
      </c>
      <c r="U825" s="747">
        <v>0.33333333333333331</v>
      </c>
    </row>
    <row r="826" spans="1:21" ht="14.4" customHeight="1" x14ac:dyDescent="0.3">
      <c r="A826" s="746">
        <v>30</v>
      </c>
      <c r="B826" s="748" t="s">
        <v>544</v>
      </c>
      <c r="C826" s="748" t="s">
        <v>3366</v>
      </c>
      <c r="D826" s="749" t="s">
        <v>4283</v>
      </c>
      <c r="E826" s="750" t="s">
        <v>3371</v>
      </c>
      <c r="F826" s="748" t="s">
        <v>3361</v>
      </c>
      <c r="G826" s="748" t="s">
        <v>3522</v>
      </c>
      <c r="H826" s="748" t="s">
        <v>545</v>
      </c>
      <c r="I826" s="748" t="s">
        <v>3678</v>
      </c>
      <c r="J826" s="748" t="s">
        <v>3679</v>
      </c>
      <c r="K826" s="748" t="s">
        <v>855</v>
      </c>
      <c r="L826" s="751">
        <v>57.64</v>
      </c>
      <c r="M826" s="751">
        <v>172.92000000000002</v>
      </c>
      <c r="N826" s="748">
        <v>3</v>
      </c>
      <c r="O826" s="752">
        <v>0.5</v>
      </c>
      <c r="P826" s="751"/>
      <c r="Q826" s="753">
        <v>0</v>
      </c>
      <c r="R826" s="748"/>
      <c r="S826" s="753">
        <v>0</v>
      </c>
      <c r="T826" s="752"/>
      <c r="U826" s="747">
        <v>0</v>
      </c>
    </row>
    <row r="827" spans="1:21" ht="14.4" customHeight="1" x14ac:dyDescent="0.3">
      <c r="A827" s="746">
        <v>30</v>
      </c>
      <c r="B827" s="748" t="s">
        <v>544</v>
      </c>
      <c r="C827" s="748" t="s">
        <v>3366</v>
      </c>
      <c r="D827" s="749" t="s">
        <v>4283</v>
      </c>
      <c r="E827" s="750" t="s">
        <v>3371</v>
      </c>
      <c r="F827" s="748" t="s">
        <v>3361</v>
      </c>
      <c r="G827" s="748" t="s">
        <v>3522</v>
      </c>
      <c r="H827" s="748" t="s">
        <v>545</v>
      </c>
      <c r="I827" s="748" t="s">
        <v>3868</v>
      </c>
      <c r="J827" s="748" t="s">
        <v>3524</v>
      </c>
      <c r="K827" s="748" t="s">
        <v>858</v>
      </c>
      <c r="L827" s="751">
        <v>301.2</v>
      </c>
      <c r="M827" s="751">
        <v>301.2</v>
      </c>
      <c r="N827" s="748">
        <v>1</v>
      </c>
      <c r="O827" s="752">
        <v>0.5</v>
      </c>
      <c r="P827" s="751"/>
      <c r="Q827" s="753">
        <v>0</v>
      </c>
      <c r="R827" s="748"/>
      <c r="S827" s="753">
        <v>0</v>
      </c>
      <c r="T827" s="752"/>
      <c r="U827" s="747">
        <v>0</v>
      </c>
    </row>
    <row r="828" spans="1:21" ht="14.4" customHeight="1" x14ac:dyDescent="0.3">
      <c r="A828" s="746">
        <v>30</v>
      </c>
      <c r="B828" s="748" t="s">
        <v>544</v>
      </c>
      <c r="C828" s="748" t="s">
        <v>3366</v>
      </c>
      <c r="D828" s="749" t="s">
        <v>4283</v>
      </c>
      <c r="E828" s="750" t="s">
        <v>3371</v>
      </c>
      <c r="F828" s="748" t="s">
        <v>3361</v>
      </c>
      <c r="G828" s="748" t="s">
        <v>3522</v>
      </c>
      <c r="H828" s="748" t="s">
        <v>545</v>
      </c>
      <c r="I828" s="748" t="s">
        <v>857</v>
      </c>
      <c r="J828" s="748" t="s">
        <v>854</v>
      </c>
      <c r="K828" s="748" t="s">
        <v>858</v>
      </c>
      <c r="L828" s="751">
        <v>301.2</v>
      </c>
      <c r="M828" s="751">
        <v>301.2</v>
      </c>
      <c r="N828" s="748">
        <v>1</v>
      </c>
      <c r="O828" s="752">
        <v>0.5</v>
      </c>
      <c r="P828" s="751">
        <v>301.2</v>
      </c>
      <c r="Q828" s="753">
        <v>1</v>
      </c>
      <c r="R828" s="748">
        <v>1</v>
      </c>
      <c r="S828" s="753">
        <v>1</v>
      </c>
      <c r="T828" s="752">
        <v>0.5</v>
      </c>
      <c r="U828" s="747">
        <v>1</v>
      </c>
    </row>
    <row r="829" spans="1:21" ht="14.4" customHeight="1" x14ac:dyDescent="0.3">
      <c r="A829" s="746">
        <v>30</v>
      </c>
      <c r="B829" s="748" t="s">
        <v>544</v>
      </c>
      <c r="C829" s="748" t="s">
        <v>3366</v>
      </c>
      <c r="D829" s="749" t="s">
        <v>4283</v>
      </c>
      <c r="E829" s="750" t="s">
        <v>3371</v>
      </c>
      <c r="F829" s="748" t="s">
        <v>3361</v>
      </c>
      <c r="G829" s="748" t="s">
        <v>4073</v>
      </c>
      <c r="H829" s="748" t="s">
        <v>545</v>
      </c>
      <c r="I829" s="748" t="s">
        <v>760</v>
      </c>
      <c r="J829" s="748" t="s">
        <v>4074</v>
      </c>
      <c r="K829" s="748" t="s">
        <v>4075</v>
      </c>
      <c r="L829" s="751">
        <v>0</v>
      </c>
      <c r="M829" s="751">
        <v>0</v>
      </c>
      <c r="N829" s="748">
        <v>4</v>
      </c>
      <c r="O829" s="752">
        <v>1.5</v>
      </c>
      <c r="P829" s="751"/>
      <c r="Q829" s="753"/>
      <c r="R829" s="748"/>
      <c r="S829" s="753">
        <v>0</v>
      </c>
      <c r="T829" s="752"/>
      <c r="U829" s="747">
        <v>0</v>
      </c>
    </row>
    <row r="830" spans="1:21" ht="14.4" customHeight="1" x14ac:dyDescent="0.3">
      <c r="A830" s="746">
        <v>30</v>
      </c>
      <c r="B830" s="748" t="s">
        <v>544</v>
      </c>
      <c r="C830" s="748" t="s">
        <v>3366</v>
      </c>
      <c r="D830" s="749" t="s">
        <v>4283</v>
      </c>
      <c r="E830" s="750" t="s">
        <v>3371</v>
      </c>
      <c r="F830" s="748" t="s">
        <v>3361</v>
      </c>
      <c r="G830" s="748" t="s">
        <v>3528</v>
      </c>
      <c r="H830" s="748" t="s">
        <v>2305</v>
      </c>
      <c r="I830" s="748" t="s">
        <v>2409</v>
      </c>
      <c r="J830" s="748" t="s">
        <v>629</v>
      </c>
      <c r="K830" s="748" t="s">
        <v>630</v>
      </c>
      <c r="L830" s="751">
        <v>46.85</v>
      </c>
      <c r="M830" s="751">
        <v>46.85</v>
      </c>
      <c r="N830" s="748">
        <v>1</v>
      </c>
      <c r="O830" s="752">
        <v>1</v>
      </c>
      <c r="P830" s="751">
        <v>46.85</v>
      </c>
      <c r="Q830" s="753">
        <v>1</v>
      </c>
      <c r="R830" s="748">
        <v>1</v>
      </c>
      <c r="S830" s="753">
        <v>1</v>
      </c>
      <c r="T830" s="752">
        <v>1</v>
      </c>
      <c r="U830" s="747">
        <v>1</v>
      </c>
    </row>
    <row r="831" spans="1:21" ht="14.4" customHeight="1" x14ac:dyDescent="0.3">
      <c r="A831" s="746">
        <v>30</v>
      </c>
      <c r="B831" s="748" t="s">
        <v>544</v>
      </c>
      <c r="C831" s="748" t="s">
        <v>3366</v>
      </c>
      <c r="D831" s="749" t="s">
        <v>4283</v>
      </c>
      <c r="E831" s="750" t="s">
        <v>3371</v>
      </c>
      <c r="F831" s="748" t="s">
        <v>3361</v>
      </c>
      <c r="G831" s="748" t="s">
        <v>3528</v>
      </c>
      <c r="H831" s="748" t="s">
        <v>2305</v>
      </c>
      <c r="I831" s="748" t="s">
        <v>3766</v>
      </c>
      <c r="J831" s="748" t="s">
        <v>629</v>
      </c>
      <c r="K831" s="748" t="s">
        <v>3767</v>
      </c>
      <c r="L831" s="751">
        <v>0</v>
      </c>
      <c r="M831" s="751">
        <v>0</v>
      </c>
      <c r="N831" s="748">
        <v>6</v>
      </c>
      <c r="O831" s="752">
        <v>3</v>
      </c>
      <c r="P831" s="751">
        <v>0</v>
      </c>
      <c r="Q831" s="753"/>
      <c r="R831" s="748">
        <v>1</v>
      </c>
      <c r="S831" s="753">
        <v>0.16666666666666666</v>
      </c>
      <c r="T831" s="752">
        <v>0.5</v>
      </c>
      <c r="U831" s="747">
        <v>0.16666666666666666</v>
      </c>
    </row>
    <row r="832" spans="1:21" ht="14.4" customHeight="1" x14ac:dyDescent="0.3">
      <c r="A832" s="746">
        <v>30</v>
      </c>
      <c r="B832" s="748" t="s">
        <v>544</v>
      </c>
      <c r="C832" s="748" t="s">
        <v>3366</v>
      </c>
      <c r="D832" s="749" t="s">
        <v>4283</v>
      </c>
      <c r="E832" s="750" t="s">
        <v>3371</v>
      </c>
      <c r="F832" s="748" t="s">
        <v>3361</v>
      </c>
      <c r="G832" s="748" t="s">
        <v>3528</v>
      </c>
      <c r="H832" s="748" t="s">
        <v>2305</v>
      </c>
      <c r="I832" s="748" t="s">
        <v>4076</v>
      </c>
      <c r="J832" s="748" t="s">
        <v>629</v>
      </c>
      <c r="K832" s="748" t="s">
        <v>2410</v>
      </c>
      <c r="L832" s="751">
        <v>0</v>
      </c>
      <c r="M832" s="751">
        <v>0</v>
      </c>
      <c r="N832" s="748">
        <v>3</v>
      </c>
      <c r="O832" s="752">
        <v>1</v>
      </c>
      <c r="P832" s="751"/>
      <c r="Q832" s="753"/>
      <c r="R832" s="748"/>
      <c r="S832" s="753">
        <v>0</v>
      </c>
      <c r="T832" s="752"/>
      <c r="U832" s="747">
        <v>0</v>
      </c>
    </row>
    <row r="833" spans="1:21" ht="14.4" customHeight="1" x14ac:dyDescent="0.3">
      <c r="A833" s="746">
        <v>30</v>
      </c>
      <c r="B833" s="748" t="s">
        <v>544</v>
      </c>
      <c r="C833" s="748" t="s">
        <v>3366</v>
      </c>
      <c r="D833" s="749" t="s">
        <v>4283</v>
      </c>
      <c r="E833" s="750" t="s">
        <v>3371</v>
      </c>
      <c r="F833" s="748" t="s">
        <v>3361</v>
      </c>
      <c r="G833" s="748" t="s">
        <v>3530</v>
      </c>
      <c r="H833" s="748" t="s">
        <v>545</v>
      </c>
      <c r="I833" s="748" t="s">
        <v>4077</v>
      </c>
      <c r="J833" s="748" t="s">
        <v>4078</v>
      </c>
      <c r="K833" s="748" t="s">
        <v>4079</v>
      </c>
      <c r="L833" s="751">
        <v>0</v>
      </c>
      <c r="M833" s="751">
        <v>0</v>
      </c>
      <c r="N833" s="748">
        <v>1</v>
      </c>
      <c r="O833" s="752">
        <v>0.5</v>
      </c>
      <c r="P833" s="751"/>
      <c r="Q833" s="753"/>
      <c r="R833" s="748"/>
      <c r="S833" s="753">
        <v>0</v>
      </c>
      <c r="T833" s="752"/>
      <c r="U833" s="747">
        <v>0</v>
      </c>
    </row>
    <row r="834" spans="1:21" ht="14.4" customHeight="1" x14ac:dyDescent="0.3">
      <c r="A834" s="746">
        <v>30</v>
      </c>
      <c r="B834" s="748" t="s">
        <v>544</v>
      </c>
      <c r="C834" s="748" t="s">
        <v>3366</v>
      </c>
      <c r="D834" s="749" t="s">
        <v>4283</v>
      </c>
      <c r="E834" s="750" t="s">
        <v>3371</v>
      </c>
      <c r="F834" s="748" t="s">
        <v>3361</v>
      </c>
      <c r="G834" s="748" t="s">
        <v>3530</v>
      </c>
      <c r="H834" s="748" t="s">
        <v>2305</v>
      </c>
      <c r="I834" s="748" t="s">
        <v>4080</v>
      </c>
      <c r="J834" s="748" t="s">
        <v>4081</v>
      </c>
      <c r="K834" s="748" t="s">
        <v>4082</v>
      </c>
      <c r="L834" s="751">
        <v>96.53</v>
      </c>
      <c r="M834" s="751">
        <v>868.7700000000001</v>
      </c>
      <c r="N834" s="748">
        <v>9</v>
      </c>
      <c r="O834" s="752">
        <v>3</v>
      </c>
      <c r="P834" s="751">
        <v>579.18000000000006</v>
      </c>
      <c r="Q834" s="753">
        <v>0.66666666666666663</v>
      </c>
      <c r="R834" s="748">
        <v>6</v>
      </c>
      <c r="S834" s="753">
        <v>0.66666666666666663</v>
      </c>
      <c r="T834" s="752">
        <v>2</v>
      </c>
      <c r="U834" s="747">
        <v>0.66666666666666663</v>
      </c>
    </row>
    <row r="835" spans="1:21" ht="14.4" customHeight="1" x14ac:dyDescent="0.3">
      <c r="A835" s="746">
        <v>30</v>
      </c>
      <c r="B835" s="748" t="s">
        <v>544</v>
      </c>
      <c r="C835" s="748" t="s">
        <v>3366</v>
      </c>
      <c r="D835" s="749" t="s">
        <v>4283</v>
      </c>
      <c r="E835" s="750" t="s">
        <v>3371</v>
      </c>
      <c r="F835" s="748" t="s">
        <v>3361</v>
      </c>
      <c r="G835" s="748" t="s">
        <v>3530</v>
      </c>
      <c r="H835" s="748" t="s">
        <v>545</v>
      </c>
      <c r="I835" s="748" t="s">
        <v>4083</v>
      </c>
      <c r="J835" s="748" t="s">
        <v>3685</v>
      </c>
      <c r="K835" s="748" t="s">
        <v>4079</v>
      </c>
      <c r="L835" s="751">
        <v>144.81</v>
      </c>
      <c r="M835" s="751">
        <v>144.81</v>
      </c>
      <c r="N835" s="748">
        <v>1</v>
      </c>
      <c r="O835" s="752">
        <v>0.5</v>
      </c>
      <c r="P835" s="751">
        <v>144.81</v>
      </c>
      <c r="Q835" s="753">
        <v>1</v>
      </c>
      <c r="R835" s="748">
        <v>1</v>
      </c>
      <c r="S835" s="753">
        <v>1</v>
      </c>
      <c r="T835" s="752">
        <v>0.5</v>
      </c>
      <c r="U835" s="747">
        <v>1</v>
      </c>
    </row>
    <row r="836" spans="1:21" ht="14.4" customHeight="1" x14ac:dyDescent="0.3">
      <c r="A836" s="746">
        <v>30</v>
      </c>
      <c r="B836" s="748" t="s">
        <v>544</v>
      </c>
      <c r="C836" s="748" t="s">
        <v>3366</v>
      </c>
      <c r="D836" s="749" t="s">
        <v>4283</v>
      </c>
      <c r="E836" s="750" t="s">
        <v>3371</v>
      </c>
      <c r="F836" s="748" t="s">
        <v>3361</v>
      </c>
      <c r="G836" s="748" t="s">
        <v>3530</v>
      </c>
      <c r="H836" s="748" t="s">
        <v>545</v>
      </c>
      <c r="I836" s="748" t="s">
        <v>4084</v>
      </c>
      <c r="J836" s="748" t="s">
        <v>3685</v>
      </c>
      <c r="K836" s="748" t="s">
        <v>4079</v>
      </c>
      <c r="L836" s="751">
        <v>144.81</v>
      </c>
      <c r="M836" s="751">
        <v>144.81</v>
      </c>
      <c r="N836" s="748">
        <v>1</v>
      </c>
      <c r="O836" s="752">
        <v>1</v>
      </c>
      <c r="P836" s="751">
        <v>144.81</v>
      </c>
      <c r="Q836" s="753">
        <v>1</v>
      </c>
      <c r="R836" s="748">
        <v>1</v>
      </c>
      <c r="S836" s="753">
        <v>1</v>
      </c>
      <c r="T836" s="752">
        <v>1</v>
      </c>
      <c r="U836" s="747">
        <v>1</v>
      </c>
    </row>
    <row r="837" spans="1:21" ht="14.4" customHeight="1" x14ac:dyDescent="0.3">
      <c r="A837" s="746">
        <v>30</v>
      </c>
      <c r="B837" s="748" t="s">
        <v>544</v>
      </c>
      <c r="C837" s="748" t="s">
        <v>3366</v>
      </c>
      <c r="D837" s="749" t="s">
        <v>4283</v>
      </c>
      <c r="E837" s="750" t="s">
        <v>3371</v>
      </c>
      <c r="F837" s="748" t="s">
        <v>3361</v>
      </c>
      <c r="G837" s="748" t="s">
        <v>3532</v>
      </c>
      <c r="H837" s="748" t="s">
        <v>2305</v>
      </c>
      <c r="I837" s="748" t="s">
        <v>2514</v>
      </c>
      <c r="J837" s="748" t="s">
        <v>3225</v>
      </c>
      <c r="K837" s="748" t="s">
        <v>1285</v>
      </c>
      <c r="L837" s="751">
        <v>97.26</v>
      </c>
      <c r="M837" s="751">
        <v>680.82</v>
      </c>
      <c r="N837" s="748">
        <v>7</v>
      </c>
      <c r="O837" s="752">
        <v>1.5</v>
      </c>
      <c r="P837" s="751"/>
      <c r="Q837" s="753">
        <v>0</v>
      </c>
      <c r="R837" s="748"/>
      <c r="S837" s="753">
        <v>0</v>
      </c>
      <c r="T837" s="752"/>
      <c r="U837" s="747">
        <v>0</v>
      </c>
    </row>
    <row r="838" spans="1:21" ht="14.4" customHeight="1" x14ac:dyDescent="0.3">
      <c r="A838" s="746">
        <v>30</v>
      </c>
      <c r="B838" s="748" t="s">
        <v>544</v>
      </c>
      <c r="C838" s="748" t="s">
        <v>3366</v>
      </c>
      <c r="D838" s="749" t="s">
        <v>4283</v>
      </c>
      <c r="E838" s="750" t="s">
        <v>3371</v>
      </c>
      <c r="F838" s="748" t="s">
        <v>3361</v>
      </c>
      <c r="G838" s="748" t="s">
        <v>3532</v>
      </c>
      <c r="H838" s="748" t="s">
        <v>2305</v>
      </c>
      <c r="I838" s="748" t="s">
        <v>3533</v>
      </c>
      <c r="J838" s="748" t="s">
        <v>3225</v>
      </c>
      <c r="K838" s="748" t="s">
        <v>1408</v>
      </c>
      <c r="L838" s="751">
        <v>291.82</v>
      </c>
      <c r="M838" s="751">
        <v>1167.28</v>
      </c>
      <c r="N838" s="748">
        <v>4</v>
      </c>
      <c r="O838" s="752">
        <v>2</v>
      </c>
      <c r="P838" s="751"/>
      <c r="Q838" s="753">
        <v>0</v>
      </c>
      <c r="R838" s="748"/>
      <c r="S838" s="753">
        <v>0</v>
      </c>
      <c r="T838" s="752"/>
      <c r="U838" s="747">
        <v>0</v>
      </c>
    </row>
    <row r="839" spans="1:21" ht="14.4" customHeight="1" x14ac:dyDescent="0.3">
      <c r="A839" s="746">
        <v>30</v>
      </c>
      <c r="B839" s="748" t="s">
        <v>544</v>
      </c>
      <c r="C839" s="748" t="s">
        <v>3366</v>
      </c>
      <c r="D839" s="749" t="s">
        <v>4283</v>
      </c>
      <c r="E839" s="750" t="s">
        <v>3371</v>
      </c>
      <c r="F839" s="748" t="s">
        <v>3361</v>
      </c>
      <c r="G839" s="748" t="s">
        <v>3532</v>
      </c>
      <c r="H839" s="748" t="s">
        <v>2305</v>
      </c>
      <c r="I839" s="748" t="s">
        <v>2542</v>
      </c>
      <c r="J839" s="748" t="s">
        <v>2543</v>
      </c>
      <c r="K839" s="748" t="s">
        <v>1285</v>
      </c>
      <c r="L839" s="751">
        <v>194.54</v>
      </c>
      <c r="M839" s="751">
        <v>583.62</v>
      </c>
      <c r="N839" s="748">
        <v>3</v>
      </c>
      <c r="O839" s="752">
        <v>1</v>
      </c>
      <c r="P839" s="751"/>
      <c r="Q839" s="753">
        <v>0</v>
      </c>
      <c r="R839" s="748"/>
      <c r="S839" s="753">
        <v>0</v>
      </c>
      <c r="T839" s="752"/>
      <c r="U839" s="747">
        <v>0</v>
      </c>
    </row>
    <row r="840" spans="1:21" ht="14.4" customHeight="1" x14ac:dyDescent="0.3">
      <c r="A840" s="746">
        <v>30</v>
      </c>
      <c r="B840" s="748" t="s">
        <v>544</v>
      </c>
      <c r="C840" s="748" t="s">
        <v>3366</v>
      </c>
      <c r="D840" s="749" t="s">
        <v>4283</v>
      </c>
      <c r="E840" s="750" t="s">
        <v>3371</v>
      </c>
      <c r="F840" s="748" t="s">
        <v>3361</v>
      </c>
      <c r="G840" s="748" t="s">
        <v>3532</v>
      </c>
      <c r="H840" s="748" t="s">
        <v>2305</v>
      </c>
      <c r="I840" s="748" t="s">
        <v>4085</v>
      </c>
      <c r="J840" s="748" t="s">
        <v>2543</v>
      </c>
      <c r="K840" s="748" t="s">
        <v>1408</v>
      </c>
      <c r="L840" s="751">
        <v>583.62</v>
      </c>
      <c r="M840" s="751">
        <v>583.62</v>
      </c>
      <c r="N840" s="748">
        <v>1</v>
      </c>
      <c r="O840" s="752">
        <v>0.5</v>
      </c>
      <c r="P840" s="751"/>
      <c r="Q840" s="753">
        <v>0</v>
      </c>
      <c r="R840" s="748"/>
      <c r="S840" s="753">
        <v>0</v>
      </c>
      <c r="T840" s="752"/>
      <c r="U840" s="747">
        <v>0</v>
      </c>
    </row>
    <row r="841" spans="1:21" ht="14.4" customHeight="1" x14ac:dyDescent="0.3">
      <c r="A841" s="746">
        <v>30</v>
      </c>
      <c r="B841" s="748" t="s">
        <v>544</v>
      </c>
      <c r="C841" s="748" t="s">
        <v>3366</v>
      </c>
      <c r="D841" s="749" t="s">
        <v>4283</v>
      </c>
      <c r="E841" s="750" t="s">
        <v>3371</v>
      </c>
      <c r="F841" s="748" t="s">
        <v>3361</v>
      </c>
      <c r="G841" s="748" t="s">
        <v>3534</v>
      </c>
      <c r="H841" s="748" t="s">
        <v>545</v>
      </c>
      <c r="I841" s="748" t="s">
        <v>2180</v>
      </c>
      <c r="J841" s="748" t="s">
        <v>2181</v>
      </c>
      <c r="K841" s="748" t="s">
        <v>1419</v>
      </c>
      <c r="L841" s="751">
        <v>108.44</v>
      </c>
      <c r="M841" s="751">
        <v>108.44</v>
      </c>
      <c r="N841" s="748">
        <v>1</v>
      </c>
      <c r="O841" s="752">
        <v>1</v>
      </c>
      <c r="P841" s="751"/>
      <c r="Q841" s="753">
        <v>0</v>
      </c>
      <c r="R841" s="748"/>
      <c r="S841" s="753">
        <v>0</v>
      </c>
      <c r="T841" s="752"/>
      <c r="U841" s="747">
        <v>0</v>
      </c>
    </row>
    <row r="842" spans="1:21" ht="14.4" customHeight="1" x14ac:dyDescent="0.3">
      <c r="A842" s="746">
        <v>30</v>
      </c>
      <c r="B842" s="748" t="s">
        <v>544</v>
      </c>
      <c r="C842" s="748" t="s">
        <v>3366</v>
      </c>
      <c r="D842" s="749" t="s">
        <v>4283</v>
      </c>
      <c r="E842" s="750" t="s">
        <v>3371</v>
      </c>
      <c r="F842" s="748" t="s">
        <v>3361</v>
      </c>
      <c r="G842" s="748" t="s">
        <v>3534</v>
      </c>
      <c r="H842" s="748" t="s">
        <v>545</v>
      </c>
      <c r="I842" s="748" t="s">
        <v>3535</v>
      </c>
      <c r="J842" s="748" t="s">
        <v>2181</v>
      </c>
      <c r="K842" s="748" t="s">
        <v>1756</v>
      </c>
      <c r="L842" s="751">
        <v>54.23</v>
      </c>
      <c r="M842" s="751">
        <v>162.69</v>
      </c>
      <c r="N842" s="748">
        <v>3</v>
      </c>
      <c r="O842" s="752">
        <v>1.5</v>
      </c>
      <c r="P842" s="751"/>
      <c r="Q842" s="753">
        <v>0</v>
      </c>
      <c r="R842" s="748"/>
      <c r="S842" s="753">
        <v>0</v>
      </c>
      <c r="T842" s="752"/>
      <c r="U842" s="747">
        <v>0</v>
      </c>
    </row>
    <row r="843" spans="1:21" ht="14.4" customHeight="1" x14ac:dyDescent="0.3">
      <c r="A843" s="746">
        <v>30</v>
      </c>
      <c r="B843" s="748" t="s">
        <v>544</v>
      </c>
      <c r="C843" s="748" t="s">
        <v>3366</v>
      </c>
      <c r="D843" s="749" t="s">
        <v>4283</v>
      </c>
      <c r="E843" s="750" t="s">
        <v>3371</v>
      </c>
      <c r="F843" s="748" t="s">
        <v>3361</v>
      </c>
      <c r="G843" s="748" t="s">
        <v>4086</v>
      </c>
      <c r="H843" s="748" t="s">
        <v>545</v>
      </c>
      <c r="I843" s="748" t="s">
        <v>1279</v>
      </c>
      <c r="J843" s="748" t="s">
        <v>1280</v>
      </c>
      <c r="K843" s="748" t="s">
        <v>1281</v>
      </c>
      <c r="L843" s="751">
        <v>54.55</v>
      </c>
      <c r="M843" s="751">
        <v>109.1</v>
      </c>
      <c r="N843" s="748">
        <v>2</v>
      </c>
      <c r="O843" s="752">
        <v>1</v>
      </c>
      <c r="P843" s="751">
        <v>109.1</v>
      </c>
      <c r="Q843" s="753">
        <v>1</v>
      </c>
      <c r="R843" s="748">
        <v>2</v>
      </c>
      <c r="S843" s="753">
        <v>1</v>
      </c>
      <c r="T843" s="752">
        <v>1</v>
      </c>
      <c r="U843" s="747">
        <v>1</v>
      </c>
    </row>
    <row r="844" spans="1:21" ht="14.4" customHeight="1" x14ac:dyDescent="0.3">
      <c r="A844" s="746">
        <v>30</v>
      </c>
      <c r="B844" s="748" t="s">
        <v>544</v>
      </c>
      <c r="C844" s="748" t="s">
        <v>3366</v>
      </c>
      <c r="D844" s="749" t="s">
        <v>4283</v>
      </c>
      <c r="E844" s="750" t="s">
        <v>3371</v>
      </c>
      <c r="F844" s="748" t="s">
        <v>3361</v>
      </c>
      <c r="G844" s="748" t="s">
        <v>3876</v>
      </c>
      <c r="H844" s="748" t="s">
        <v>545</v>
      </c>
      <c r="I844" s="748" t="s">
        <v>4087</v>
      </c>
      <c r="J844" s="748" t="s">
        <v>4088</v>
      </c>
      <c r="K844" s="748" t="s">
        <v>4089</v>
      </c>
      <c r="L844" s="751">
        <v>0</v>
      </c>
      <c r="M844" s="751">
        <v>0</v>
      </c>
      <c r="N844" s="748">
        <v>1</v>
      </c>
      <c r="O844" s="752">
        <v>1</v>
      </c>
      <c r="P844" s="751"/>
      <c r="Q844" s="753"/>
      <c r="R844" s="748"/>
      <c r="S844" s="753">
        <v>0</v>
      </c>
      <c r="T844" s="752"/>
      <c r="U844" s="747">
        <v>0</v>
      </c>
    </row>
    <row r="845" spans="1:21" ht="14.4" customHeight="1" x14ac:dyDescent="0.3">
      <c r="A845" s="746">
        <v>30</v>
      </c>
      <c r="B845" s="748" t="s">
        <v>544</v>
      </c>
      <c r="C845" s="748" t="s">
        <v>3366</v>
      </c>
      <c r="D845" s="749" t="s">
        <v>4283</v>
      </c>
      <c r="E845" s="750" t="s">
        <v>3371</v>
      </c>
      <c r="F845" s="748" t="s">
        <v>3361</v>
      </c>
      <c r="G845" s="748" t="s">
        <v>3876</v>
      </c>
      <c r="H845" s="748" t="s">
        <v>545</v>
      </c>
      <c r="I845" s="748" t="s">
        <v>4090</v>
      </c>
      <c r="J845" s="748" t="s">
        <v>4088</v>
      </c>
      <c r="K845" s="748" t="s">
        <v>4091</v>
      </c>
      <c r="L845" s="751">
        <v>173.52</v>
      </c>
      <c r="M845" s="751">
        <v>1041.1200000000001</v>
      </c>
      <c r="N845" s="748">
        <v>6</v>
      </c>
      <c r="O845" s="752">
        <v>1</v>
      </c>
      <c r="P845" s="751"/>
      <c r="Q845" s="753">
        <v>0</v>
      </c>
      <c r="R845" s="748"/>
      <c r="S845" s="753">
        <v>0</v>
      </c>
      <c r="T845" s="752"/>
      <c r="U845" s="747">
        <v>0</v>
      </c>
    </row>
    <row r="846" spans="1:21" ht="14.4" customHeight="1" x14ac:dyDescent="0.3">
      <c r="A846" s="746">
        <v>30</v>
      </c>
      <c r="B846" s="748" t="s">
        <v>544</v>
      </c>
      <c r="C846" s="748" t="s">
        <v>3366</v>
      </c>
      <c r="D846" s="749" t="s">
        <v>4283</v>
      </c>
      <c r="E846" s="750" t="s">
        <v>3371</v>
      </c>
      <c r="F846" s="748" t="s">
        <v>3361</v>
      </c>
      <c r="G846" s="748" t="s">
        <v>3537</v>
      </c>
      <c r="H846" s="748" t="s">
        <v>2305</v>
      </c>
      <c r="I846" s="748" t="s">
        <v>3538</v>
      </c>
      <c r="J846" s="748" t="s">
        <v>2309</v>
      </c>
      <c r="K846" s="748" t="s">
        <v>3539</v>
      </c>
      <c r="L846" s="751">
        <v>15.61</v>
      </c>
      <c r="M846" s="751">
        <v>171.70999999999998</v>
      </c>
      <c r="N846" s="748">
        <v>11</v>
      </c>
      <c r="O846" s="752">
        <v>5.5</v>
      </c>
      <c r="P846" s="751">
        <v>46.83</v>
      </c>
      <c r="Q846" s="753">
        <v>0.27272727272727276</v>
      </c>
      <c r="R846" s="748">
        <v>3</v>
      </c>
      <c r="S846" s="753">
        <v>0.27272727272727271</v>
      </c>
      <c r="T846" s="752">
        <v>2</v>
      </c>
      <c r="U846" s="747">
        <v>0.36363636363636365</v>
      </c>
    </row>
    <row r="847" spans="1:21" ht="14.4" customHeight="1" x14ac:dyDescent="0.3">
      <c r="A847" s="746">
        <v>30</v>
      </c>
      <c r="B847" s="748" t="s">
        <v>544</v>
      </c>
      <c r="C847" s="748" t="s">
        <v>3366</v>
      </c>
      <c r="D847" s="749" t="s">
        <v>4283</v>
      </c>
      <c r="E847" s="750" t="s">
        <v>3371</v>
      </c>
      <c r="F847" s="748" t="s">
        <v>3361</v>
      </c>
      <c r="G847" s="748" t="s">
        <v>3537</v>
      </c>
      <c r="H847" s="748" t="s">
        <v>2305</v>
      </c>
      <c r="I847" s="748" t="s">
        <v>4092</v>
      </c>
      <c r="J847" s="748" t="s">
        <v>2309</v>
      </c>
      <c r="K847" s="748" t="s">
        <v>4093</v>
      </c>
      <c r="L847" s="751">
        <v>26.03</v>
      </c>
      <c r="M847" s="751">
        <v>26.03</v>
      </c>
      <c r="N847" s="748">
        <v>1</v>
      </c>
      <c r="O847" s="752">
        <v>1</v>
      </c>
      <c r="P847" s="751"/>
      <c r="Q847" s="753">
        <v>0</v>
      </c>
      <c r="R847" s="748"/>
      <c r="S847" s="753">
        <v>0</v>
      </c>
      <c r="T847" s="752"/>
      <c r="U847" s="747">
        <v>0</v>
      </c>
    </row>
    <row r="848" spans="1:21" ht="14.4" customHeight="1" x14ac:dyDescent="0.3">
      <c r="A848" s="746">
        <v>30</v>
      </c>
      <c r="B848" s="748" t="s">
        <v>544</v>
      </c>
      <c r="C848" s="748" t="s">
        <v>3366</v>
      </c>
      <c r="D848" s="749" t="s">
        <v>4283</v>
      </c>
      <c r="E848" s="750" t="s">
        <v>3371</v>
      </c>
      <c r="F848" s="748" t="s">
        <v>3361</v>
      </c>
      <c r="G848" s="748" t="s">
        <v>3537</v>
      </c>
      <c r="H848" s="748" t="s">
        <v>2305</v>
      </c>
      <c r="I848" s="748" t="s">
        <v>3771</v>
      </c>
      <c r="J848" s="748" t="s">
        <v>2312</v>
      </c>
      <c r="K848" s="748" t="s">
        <v>2260</v>
      </c>
      <c r="L848" s="751">
        <v>24.14</v>
      </c>
      <c r="M848" s="751">
        <v>24.14</v>
      </c>
      <c r="N848" s="748">
        <v>1</v>
      </c>
      <c r="O848" s="752">
        <v>0.5</v>
      </c>
      <c r="P848" s="751">
        <v>24.14</v>
      </c>
      <c r="Q848" s="753">
        <v>1</v>
      </c>
      <c r="R848" s="748">
        <v>1</v>
      </c>
      <c r="S848" s="753">
        <v>1</v>
      </c>
      <c r="T848" s="752">
        <v>0.5</v>
      </c>
      <c r="U848" s="747">
        <v>1</v>
      </c>
    </row>
    <row r="849" spans="1:21" ht="14.4" customHeight="1" x14ac:dyDescent="0.3">
      <c r="A849" s="746">
        <v>30</v>
      </c>
      <c r="B849" s="748" t="s">
        <v>544</v>
      </c>
      <c r="C849" s="748" t="s">
        <v>3366</v>
      </c>
      <c r="D849" s="749" t="s">
        <v>4283</v>
      </c>
      <c r="E849" s="750" t="s">
        <v>3371</v>
      </c>
      <c r="F849" s="748" t="s">
        <v>3361</v>
      </c>
      <c r="G849" s="748" t="s">
        <v>4094</v>
      </c>
      <c r="H849" s="748" t="s">
        <v>545</v>
      </c>
      <c r="I849" s="748" t="s">
        <v>944</v>
      </c>
      <c r="J849" s="748" t="s">
        <v>945</v>
      </c>
      <c r="K849" s="748" t="s">
        <v>946</v>
      </c>
      <c r="L849" s="751">
        <v>149.74</v>
      </c>
      <c r="M849" s="751">
        <v>1796.88</v>
      </c>
      <c r="N849" s="748">
        <v>12</v>
      </c>
      <c r="O849" s="752">
        <v>2</v>
      </c>
      <c r="P849" s="751">
        <v>449.22</v>
      </c>
      <c r="Q849" s="753">
        <v>0.25</v>
      </c>
      <c r="R849" s="748">
        <v>3</v>
      </c>
      <c r="S849" s="753">
        <v>0.25</v>
      </c>
      <c r="T849" s="752">
        <v>0.5</v>
      </c>
      <c r="U849" s="747">
        <v>0.25</v>
      </c>
    </row>
    <row r="850" spans="1:21" ht="14.4" customHeight="1" x14ac:dyDescent="0.3">
      <c r="A850" s="746">
        <v>30</v>
      </c>
      <c r="B850" s="748" t="s">
        <v>544</v>
      </c>
      <c r="C850" s="748" t="s">
        <v>3366</v>
      </c>
      <c r="D850" s="749" t="s">
        <v>4283</v>
      </c>
      <c r="E850" s="750" t="s">
        <v>3371</v>
      </c>
      <c r="F850" s="748" t="s">
        <v>3361</v>
      </c>
      <c r="G850" s="748" t="s">
        <v>4094</v>
      </c>
      <c r="H850" s="748" t="s">
        <v>545</v>
      </c>
      <c r="I850" s="748" t="s">
        <v>944</v>
      </c>
      <c r="J850" s="748" t="s">
        <v>945</v>
      </c>
      <c r="K850" s="748" t="s">
        <v>946</v>
      </c>
      <c r="L850" s="751">
        <v>117.46</v>
      </c>
      <c r="M850" s="751">
        <v>587.29999999999995</v>
      </c>
      <c r="N850" s="748">
        <v>5</v>
      </c>
      <c r="O850" s="752">
        <v>1</v>
      </c>
      <c r="P850" s="751">
        <v>234.92</v>
      </c>
      <c r="Q850" s="753">
        <v>0.4</v>
      </c>
      <c r="R850" s="748">
        <v>2</v>
      </c>
      <c r="S850" s="753">
        <v>0.4</v>
      </c>
      <c r="T850" s="752">
        <v>0.5</v>
      </c>
      <c r="U850" s="747">
        <v>0.5</v>
      </c>
    </row>
    <row r="851" spans="1:21" ht="14.4" customHeight="1" x14ac:dyDescent="0.3">
      <c r="A851" s="746">
        <v>30</v>
      </c>
      <c r="B851" s="748" t="s">
        <v>544</v>
      </c>
      <c r="C851" s="748" t="s">
        <v>3366</v>
      </c>
      <c r="D851" s="749" t="s">
        <v>4283</v>
      </c>
      <c r="E851" s="750" t="s">
        <v>3371</v>
      </c>
      <c r="F851" s="748" t="s">
        <v>3361</v>
      </c>
      <c r="G851" s="748" t="s">
        <v>4094</v>
      </c>
      <c r="H851" s="748" t="s">
        <v>545</v>
      </c>
      <c r="I851" s="748" t="s">
        <v>4095</v>
      </c>
      <c r="J851" s="748" t="s">
        <v>4096</v>
      </c>
      <c r="K851" s="748" t="s">
        <v>946</v>
      </c>
      <c r="L851" s="751">
        <v>112.3</v>
      </c>
      <c r="M851" s="751">
        <v>786.09999999999991</v>
      </c>
      <c r="N851" s="748">
        <v>7</v>
      </c>
      <c r="O851" s="752">
        <v>2</v>
      </c>
      <c r="P851" s="751">
        <v>449.2</v>
      </c>
      <c r="Q851" s="753">
        <v>0.57142857142857151</v>
      </c>
      <c r="R851" s="748">
        <v>4</v>
      </c>
      <c r="S851" s="753">
        <v>0.5714285714285714</v>
      </c>
      <c r="T851" s="752">
        <v>1</v>
      </c>
      <c r="U851" s="747">
        <v>0.5</v>
      </c>
    </row>
    <row r="852" spans="1:21" ht="14.4" customHeight="1" x14ac:dyDescent="0.3">
      <c r="A852" s="746">
        <v>30</v>
      </c>
      <c r="B852" s="748" t="s">
        <v>544</v>
      </c>
      <c r="C852" s="748" t="s">
        <v>3366</v>
      </c>
      <c r="D852" s="749" t="s">
        <v>4283</v>
      </c>
      <c r="E852" s="750" t="s">
        <v>3371</v>
      </c>
      <c r="F852" s="748" t="s">
        <v>3361</v>
      </c>
      <c r="G852" s="748" t="s">
        <v>4094</v>
      </c>
      <c r="H852" s="748" t="s">
        <v>545</v>
      </c>
      <c r="I852" s="748" t="s">
        <v>4095</v>
      </c>
      <c r="J852" s="748" t="s">
        <v>4096</v>
      </c>
      <c r="K852" s="748" t="s">
        <v>946</v>
      </c>
      <c r="L852" s="751">
        <v>58.73</v>
      </c>
      <c r="M852" s="751">
        <v>352.38</v>
      </c>
      <c r="N852" s="748">
        <v>6</v>
      </c>
      <c r="O852" s="752">
        <v>1.5</v>
      </c>
      <c r="P852" s="751">
        <v>176.19</v>
      </c>
      <c r="Q852" s="753">
        <v>0.5</v>
      </c>
      <c r="R852" s="748">
        <v>3</v>
      </c>
      <c r="S852" s="753">
        <v>0.5</v>
      </c>
      <c r="T852" s="752">
        <v>0.5</v>
      </c>
      <c r="U852" s="747">
        <v>0.33333333333333331</v>
      </c>
    </row>
    <row r="853" spans="1:21" ht="14.4" customHeight="1" x14ac:dyDescent="0.3">
      <c r="A853" s="746">
        <v>30</v>
      </c>
      <c r="B853" s="748" t="s">
        <v>544</v>
      </c>
      <c r="C853" s="748" t="s">
        <v>3366</v>
      </c>
      <c r="D853" s="749" t="s">
        <v>4283</v>
      </c>
      <c r="E853" s="750" t="s">
        <v>3371</v>
      </c>
      <c r="F853" s="748" t="s">
        <v>3361</v>
      </c>
      <c r="G853" s="748" t="s">
        <v>4097</v>
      </c>
      <c r="H853" s="748" t="s">
        <v>545</v>
      </c>
      <c r="I853" s="748" t="s">
        <v>4098</v>
      </c>
      <c r="J853" s="748" t="s">
        <v>4099</v>
      </c>
      <c r="K853" s="748" t="s">
        <v>4100</v>
      </c>
      <c r="L853" s="751">
        <v>72.040000000000006</v>
      </c>
      <c r="M853" s="751">
        <v>144.08000000000001</v>
      </c>
      <c r="N853" s="748">
        <v>2</v>
      </c>
      <c r="O853" s="752">
        <v>1</v>
      </c>
      <c r="P853" s="751"/>
      <c r="Q853" s="753">
        <v>0</v>
      </c>
      <c r="R853" s="748"/>
      <c r="S853" s="753">
        <v>0</v>
      </c>
      <c r="T853" s="752"/>
      <c r="U853" s="747">
        <v>0</v>
      </c>
    </row>
    <row r="854" spans="1:21" ht="14.4" customHeight="1" x14ac:dyDescent="0.3">
      <c r="A854" s="746">
        <v>30</v>
      </c>
      <c r="B854" s="748" t="s">
        <v>544</v>
      </c>
      <c r="C854" s="748" t="s">
        <v>3366</v>
      </c>
      <c r="D854" s="749" t="s">
        <v>4283</v>
      </c>
      <c r="E854" s="750" t="s">
        <v>3371</v>
      </c>
      <c r="F854" s="748" t="s">
        <v>3361</v>
      </c>
      <c r="G854" s="748" t="s">
        <v>4097</v>
      </c>
      <c r="H854" s="748" t="s">
        <v>545</v>
      </c>
      <c r="I854" s="748" t="s">
        <v>4101</v>
      </c>
      <c r="J854" s="748" t="s">
        <v>4099</v>
      </c>
      <c r="K854" s="748" t="s">
        <v>4102</v>
      </c>
      <c r="L854" s="751">
        <v>36.01</v>
      </c>
      <c r="M854" s="751">
        <v>108.03</v>
      </c>
      <c r="N854" s="748">
        <v>3</v>
      </c>
      <c r="O854" s="752">
        <v>0.5</v>
      </c>
      <c r="P854" s="751"/>
      <c r="Q854" s="753">
        <v>0</v>
      </c>
      <c r="R854" s="748"/>
      <c r="S854" s="753">
        <v>0</v>
      </c>
      <c r="T854" s="752"/>
      <c r="U854" s="747">
        <v>0</v>
      </c>
    </row>
    <row r="855" spans="1:21" ht="14.4" customHeight="1" x14ac:dyDescent="0.3">
      <c r="A855" s="746">
        <v>30</v>
      </c>
      <c r="B855" s="748" t="s">
        <v>544</v>
      </c>
      <c r="C855" s="748" t="s">
        <v>3366</v>
      </c>
      <c r="D855" s="749" t="s">
        <v>4283</v>
      </c>
      <c r="E855" s="750" t="s">
        <v>3371</v>
      </c>
      <c r="F855" s="748" t="s">
        <v>3361</v>
      </c>
      <c r="G855" s="748" t="s">
        <v>3540</v>
      </c>
      <c r="H855" s="748" t="s">
        <v>545</v>
      </c>
      <c r="I855" s="748" t="s">
        <v>1206</v>
      </c>
      <c r="J855" s="748" t="s">
        <v>1080</v>
      </c>
      <c r="K855" s="748" t="s">
        <v>1207</v>
      </c>
      <c r="L855" s="751">
        <v>316.36</v>
      </c>
      <c r="M855" s="751">
        <v>316.36</v>
      </c>
      <c r="N855" s="748">
        <v>1</v>
      </c>
      <c r="O855" s="752">
        <v>0.5</v>
      </c>
      <c r="P855" s="751"/>
      <c r="Q855" s="753">
        <v>0</v>
      </c>
      <c r="R855" s="748"/>
      <c r="S855" s="753">
        <v>0</v>
      </c>
      <c r="T855" s="752"/>
      <c r="U855" s="747">
        <v>0</v>
      </c>
    </row>
    <row r="856" spans="1:21" ht="14.4" customHeight="1" x14ac:dyDescent="0.3">
      <c r="A856" s="746">
        <v>30</v>
      </c>
      <c r="B856" s="748" t="s">
        <v>544</v>
      </c>
      <c r="C856" s="748" t="s">
        <v>3366</v>
      </c>
      <c r="D856" s="749" t="s">
        <v>4283</v>
      </c>
      <c r="E856" s="750" t="s">
        <v>3371</v>
      </c>
      <c r="F856" s="748" t="s">
        <v>3361</v>
      </c>
      <c r="G856" s="748" t="s">
        <v>3541</v>
      </c>
      <c r="H856" s="748" t="s">
        <v>545</v>
      </c>
      <c r="I856" s="748" t="s">
        <v>3690</v>
      </c>
      <c r="J856" s="748" t="s">
        <v>2237</v>
      </c>
      <c r="K856" s="748" t="s">
        <v>3691</v>
      </c>
      <c r="L856" s="751">
        <v>1366.9</v>
      </c>
      <c r="M856" s="751">
        <v>4100.7000000000007</v>
      </c>
      <c r="N856" s="748">
        <v>3</v>
      </c>
      <c r="O856" s="752">
        <v>1</v>
      </c>
      <c r="P856" s="751"/>
      <c r="Q856" s="753">
        <v>0</v>
      </c>
      <c r="R856" s="748"/>
      <c r="S856" s="753">
        <v>0</v>
      </c>
      <c r="T856" s="752"/>
      <c r="U856" s="747">
        <v>0</v>
      </c>
    </row>
    <row r="857" spans="1:21" ht="14.4" customHeight="1" x14ac:dyDescent="0.3">
      <c r="A857" s="746">
        <v>30</v>
      </c>
      <c r="B857" s="748" t="s">
        <v>544</v>
      </c>
      <c r="C857" s="748" t="s">
        <v>3366</v>
      </c>
      <c r="D857" s="749" t="s">
        <v>4283</v>
      </c>
      <c r="E857" s="750" t="s">
        <v>3371</v>
      </c>
      <c r="F857" s="748" t="s">
        <v>3361</v>
      </c>
      <c r="G857" s="748" t="s">
        <v>3541</v>
      </c>
      <c r="H857" s="748" t="s">
        <v>545</v>
      </c>
      <c r="I857" s="748" t="s">
        <v>2303</v>
      </c>
      <c r="J857" s="748" t="s">
        <v>2237</v>
      </c>
      <c r="K857" s="748" t="s">
        <v>2304</v>
      </c>
      <c r="L857" s="751">
        <v>4784.16</v>
      </c>
      <c r="M857" s="751">
        <v>4784.16</v>
      </c>
      <c r="N857" s="748">
        <v>1</v>
      </c>
      <c r="O857" s="752">
        <v>1</v>
      </c>
      <c r="P857" s="751"/>
      <c r="Q857" s="753">
        <v>0</v>
      </c>
      <c r="R857" s="748"/>
      <c r="S857" s="753">
        <v>0</v>
      </c>
      <c r="T857" s="752"/>
      <c r="U857" s="747">
        <v>0</v>
      </c>
    </row>
    <row r="858" spans="1:21" ht="14.4" customHeight="1" x14ac:dyDescent="0.3">
      <c r="A858" s="746">
        <v>30</v>
      </c>
      <c r="B858" s="748" t="s">
        <v>544</v>
      </c>
      <c r="C858" s="748" t="s">
        <v>3366</v>
      </c>
      <c r="D858" s="749" t="s">
        <v>4283</v>
      </c>
      <c r="E858" s="750" t="s">
        <v>3371</v>
      </c>
      <c r="F858" s="748" t="s">
        <v>3361</v>
      </c>
      <c r="G858" s="748" t="s">
        <v>3775</v>
      </c>
      <c r="H858" s="748" t="s">
        <v>2305</v>
      </c>
      <c r="I858" s="748" t="s">
        <v>4103</v>
      </c>
      <c r="J858" s="748" t="s">
        <v>2626</v>
      </c>
      <c r="K858" s="748" t="s">
        <v>2640</v>
      </c>
      <c r="L858" s="751">
        <v>374.74</v>
      </c>
      <c r="M858" s="751">
        <v>374.74</v>
      </c>
      <c r="N858" s="748">
        <v>1</v>
      </c>
      <c r="O858" s="752">
        <v>0.5</v>
      </c>
      <c r="P858" s="751"/>
      <c r="Q858" s="753">
        <v>0</v>
      </c>
      <c r="R858" s="748"/>
      <c r="S858" s="753">
        <v>0</v>
      </c>
      <c r="T858" s="752"/>
      <c r="U858" s="747">
        <v>0</v>
      </c>
    </row>
    <row r="859" spans="1:21" ht="14.4" customHeight="1" x14ac:dyDescent="0.3">
      <c r="A859" s="746">
        <v>30</v>
      </c>
      <c r="B859" s="748" t="s">
        <v>544</v>
      </c>
      <c r="C859" s="748" t="s">
        <v>3366</v>
      </c>
      <c r="D859" s="749" t="s">
        <v>4283</v>
      </c>
      <c r="E859" s="750" t="s">
        <v>3371</v>
      </c>
      <c r="F859" s="748" t="s">
        <v>3361</v>
      </c>
      <c r="G859" s="748" t="s">
        <v>3775</v>
      </c>
      <c r="H859" s="748" t="s">
        <v>2305</v>
      </c>
      <c r="I859" s="748" t="s">
        <v>4103</v>
      </c>
      <c r="J859" s="748" t="s">
        <v>2626</v>
      </c>
      <c r="K859" s="748" t="s">
        <v>2640</v>
      </c>
      <c r="L859" s="751">
        <v>353.18</v>
      </c>
      <c r="M859" s="751">
        <v>353.18</v>
      </c>
      <c r="N859" s="748">
        <v>1</v>
      </c>
      <c r="O859" s="752">
        <v>0.5</v>
      </c>
      <c r="P859" s="751">
        <v>353.18</v>
      </c>
      <c r="Q859" s="753">
        <v>1</v>
      </c>
      <c r="R859" s="748">
        <v>1</v>
      </c>
      <c r="S859" s="753">
        <v>1</v>
      </c>
      <c r="T859" s="752">
        <v>0.5</v>
      </c>
      <c r="U859" s="747">
        <v>1</v>
      </c>
    </row>
    <row r="860" spans="1:21" ht="14.4" customHeight="1" x14ac:dyDescent="0.3">
      <c r="A860" s="746">
        <v>30</v>
      </c>
      <c r="B860" s="748" t="s">
        <v>544</v>
      </c>
      <c r="C860" s="748" t="s">
        <v>3366</v>
      </c>
      <c r="D860" s="749" t="s">
        <v>4283</v>
      </c>
      <c r="E860" s="750" t="s">
        <v>3371</v>
      </c>
      <c r="F860" s="748" t="s">
        <v>3361</v>
      </c>
      <c r="G860" s="748" t="s">
        <v>3775</v>
      </c>
      <c r="H860" s="748" t="s">
        <v>2305</v>
      </c>
      <c r="I860" s="748" t="s">
        <v>3776</v>
      </c>
      <c r="J860" s="748" t="s">
        <v>2524</v>
      </c>
      <c r="K860" s="748" t="s">
        <v>3777</v>
      </c>
      <c r="L860" s="751">
        <v>579.30999999999995</v>
      </c>
      <c r="M860" s="751">
        <v>579.30999999999995</v>
      </c>
      <c r="N860" s="748">
        <v>1</v>
      </c>
      <c r="O860" s="752">
        <v>0.5</v>
      </c>
      <c r="P860" s="751"/>
      <c r="Q860" s="753">
        <v>0</v>
      </c>
      <c r="R860" s="748"/>
      <c r="S860" s="753">
        <v>0</v>
      </c>
      <c r="T860" s="752"/>
      <c r="U860" s="747">
        <v>0</v>
      </c>
    </row>
    <row r="861" spans="1:21" ht="14.4" customHeight="1" x14ac:dyDescent="0.3">
      <c r="A861" s="746">
        <v>30</v>
      </c>
      <c r="B861" s="748" t="s">
        <v>544</v>
      </c>
      <c r="C861" s="748" t="s">
        <v>3366</v>
      </c>
      <c r="D861" s="749" t="s">
        <v>4283</v>
      </c>
      <c r="E861" s="750" t="s">
        <v>3371</v>
      </c>
      <c r="F861" s="748" t="s">
        <v>3361</v>
      </c>
      <c r="G861" s="748" t="s">
        <v>3778</v>
      </c>
      <c r="H861" s="748" t="s">
        <v>545</v>
      </c>
      <c r="I861" s="748" t="s">
        <v>1146</v>
      </c>
      <c r="J861" s="748" t="s">
        <v>3779</v>
      </c>
      <c r="K861" s="748" t="s">
        <v>3780</v>
      </c>
      <c r="L861" s="751">
        <v>0</v>
      </c>
      <c r="M861" s="751">
        <v>0</v>
      </c>
      <c r="N861" s="748">
        <v>5</v>
      </c>
      <c r="O861" s="752">
        <v>2</v>
      </c>
      <c r="P861" s="751">
        <v>0</v>
      </c>
      <c r="Q861" s="753"/>
      <c r="R861" s="748">
        <v>2</v>
      </c>
      <c r="S861" s="753">
        <v>0.4</v>
      </c>
      <c r="T861" s="752">
        <v>0.5</v>
      </c>
      <c r="U861" s="747">
        <v>0.25</v>
      </c>
    </row>
    <row r="862" spans="1:21" ht="14.4" customHeight="1" x14ac:dyDescent="0.3">
      <c r="A862" s="746">
        <v>30</v>
      </c>
      <c r="B862" s="748" t="s">
        <v>544</v>
      </c>
      <c r="C862" s="748" t="s">
        <v>3366</v>
      </c>
      <c r="D862" s="749" t="s">
        <v>4283</v>
      </c>
      <c r="E862" s="750" t="s">
        <v>3371</v>
      </c>
      <c r="F862" s="748" t="s">
        <v>3361</v>
      </c>
      <c r="G862" s="748" t="s">
        <v>3887</v>
      </c>
      <c r="H862" s="748" t="s">
        <v>2305</v>
      </c>
      <c r="I862" s="748" t="s">
        <v>2553</v>
      </c>
      <c r="J862" s="748" t="s">
        <v>2554</v>
      </c>
      <c r="K862" s="748" t="s">
        <v>1036</v>
      </c>
      <c r="L862" s="751">
        <v>58.86</v>
      </c>
      <c r="M862" s="751">
        <v>176.57999999999998</v>
      </c>
      <c r="N862" s="748">
        <v>3</v>
      </c>
      <c r="O862" s="752">
        <v>0.5</v>
      </c>
      <c r="P862" s="751"/>
      <c r="Q862" s="753">
        <v>0</v>
      </c>
      <c r="R862" s="748"/>
      <c r="S862" s="753">
        <v>0</v>
      </c>
      <c r="T862" s="752"/>
      <c r="U862" s="747">
        <v>0</v>
      </c>
    </row>
    <row r="863" spans="1:21" ht="14.4" customHeight="1" x14ac:dyDescent="0.3">
      <c r="A863" s="746">
        <v>30</v>
      </c>
      <c r="B863" s="748" t="s">
        <v>544</v>
      </c>
      <c r="C863" s="748" t="s">
        <v>3366</v>
      </c>
      <c r="D863" s="749" t="s">
        <v>4283</v>
      </c>
      <c r="E863" s="750" t="s">
        <v>3371</v>
      </c>
      <c r="F863" s="748" t="s">
        <v>3361</v>
      </c>
      <c r="G863" s="748" t="s">
        <v>4104</v>
      </c>
      <c r="H863" s="748" t="s">
        <v>545</v>
      </c>
      <c r="I863" s="748" t="s">
        <v>794</v>
      </c>
      <c r="J863" s="748" t="s">
        <v>795</v>
      </c>
      <c r="K863" s="748" t="s">
        <v>4105</v>
      </c>
      <c r="L863" s="751">
        <v>121.96</v>
      </c>
      <c r="M863" s="751">
        <v>121.96</v>
      </c>
      <c r="N863" s="748">
        <v>1</v>
      </c>
      <c r="O863" s="752">
        <v>1</v>
      </c>
      <c r="P863" s="751"/>
      <c r="Q863" s="753">
        <v>0</v>
      </c>
      <c r="R863" s="748"/>
      <c r="S863" s="753">
        <v>0</v>
      </c>
      <c r="T863" s="752"/>
      <c r="U863" s="747">
        <v>0</v>
      </c>
    </row>
    <row r="864" spans="1:21" ht="14.4" customHeight="1" x14ac:dyDescent="0.3">
      <c r="A864" s="746">
        <v>30</v>
      </c>
      <c r="B864" s="748" t="s">
        <v>544</v>
      </c>
      <c r="C864" s="748" t="s">
        <v>3366</v>
      </c>
      <c r="D864" s="749" t="s">
        <v>4283</v>
      </c>
      <c r="E864" s="750" t="s">
        <v>3371</v>
      </c>
      <c r="F864" s="748" t="s">
        <v>3361</v>
      </c>
      <c r="G864" s="748" t="s">
        <v>3548</v>
      </c>
      <c r="H864" s="748" t="s">
        <v>545</v>
      </c>
      <c r="I864" s="748" t="s">
        <v>956</v>
      </c>
      <c r="J864" s="748" t="s">
        <v>3549</v>
      </c>
      <c r="K864" s="748" t="s">
        <v>3550</v>
      </c>
      <c r="L864" s="751">
        <v>0</v>
      </c>
      <c r="M864" s="751">
        <v>0</v>
      </c>
      <c r="N864" s="748">
        <v>11</v>
      </c>
      <c r="O864" s="752">
        <v>4</v>
      </c>
      <c r="P864" s="751">
        <v>0</v>
      </c>
      <c r="Q864" s="753"/>
      <c r="R864" s="748">
        <v>5</v>
      </c>
      <c r="S864" s="753">
        <v>0.45454545454545453</v>
      </c>
      <c r="T864" s="752">
        <v>2</v>
      </c>
      <c r="U864" s="747">
        <v>0.5</v>
      </c>
    </row>
    <row r="865" spans="1:21" ht="14.4" customHeight="1" x14ac:dyDescent="0.3">
      <c r="A865" s="746">
        <v>30</v>
      </c>
      <c r="B865" s="748" t="s">
        <v>544</v>
      </c>
      <c r="C865" s="748" t="s">
        <v>3366</v>
      </c>
      <c r="D865" s="749" t="s">
        <v>4283</v>
      </c>
      <c r="E865" s="750" t="s">
        <v>3371</v>
      </c>
      <c r="F865" s="748" t="s">
        <v>3361</v>
      </c>
      <c r="G865" s="748" t="s">
        <v>3548</v>
      </c>
      <c r="H865" s="748" t="s">
        <v>545</v>
      </c>
      <c r="I865" s="748" t="s">
        <v>1388</v>
      </c>
      <c r="J865" s="748" t="s">
        <v>4106</v>
      </c>
      <c r="K865" s="748" t="s">
        <v>4107</v>
      </c>
      <c r="L865" s="751">
        <v>76.86</v>
      </c>
      <c r="M865" s="751">
        <v>691.74</v>
      </c>
      <c r="N865" s="748">
        <v>9</v>
      </c>
      <c r="O865" s="752">
        <v>3.5</v>
      </c>
      <c r="P865" s="751">
        <v>230.57999999999998</v>
      </c>
      <c r="Q865" s="753">
        <v>0.33333333333333331</v>
      </c>
      <c r="R865" s="748">
        <v>3</v>
      </c>
      <c r="S865" s="753">
        <v>0.33333333333333331</v>
      </c>
      <c r="T865" s="752">
        <v>1</v>
      </c>
      <c r="U865" s="747">
        <v>0.2857142857142857</v>
      </c>
    </row>
    <row r="866" spans="1:21" ht="14.4" customHeight="1" x14ac:dyDescent="0.3">
      <c r="A866" s="746">
        <v>30</v>
      </c>
      <c r="B866" s="748" t="s">
        <v>544</v>
      </c>
      <c r="C866" s="748" t="s">
        <v>3366</v>
      </c>
      <c r="D866" s="749" t="s">
        <v>4283</v>
      </c>
      <c r="E866" s="750" t="s">
        <v>3371</v>
      </c>
      <c r="F866" s="748" t="s">
        <v>3361</v>
      </c>
      <c r="G866" s="748" t="s">
        <v>3548</v>
      </c>
      <c r="H866" s="748" t="s">
        <v>545</v>
      </c>
      <c r="I866" s="748" t="s">
        <v>767</v>
      </c>
      <c r="J866" s="748" t="s">
        <v>4106</v>
      </c>
      <c r="K866" s="748" t="s">
        <v>4108</v>
      </c>
      <c r="L866" s="751">
        <v>61.49</v>
      </c>
      <c r="M866" s="751">
        <v>61.49</v>
      </c>
      <c r="N866" s="748">
        <v>1</v>
      </c>
      <c r="O866" s="752">
        <v>1</v>
      </c>
      <c r="P866" s="751"/>
      <c r="Q866" s="753">
        <v>0</v>
      </c>
      <c r="R866" s="748"/>
      <c r="S866" s="753">
        <v>0</v>
      </c>
      <c r="T866" s="752"/>
      <c r="U866" s="747">
        <v>0</v>
      </c>
    </row>
    <row r="867" spans="1:21" ht="14.4" customHeight="1" x14ac:dyDescent="0.3">
      <c r="A867" s="746">
        <v>30</v>
      </c>
      <c r="B867" s="748" t="s">
        <v>544</v>
      </c>
      <c r="C867" s="748" t="s">
        <v>3366</v>
      </c>
      <c r="D867" s="749" t="s">
        <v>4283</v>
      </c>
      <c r="E867" s="750" t="s">
        <v>3371</v>
      </c>
      <c r="F867" s="748" t="s">
        <v>3361</v>
      </c>
      <c r="G867" s="748" t="s">
        <v>4109</v>
      </c>
      <c r="H867" s="748" t="s">
        <v>545</v>
      </c>
      <c r="I867" s="748" t="s">
        <v>4110</v>
      </c>
      <c r="J867" s="748" t="s">
        <v>4111</v>
      </c>
      <c r="K867" s="748" t="s">
        <v>4112</v>
      </c>
      <c r="L867" s="751">
        <v>96.42</v>
      </c>
      <c r="M867" s="751">
        <v>192.84</v>
      </c>
      <c r="N867" s="748">
        <v>2</v>
      </c>
      <c r="O867" s="752">
        <v>0.5</v>
      </c>
      <c r="P867" s="751">
        <v>192.84</v>
      </c>
      <c r="Q867" s="753">
        <v>1</v>
      </c>
      <c r="R867" s="748">
        <v>2</v>
      </c>
      <c r="S867" s="753">
        <v>1</v>
      </c>
      <c r="T867" s="752">
        <v>0.5</v>
      </c>
      <c r="U867" s="747">
        <v>1</v>
      </c>
    </row>
    <row r="868" spans="1:21" ht="14.4" customHeight="1" x14ac:dyDescent="0.3">
      <c r="A868" s="746">
        <v>30</v>
      </c>
      <c r="B868" s="748" t="s">
        <v>544</v>
      </c>
      <c r="C868" s="748" t="s">
        <v>3366</v>
      </c>
      <c r="D868" s="749" t="s">
        <v>4283</v>
      </c>
      <c r="E868" s="750" t="s">
        <v>3371</v>
      </c>
      <c r="F868" s="748" t="s">
        <v>3361</v>
      </c>
      <c r="G868" s="748" t="s">
        <v>3553</v>
      </c>
      <c r="H868" s="748" t="s">
        <v>545</v>
      </c>
      <c r="I868" s="748" t="s">
        <v>4113</v>
      </c>
      <c r="J868" s="748" t="s">
        <v>2910</v>
      </c>
      <c r="K868" s="748" t="s">
        <v>3554</v>
      </c>
      <c r="L868" s="751">
        <v>22.44</v>
      </c>
      <c r="M868" s="751">
        <v>22.44</v>
      </c>
      <c r="N868" s="748">
        <v>1</v>
      </c>
      <c r="O868" s="752">
        <v>1</v>
      </c>
      <c r="P868" s="751">
        <v>22.44</v>
      </c>
      <c r="Q868" s="753">
        <v>1</v>
      </c>
      <c r="R868" s="748">
        <v>1</v>
      </c>
      <c r="S868" s="753">
        <v>1</v>
      </c>
      <c r="T868" s="752">
        <v>1</v>
      </c>
      <c r="U868" s="747">
        <v>1</v>
      </c>
    </row>
    <row r="869" spans="1:21" ht="14.4" customHeight="1" x14ac:dyDescent="0.3">
      <c r="A869" s="746">
        <v>30</v>
      </c>
      <c r="B869" s="748" t="s">
        <v>544</v>
      </c>
      <c r="C869" s="748" t="s">
        <v>3366</v>
      </c>
      <c r="D869" s="749" t="s">
        <v>4283</v>
      </c>
      <c r="E869" s="750" t="s">
        <v>3371</v>
      </c>
      <c r="F869" s="748" t="s">
        <v>3361</v>
      </c>
      <c r="G869" s="748" t="s">
        <v>3555</v>
      </c>
      <c r="H869" s="748" t="s">
        <v>545</v>
      </c>
      <c r="I869" s="748" t="s">
        <v>4114</v>
      </c>
      <c r="J869" s="748" t="s">
        <v>1139</v>
      </c>
      <c r="K869" s="748" t="s">
        <v>4115</v>
      </c>
      <c r="L869" s="751">
        <v>359.21</v>
      </c>
      <c r="M869" s="751">
        <v>718.42</v>
      </c>
      <c r="N869" s="748">
        <v>2</v>
      </c>
      <c r="O869" s="752">
        <v>1</v>
      </c>
      <c r="P869" s="751"/>
      <c r="Q869" s="753">
        <v>0</v>
      </c>
      <c r="R869" s="748"/>
      <c r="S869" s="753">
        <v>0</v>
      </c>
      <c r="T869" s="752"/>
      <c r="U869" s="747">
        <v>0</v>
      </c>
    </row>
    <row r="870" spans="1:21" ht="14.4" customHeight="1" x14ac:dyDescent="0.3">
      <c r="A870" s="746">
        <v>30</v>
      </c>
      <c r="B870" s="748" t="s">
        <v>544</v>
      </c>
      <c r="C870" s="748" t="s">
        <v>3366</v>
      </c>
      <c r="D870" s="749" t="s">
        <v>4283</v>
      </c>
      <c r="E870" s="750" t="s">
        <v>3371</v>
      </c>
      <c r="F870" s="748" t="s">
        <v>3361</v>
      </c>
      <c r="G870" s="748" t="s">
        <v>3555</v>
      </c>
      <c r="H870" s="748" t="s">
        <v>545</v>
      </c>
      <c r="I870" s="748" t="s">
        <v>1138</v>
      </c>
      <c r="J870" s="748" t="s">
        <v>1139</v>
      </c>
      <c r="K870" s="748" t="s">
        <v>3556</v>
      </c>
      <c r="L870" s="751">
        <v>657.67</v>
      </c>
      <c r="M870" s="751">
        <v>6576.7</v>
      </c>
      <c r="N870" s="748">
        <v>10</v>
      </c>
      <c r="O870" s="752">
        <v>4.5</v>
      </c>
      <c r="P870" s="751">
        <v>1315.34</v>
      </c>
      <c r="Q870" s="753">
        <v>0.19999999999999998</v>
      </c>
      <c r="R870" s="748">
        <v>2</v>
      </c>
      <c r="S870" s="753">
        <v>0.2</v>
      </c>
      <c r="T870" s="752">
        <v>0.5</v>
      </c>
      <c r="U870" s="747">
        <v>0.1111111111111111</v>
      </c>
    </row>
    <row r="871" spans="1:21" ht="14.4" customHeight="1" x14ac:dyDescent="0.3">
      <c r="A871" s="746">
        <v>30</v>
      </c>
      <c r="B871" s="748" t="s">
        <v>544</v>
      </c>
      <c r="C871" s="748" t="s">
        <v>3366</v>
      </c>
      <c r="D871" s="749" t="s">
        <v>4283</v>
      </c>
      <c r="E871" s="750" t="s">
        <v>3371</v>
      </c>
      <c r="F871" s="748" t="s">
        <v>3361</v>
      </c>
      <c r="G871" s="748" t="s">
        <v>4116</v>
      </c>
      <c r="H871" s="748" t="s">
        <v>545</v>
      </c>
      <c r="I871" s="748" t="s">
        <v>4117</v>
      </c>
      <c r="J871" s="748" t="s">
        <v>4118</v>
      </c>
      <c r="K871" s="748" t="s">
        <v>866</v>
      </c>
      <c r="L871" s="751">
        <v>246.88</v>
      </c>
      <c r="M871" s="751">
        <v>740.64</v>
      </c>
      <c r="N871" s="748">
        <v>3</v>
      </c>
      <c r="O871" s="752">
        <v>0.5</v>
      </c>
      <c r="P871" s="751"/>
      <c r="Q871" s="753">
        <v>0</v>
      </c>
      <c r="R871" s="748"/>
      <c r="S871" s="753">
        <v>0</v>
      </c>
      <c r="T871" s="752"/>
      <c r="U871" s="747">
        <v>0</v>
      </c>
    </row>
    <row r="872" spans="1:21" ht="14.4" customHeight="1" x14ac:dyDescent="0.3">
      <c r="A872" s="746">
        <v>30</v>
      </c>
      <c r="B872" s="748" t="s">
        <v>544</v>
      </c>
      <c r="C872" s="748" t="s">
        <v>3366</v>
      </c>
      <c r="D872" s="749" t="s">
        <v>4283</v>
      </c>
      <c r="E872" s="750" t="s">
        <v>3371</v>
      </c>
      <c r="F872" s="748" t="s">
        <v>3361</v>
      </c>
      <c r="G872" s="748" t="s">
        <v>3890</v>
      </c>
      <c r="H872" s="748" t="s">
        <v>545</v>
      </c>
      <c r="I872" s="748" t="s">
        <v>864</v>
      </c>
      <c r="J872" s="748" t="s">
        <v>3933</v>
      </c>
      <c r="K872" s="748" t="s">
        <v>866</v>
      </c>
      <c r="L872" s="751">
        <v>124.3</v>
      </c>
      <c r="M872" s="751">
        <v>372.9</v>
      </c>
      <c r="N872" s="748">
        <v>3</v>
      </c>
      <c r="O872" s="752">
        <v>0.5</v>
      </c>
      <c r="P872" s="751"/>
      <c r="Q872" s="753">
        <v>0</v>
      </c>
      <c r="R872" s="748"/>
      <c r="S872" s="753">
        <v>0</v>
      </c>
      <c r="T872" s="752"/>
      <c r="U872" s="747">
        <v>0</v>
      </c>
    </row>
    <row r="873" spans="1:21" ht="14.4" customHeight="1" x14ac:dyDescent="0.3">
      <c r="A873" s="746">
        <v>30</v>
      </c>
      <c r="B873" s="748" t="s">
        <v>544</v>
      </c>
      <c r="C873" s="748" t="s">
        <v>3366</v>
      </c>
      <c r="D873" s="749" t="s">
        <v>4283</v>
      </c>
      <c r="E873" s="750" t="s">
        <v>3371</v>
      </c>
      <c r="F873" s="748" t="s">
        <v>3361</v>
      </c>
      <c r="G873" s="748" t="s">
        <v>3890</v>
      </c>
      <c r="H873" s="748" t="s">
        <v>545</v>
      </c>
      <c r="I873" s="748" t="s">
        <v>4119</v>
      </c>
      <c r="J873" s="748" t="s">
        <v>3933</v>
      </c>
      <c r="K873" s="748" t="s">
        <v>4120</v>
      </c>
      <c r="L873" s="751">
        <v>0</v>
      </c>
      <c r="M873" s="751">
        <v>0</v>
      </c>
      <c r="N873" s="748">
        <v>1</v>
      </c>
      <c r="O873" s="752">
        <v>0.5</v>
      </c>
      <c r="P873" s="751"/>
      <c r="Q873" s="753"/>
      <c r="R873" s="748"/>
      <c r="S873" s="753">
        <v>0</v>
      </c>
      <c r="T873" s="752"/>
      <c r="U873" s="747">
        <v>0</v>
      </c>
    </row>
    <row r="874" spans="1:21" ht="14.4" customHeight="1" x14ac:dyDescent="0.3">
      <c r="A874" s="746">
        <v>30</v>
      </c>
      <c r="B874" s="748" t="s">
        <v>544</v>
      </c>
      <c r="C874" s="748" t="s">
        <v>3366</v>
      </c>
      <c r="D874" s="749" t="s">
        <v>4283</v>
      </c>
      <c r="E874" s="750" t="s">
        <v>3371</v>
      </c>
      <c r="F874" s="748" t="s">
        <v>3361</v>
      </c>
      <c r="G874" s="748" t="s">
        <v>3557</v>
      </c>
      <c r="H874" s="748" t="s">
        <v>545</v>
      </c>
      <c r="I874" s="748" t="s">
        <v>4121</v>
      </c>
      <c r="J874" s="748" t="s">
        <v>895</v>
      </c>
      <c r="K874" s="748" t="s">
        <v>3696</v>
      </c>
      <c r="L874" s="751">
        <v>80.959999999999994</v>
      </c>
      <c r="M874" s="751">
        <v>80.959999999999994</v>
      </c>
      <c r="N874" s="748">
        <v>1</v>
      </c>
      <c r="O874" s="752">
        <v>1</v>
      </c>
      <c r="P874" s="751"/>
      <c r="Q874" s="753">
        <v>0</v>
      </c>
      <c r="R874" s="748"/>
      <c r="S874" s="753">
        <v>0</v>
      </c>
      <c r="T874" s="752"/>
      <c r="U874" s="747">
        <v>0</v>
      </c>
    </row>
    <row r="875" spans="1:21" ht="14.4" customHeight="1" x14ac:dyDescent="0.3">
      <c r="A875" s="746">
        <v>30</v>
      </c>
      <c r="B875" s="748" t="s">
        <v>544</v>
      </c>
      <c r="C875" s="748" t="s">
        <v>3366</v>
      </c>
      <c r="D875" s="749" t="s">
        <v>4283</v>
      </c>
      <c r="E875" s="750" t="s">
        <v>3371</v>
      </c>
      <c r="F875" s="748" t="s">
        <v>3361</v>
      </c>
      <c r="G875" s="748" t="s">
        <v>3934</v>
      </c>
      <c r="H875" s="748" t="s">
        <v>545</v>
      </c>
      <c r="I875" s="748" t="s">
        <v>4122</v>
      </c>
      <c r="J875" s="748" t="s">
        <v>3936</v>
      </c>
      <c r="K875" s="748" t="s">
        <v>2407</v>
      </c>
      <c r="L875" s="751">
        <v>0</v>
      </c>
      <c r="M875" s="751">
        <v>0</v>
      </c>
      <c r="N875" s="748">
        <v>6</v>
      </c>
      <c r="O875" s="752">
        <v>2</v>
      </c>
      <c r="P875" s="751"/>
      <c r="Q875" s="753"/>
      <c r="R875" s="748"/>
      <c r="S875" s="753">
        <v>0</v>
      </c>
      <c r="T875" s="752"/>
      <c r="U875" s="747">
        <v>0</v>
      </c>
    </row>
    <row r="876" spans="1:21" ht="14.4" customHeight="1" x14ac:dyDescent="0.3">
      <c r="A876" s="746">
        <v>30</v>
      </c>
      <c r="B876" s="748" t="s">
        <v>544</v>
      </c>
      <c r="C876" s="748" t="s">
        <v>3366</v>
      </c>
      <c r="D876" s="749" t="s">
        <v>4283</v>
      </c>
      <c r="E876" s="750" t="s">
        <v>3371</v>
      </c>
      <c r="F876" s="748" t="s">
        <v>3361</v>
      </c>
      <c r="G876" s="748" t="s">
        <v>4123</v>
      </c>
      <c r="H876" s="748" t="s">
        <v>545</v>
      </c>
      <c r="I876" s="748" t="s">
        <v>4124</v>
      </c>
      <c r="J876" s="748" t="s">
        <v>4125</v>
      </c>
      <c r="K876" s="748" t="s">
        <v>2540</v>
      </c>
      <c r="L876" s="751">
        <v>38.56</v>
      </c>
      <c r="M876" s="751">
        <v>154.24</v>
      </c>
      <c r="N876" s="748">
        <v>4</v>
      </c>
      <c r="O876" s="752">
        <v>1.5</v>
      </c>
      <c r="P876" s="751">
        <v>115.68</v>
      </c>
      <c r="Q876" s="753">
        <v>0.75</v>
      </c>
      <c r="R876" s="748">
        <v>3</v>
      </c>
      <c r="S876" s="753">
        <v>0.75</v>
      </c>
      <c r="T876" s="752">
        <v>1</v>
      </c>
      <c r="U876" s="747">
        <v>0.66666666666666663</v>
      </c>
    </row>
    <row r="877" spans="1:21" ht="14.4" customHeight="1" x14ac:dyDescent="0.3">
      <c r="A877" s="746">
        <v>30</v>
      </c>
      <c r="B877" s="748" t="s">
        <v>544</v>
      </c>
      <c r="C877" s="748" t="s">
        <v>3366</v>
      </c>
      <c r="D877" s="749" t="s">
        <v>4283</v>
      </c>
      <c r="E877" s="750" t="s">
        <v>3371</v>
      </c>
      <c r="F877" s="748" t="s">
        <v>3361</v>
      </c>
      <c r="G877" s="748" t="s">
        <v>4126</v>
      </c>
      <c r="H877" s="748" t="s">
        <v>545</v>
      </c>
      <c r="I877" s="748" t="s">
        <v>986</v>
      </c>
      <c r="J877" s="748" t="s">
        <v>4127</v>
      </c>
      <c r="K877" s="748" t="s">
        <v>4102</v>
      </c>
      <c r="L877" s="751">
        <v>77.13</v>
      </c>
      <c r="M877" s="751">
        <v>154.26</v>
      </c>
      <c r="N877" s="748">
        <v>2</v>
      </c>
      <c r="O877" s="752">
        <v>0.5</v>
      </c>
      <c r="P877" s="751"/>
      <c r="Q877" s="753">
        <v>0</v>
      </c>
      <c r="R877" s="748"/>
      <c r="S877" s="753">
        <v>0</v>
      </c>
      <c r="T877" s="752"/>
      <c r="U877" s="747">
        <v>0</v>
      </c>
    </row>
    <row r="878" spans="1:21" ht="14.4" customHeight="1" x14ac:dyDescent="0.3">
      <c r="A878" s="746">
        <v>30</v>
      </c>
      <c r="B878" s="748" t="s">
        <v>544</v>
      </c>
      <c r="C878" s="748" t="s">
        <v>3366</v>
      </c>
      <c r="D878" s="749" t="s">
        <v>4283</v>
      </c>
      <c r="E878" s="750" t="s">
        <v>3371</v>
      </c>
      <c r="F878" s="748" t="s">
        <v>3361</v>
      </c>
      <c r="G878" s="748" t="s">
        <v>3699</v>
      </c>
      <c r="H878" s="748" t="s">
        <v>2305</v>
      </c>
      <c r="I878" s="748" t="s">
        <v>4128</v>
      </c>
      <c r="J878" s="748" t="s">
        <v>3701</v>
      </c>
      <c r="K878" s="748" t="s">
        <v>1721</v>
      </c>
      <c r="L878" s="751">
        <v>31.32</v>
      </c>
      <c r="M878" s="751">
        <v>156.60000000000002</v>
      </c>
      <c r="N878" s="748">
        <v>5</v>
      </c>
      <c r="O878" s="752">
        <v>1.5</v>
      </c>
      <c r="P878" s="751">
        <v>156.60000000000002</v>
      </c>
      <c r="Q878" s="753">
        <v>1</v>
      </c>
      <c r="R878" s="748">
        <v>5</v>
      </c>
      <c r="S878" s="753">
        <v>1</v>
      </c>
      <c r="T878" s="752">
        <v>1.5</v>
      </c>
      <c r="U878" s="747">
        <v>1</v>
      </c>
    </row>
    <row r="879" spans="1:21" ht="14.4" customHeight="1" x14ac:dyDescent="0.3">
      <c r="A879" s="746">
        <v>30</v>
      </c>
      <c r="B879" s="748" t="s">
        <v>544</v>
      </c>
      <c r="C879" s="748" t="s">
        <v>3366</v>
      </c>
      <c r="D879" s="749" t="s">
        <v>4283</v>
      </c>
      <c r="E879" s="750" t="s">
        <v>3371</v>
      </c>
      <c r="F879" s="748" t="s">
        <v>3361</v>
      </c>
      <c r="G879" s="748" t="s">
        <v>3699</v>
      </c>
      <c r="H879" s="748" t="s">
        <v>2305</v>
      </c>
      <c r="I879" s="748" t="s">
        <v>2451</v>
      </c>
      <c r="J879" s="748" t="s">
        <v>2445</v>
      </c>
      <c r="K879" s="748" t="s">
        <v>3300</v>
      </c>
      <c r="L879" s="751">
        <v>156.61000000000001</v>
      </c>
      <c r="M879" s="751">
        <v>156.61000000000001</v>
      </c>
      <c r="N879" s="748">
        <v>1</v>
      </c>
      <c r="O879" s="752">
        <v>1</v>
      </c>
      <c r="P879" s="751"/>
      <c r="Q879" s="753">
        <v>0</v>
      </c>
      <c r="R879" s="748"/>
      <c r="S879" s="753">
        <v>0</v>
      </c>
      <c r="T879" s="752"/>
      <c r="U879" s="747">
        <v>0</v>
      </c>
    </row>
    <row r="880" spans="1:21" ht="14.4" customHeight="1" x14ac:dyDescent="0.3">
      <c r="A880" s="746">
        <v>30</v>
      </c>
      <c r="B880" s="748" t="s">
        <v>544</v>
      </c>
      <c r="C880" s="748" t="s">
        <v>3366</v>
      </c>
      <c r="D880" s="749" t="s">
        <v>4283</v>
      </c>
      <c r="E880" s="750" t="s">
        <v>3371</v>
      </c>
      <c r="F880" s="748" t="s">
        <v>3361</v>
      </c>
      <c r="G880" s="748" t="s">
        <v>3699</v>
      </c>
      <c r="H880" s="748" t="s">
        <v>545</v>
      </c>
      <c r="I880" s="748" t="s">
        <v>4129</v>
      </c>
      <c r="J880" s="748" t="s">
        <v>4130</v>
      </c>
      <c r="K880" s="748" t="s">
        <v>3702</v>
      </c>
      <c r="L880" s="751">
        <v>300.68</v>
      </c>
      <c r="M880" s="751">
        <v>300.68</v>
      </c>
      <c r="N880" s="748">
        <v>1</v>
      </c>
      <c r="O880" s="752">
        <v>1</v>
      </c>
      <c r="P880" s="751">
        <v>300.68</v>
      </c>
      <c r="Q880" s="753">
        <v>1</v>
      </c>
      <c r="R880" s="748">
        <v>1</v>
      </c>
      <c r="S880" s="753">
        <v>1</v>
      </c>
      <c r="T880" s="752">
        <v>1</v>
      </c>
      <c r="U880" s="747">
        <v>1</v>
      </c>
    </row>
    <row r="881" spans="1:21" ht="14.4" customHeight="1" x14ac:dyDescent="0.3">
      <c r="A881" s="746">
        <v>30</v>
      </c>
      <c r="B881" s="748" t="s">
        <v>544</v>
      </c>
      <c r="C881" s="748" t="s">
        <v>3366</v>
      </c>
      <c r="D881" s="749" t="s">
        <v>4283</v>
      </c>
      <c r="E881" s="750" t="s">
        <v>3371</v>
      </c>
      <c r="F881" s="748" t="s">
        <v>3361</v>
      </c>
      <c r="G881" s="748" t="s">
        <v>3568</v>
      </c>
      <c r="H881" s="748" t="s">
        <v>545</v>
      </c>
      <c r="I881" s="748" t="s">
        <v>4131</v>
      </c>
      <c r="J881" s="748" t="s">
        <v>2032</v>
      </c>
      <c r="K881" s="748" t="s">
        <v>808</v>
      </c>
      <c r="L881" s="751">
        <v>150.43</v>
      </c>
      <c r="M881" s="751">
        <v>300.86</v>
      </c>
      <c r="N881" s="748">
        <v>2</v>
      </c>
      <c r="O881" s="752">
        <v>1</v>
      </c>
      <c r="P881" s="751">
        <v>150.43</v>
      </c>
      <c r="Q881" s="753">
        <v>0.5</v>
      </c>
      <c r="R881" s="748">
        <v>1</v>
      </c>
      <c r="S881" s="753">
        <v>0.5</v>
      </c>
      <c r="T881" s="752">
        <v>0.5</v>
      </c>
      <c r="U881" s="747">
        <v>0.5</v>
      </c>
    </row>
    <row r="882" spans="1:21" ht="14.4" customHeight="1" x14ac:dyDescent="0.3">
      <c r="A882" s="746">
        <v>30</v>
      </c>
      <c r="B882" s="748" t="s">
        <v>544</v>
      </c>
      <c r="C882" s="748" t="s">
        <v>3366</v>
      </c>
      <c r="D882" s="749" t="s">
        <v>4283</v>
      </c>
      <c r="E882" s="750" t="s">
        <v>3371</v>
      </c>
      <c r="F882" s="748" t="s">
        <v>3361</v>
      </c>
      <c r="G882" s="748" t="s">
        <v>3568</v>
      </c>
      <c r="H882" s="748" t="s">
        <v>545</v>
      </c>
      <c r="I882" s="748" t="s">
        <v>4132</v>
      </c>
      <c r="J882" s="748" t="s">
        <v>2019</v>
      </c>
      <c r="K882" s="748" t="s">
        <v>808</v>
      </c>
      <c r="L882" s="751">
        <v>0</v>
      </c>
      <c r="M882" s="751">
        <v>0</v>
      </c>
      <c r="N882" s="748">
        <v>1</v>
      </c>
      <c r="O882" s="752">
        <v>0.5</v>
      </c>
      <c r="P882" s="751">
        <v>0</v>
      </c>
      <c r="Q882" s="753"/>
      <c r="R882" s="748">
        <v>1</v>
      </c>
      <c r="S882" s="753">
        <v>1</v>
      </c>
      <c r="T882" s="752">
        <v>0.5</v>
      </c>
      <c r="U882" s="747">
        <v>1</v>
      </c>
    </row>
    <row r="883" spans="1:21" ht="14.4" customHeight="1" x14ac:dyDescent="0.3">
      <c r="A883" s="746">
        <v>30</v>
      </c>
      <c r="B883" s="748" t="s">
        <v>544</v>
      </c>
      <c r="C883" s="748" t="s">
        <v>3366</v>
      </c>
      <c r="D883" s="749" t="s">
        <v>4283</v>
      </c>
      <c r="E883" s="750" t="s">
        <v>3371</v>
      </c>
      <c r="F883" s="748" t="s">
        <v>3361</v>
      </c>
      <c r="G883" s="748" t="s">
        <v>3575</v>
      </c>
      <c r="H883" s="748" t="s">
        <v>545</v>
      </c>
      <c r="I883" s="748" t="s">
        <v>4133</v>
      </c>
      <c r="J883" s="748" t="s">
        <v>3791</v>
      </c>
      <c r="K883" s="748" t="s">
        <v>4134</v>
      </c>
      <c r="L883" s="751">
        <v>264</v>
      </c>
      <c r="M883" s="751">
        <v>1584</v>
      </c>
      <c r="N883" s="748">
        <v>6</v>
      </c>
      <c r="O883" s="752">
        <v>3.5</v>
      </c>
      <c r="P883" s="751">
        <v>1320</v>
      </c>
      <c r="Q883" s="753">
        <v>0.83333333333333337</v>
      </c>
      <c r="R883" s="748">
        <v>5</v>
      </c>
      <c r="S883" s="753">
        <v>0.83333333333333337</v>
      </c>
      <c r="T883" s="752">
        <v>3</v>
      </c>
      <c r="U883" s="747">
        <v>0.8571428571428571</v>
      </c>
    </row>
    <row r="884" spans="1:21" ht="14.4" customHeight="1" x14ac:dyDescent="0.3">
      <c r="A884" s="746">
        <v>30</v>
      </c>
      <c r="B884" s="748" t="s">
        <v>544</v>
      </c>
      <c r="C884" s="748" t="s">
        <v>3366</v>
      </c>
      <c r="D884" s="749" t="s">
        <v>4283</v>
      </c>
      <c r="E884" s="750" t="s">
        <v>3371</v>
      </c>
      <c r="F884" s="748" t="s">
        <v>3361</v>
      </c>
      <c r="G884" s="748" t="s">
        <v>3575</v>
      </c>
      <c r="H884" s="748" t="s">
        <v>545</v>
      </c>
      <c r="I884" s="748" t="s">
        <v>3790</v>
      </c>
      <c r="J884" s="748" t="s">
        <v>3791</v>
      </c>
      <c r="K884" s="748" t="s">
        <v>3792</v>
      </c>
      <c r="L884" s="751">
        <v>0</v>
      </c>
      <c r="M884" s="751">
        <v>0</v>
      </c>
      <c r="N884" s="748">
        <v>1</v>
      </c>
      <c r="O884" s="752">
        <v>0.5</v>
      </c>
      <c r="P884" s="751"/>
      <c r="Q884" s="753"/>
      <c r="R884" s="748"/>
      <c r="S884" s="753">
        <v>0</v>
      </c>
      <c r="T884" s="752"/>
      <c r="U884" s="747">
        <v>0</v>
      </c>
    </row>
    <row r="885" spans="1:21" ht="14.4" customHeight="1" x14ac:dyDescent="0.3">
      <c r="A885" s="746">
        <v>30</v>
      </c>
      <c r="B885" s="748" t="s">
        <v>544</v>
      </c>
      <c r="C885" s="748" t="s">
        <v>3366</v>
      </c>
      <c r="D885" s="749" t="s">
        <v>4283</v>
      </c>
      <c r="E885" s="750" t="s">
        <v>3371</v>
      </c>
      <c r="F885" s="748" t="s">
        <v>3361</v>
      </c>
      <c r="G885" s="748" t="s">
        <v>4135</v>
      </c>
      <c r="H885" s="748" t="s">
        <v>545</v>
      </c>
      <c r="I885" s="748" t="s">
        <v>1475</v>
      </c>
      <c r="J885" s="748" t="s">
        <v>1476</v>
      </c>
      <c r="K885" s="748" t="s">
        <v>1477</v>
      </c>
      <c r="L885" s="751">
        <v>75.349999999999994</v>
      </c>
      <c r="M885" s="751">
        <v>75.349999999999994</v>
      </c>
      <c r="N885" s="748">
        <v>1</v>
      </c>
      <c r="O885" s="752">
        <v>0.5</v>
      </c>
      <c r="P885" s="751"/>
      <c r="Q885" s="753">
        <v>0</v>
      </c>
      <c r="R885" s="748"/>
      <c r="S885" s="753">
        <v>0</v>
      </c>
      <c r="T885" s="752"/>
      <c r="U885" s="747">
        <v>0</v>
      </c>
    </row>
    <row r="886" spans="1:21" ht="14.4" customHeight="1" x14ac:dyDescent="0.3">
      <c r="A886" s="746">
        <v>30</v>
      </c>
      <c r="B886" s="748" t="s">
        <v>544</v>
      </c>
      <c r="C886" s="748" t="s">
        <v>3366</v>
      </c>
      <c r="D886" s="749" t="s">
        <v>4283</v>
      </c>
      <c r="E886" s="750" t="s">
        <v>3371</v>
      </c>
      <c r="F886" s="748" t="s">
        <v>3361</v>
      </c>
      <c r="G886" s="748" t="s">
        <v>3577</v>
      </c>
      <c r="H886" s="748" t="s">
        <v>545</v>
      </c>
      <c r="I886" s="748" t="s">
        <v>882</v>
      </c>
      <c r="J886" s="748" t="s">
        <v>883</v>
      </c>
      <c r="K886" s="748" t="s">
        <v>884</v>
      </c>
      <c r="L886" s="751">
        <v>150.19</v>
      </c>
      <c r="M886" s="751">
        <v>450.57</v>
      </c>
      <c r="N886" s="748">
        <v>3</v>
      </c>
      <c r="O886" s="752">
        <v>1</v>
      </c>
      <c r="P886" s="751"/>
      <c r="Q886" s="753">
        <v>0</v>
      </c>
      <c r="R886" s="748"/>
      <c r="S886" s="753">
        <v>0</v>
      </c>
      <c r="T886" s="752"/>
      <c r="U886" s="747">
        <v>0</v>
      </c>
    </row>
    <row r="887" spans="1:21" ht="14.4" customHeight="1" x14ac:dyDescent="0.3">
      <c r="A887" s="746">
        <v>30</v>
      </c>
      <c r="B887" s="748" t="s">
        <v>544</v>
      </c>
      <c r="C887" s="748" t="s">
        <v>3366</v>
      </c>
      <c r="D887" s="749" t="s">
        <v>4283</v>
      </c>
      <c r="E887" s="750" t="s">
        <v>3371</v>
      </c>
      <c r="F887" s="748" t="s">
        <v>3361</v>
      </c>
      <c r="G887" s="748" t="s">
        <v>3577</v>
      </c>
      <c r="H887" s="748" t="s">
        <v>545</v>
      </c>
      <c r="I887" s="748" t="s">
        <v>4136</v>
      </c>
      <c r="J887" s="748" t="s">
        <v>883</v>
      </c>
      <c r="K887" s="748" t="s">
        <v>4137</v>
      </c>
      <c r="L887" s="751">
        <v>0</v>
      </c>
      <c r="M887" s="751">
        <v>0</v>
      </c>
      <c r="N887" s="748">
        <v>4</v>
      </c>
      <c r="O887" s="752">
        <v>1</v>
      </c>
      <c r="P887" s="751">
        <v>0</v>
      </c>
      <c r="Q887" s="753"/>
      <c r="R887" s="748">
        <v>2</v>
      </c>
      <c r="S887" s="753">
        <v>0.5</v>
      </c>
      <c r="T887" s="752">
        <v>0.5</v>
      </c>
      <c r="U887" s="747">
        <v>0.5</v>
      </c>
    </row>
    <row r="888" spans="1:21" ht="14.4" customHeight="1" x14ac:dyDescent="0.3">
      <c r="A888" s="746">
        <v>30</v>
      </c>
      <c r="B888" s="748" t="s">
        <v>544</v>
      </c>
      <c r="C888" s="748" t="s">
        <v>3366</v>
      </c>
      <c r="D888" s="749" t="s">
        <v>4283</v>
      </c>
      <c r="E888" s="750" t="s">
        <v>3371</v>
      </c>
      <c r="F888" s="748" t="s">
        <v>3361</v>
      </c>
      <c r="G888" s="748" t="s">
        <v>3580</v>
      </c>
      <c r="H888" s="748" t="s">
        <v>545</v>
      </c>
      <c r="I888" s="748" t="s">
        <v>1058</v>
      </c>
      <c r="J888" s="748" t="s">
        <v>1059</v>
      </c>
      <c r="K888" s="748" t="s">
        <v>1060</v>
      </c>
      <c r="L888" s="751">
        <v>43.94</v>
      </c>
      <c r="M888" s="751">
        <v>87.88</v>
      </c>
      <c r="N888" s="748">
        <v>2</v>
      </c>
      <c r="O888" s="752">
        <v>1</v>
      </c>
      <c r="P888" s="751"/>
      <c r="Q888" s="753">
        <v>0</v>
      </c>
      <c r="R888" s="748"/>
      <c r="S888" s="753">
        <v>0</v>
      </c>
      <c r="T888" s="752"/>
      <c r="U888" s="747">
        <v>0</v>
      </c>
    </row>
    <row r="889" spans="1:21" ht="14.4" customHeight="1" x14ac:dyDescent="0.3">
      <c r="A889" s="746">
        <v>30</v>
      </c>
      <c r="B889" s="748" t="s">
        <v>544</v>
      </c>
      <c r="C889" s="748" t="s">
        <v>3366</v>
      </c>
      <c r="D889" s="749" t="s">
        <v>4283</v>
      </c>
      <c r="E889" s="750" t="s">
        <v>3371</v>
      </c>
      <c r="F889" s="748" t="s">
        <v>3361</v>
      </c>
      <c r="G889" s="748" t="s">
        <v>3580</v>
      </c>
      <c r="H889" s="748" t="s">
        <v>545</v>
      </c>
      <c r="I889" s="748" t="s">
        <v>3581</v>
      </c>
      <c r="J889" s="748" t="s">
        <v>1063</v>
      </c>
      <c r="K889" s="748" t="s">
        <v>1064</v>
      </c>
      <c r="L889" s="751">
        <v>87.89</v>
      </c>
      <c r="M889" s="751">
        <v>175.78</v>
      </c>
      <c r="N889" s="748">
        <v>2</v>
      </c>
      <c r="O889" s="752">
        <v>1.5</v>
      </c>
      <c r="P889" s="751">
        <v>87.89</v>
      </c>
      <c r="Q889" s="753">
        <v>0.5</v>
      </c>
      <c r="R889" s="748">
        <v>1</v>
      </c>
      <c r="S889" s="753">
        <v>0.5</v>
      </c>
      <c r="T889" s="752">
        <v>0.5</v>
      </c>
      <c r="U889" s="747">
        <v>0.33333333333333331</v>
      </c>
    </row>
    <row r="890" spans="1:21" ht="14.4" customHeight="1" x14ac:dyDescent="0.3">
      <c r="A890" s="746">
        <v>30</v>
      </c>
      <c r="B890" s="748" t="s">
        <v>544</v>
      </c>
      <c r="C890" s="748" t="s">
        <v>3366</v>
      </c>
      <c r="D890" s="749" t="s">
        <v>4283</v>
      </c>
      <c r="E890" s="750" t="s">
        <v>3371</v>
      </c>
      <c r="F890" s="748" t="s">
        <v>3361</v>
      </c>
      <c r="G890" s="748" t="s">
        <v>3585</v>
      </c>
      <c r="H890" s="748" t="s">
        <v>545</v>
      </c>
      <c r="I890" s="748" t="s">
        <v>1406</v>
      </c>
      <c r="J890" s="748" t="s">
        <v>1407</v>
      </c>
      <c r="K890" s="748" t="s">
        <v>1408</v>
      </c>
      <c r="L890" s="751">
        <v>271.94</v>
      </c>
      <c r="M890" s="751">
        <v>1087.76</v>
      </c>
      <c r="N890" s="748">
        <v>4</v>
      </c>
      <c r="O890" s="752">
        <v>2</v>
      </c>
      <c r="P890" s="751"/>
      <c r="Q890" s="753">
        <v>0</v>
      </c>
      <c r="R890" s="748"/>
      <c r="S890" s="753">
        <v>0</v>
      </c>
      <c r="T890" s="752"/>
      <c r="U890" s="747">
        <v>0</v>
      </c>
    </row>
    <row r="891" spans="1:21" ht="14.4" customHeight="1" x14ac:dyDescent="0.3">
      <c r="A891" s="746">
        <v>30</v>
      </c>
      <c r="B891" s="748" t="s">
        <v>544</v>
      </c>
      <c r="C891" s="748" t="s">
        <v>3366</v>
      </c>
      <c r="D891" s="749" t="s">
        <v>4283</v>
      </c>
      <c r="E891" s="750" t="s">
        <v>3371</v>
      </c>
      <c r="F891" s="748" t="s">
        <v>3361</v>
      </c>
      <c r="G891" s="748" t="s">
        <v>3585</v>
      </c>
      <c r="H891" s="748" t="s">
        <v>545</v>
      </c>
      <c r="I891" s="748" t="s">
        <v>4138</v>
      </c>
      <c r="J891" s="748" t="s">
        <v>1284</v>
      </c>
      <c r="K891" s="748" t="s">
        <v>1408</v>
      </c>
      <c r="L891" s="751">
        <v>0</v>
      </c>
      <c r="M891" s="751">
        <v>0</v>
      </c>
      <c r="N891" s="748">
        <v>1</v>
      </c>
      <c r="O891" s="752">
        <v>0.5</v>
      </c>
      <c r="P891" s="751"/>
      <c r="Q891" s="753"/>
      <c r="R891" s="748"/>
      <c r="S891" s="753">
        <v>0</v>
      </c>
      <c r="T891" s="752"/>
      <c r="U891" s="747">
        <v>0</v>
      </c>
    </row>
    <row r="892" spans="1:21" ht="14.4" customHeight="1" x14ac:dyDescent="0.3">
      <c r="A892" s="746">
        <v>30</v>
      </c>
      <c r="B892" s="748" t="s">
        <v>544</v>
      </c>
      <c r="C892" s="748" t="s">
        <v>3366</v>
      </c>
      <c r="D892" s="749" t="s">
        <v>4283</v>
      </c>
      <c r="E892" s="750" t="s">
        <v>3371</v>
      </c>
      <c r="F892" s="748" t="s">
        <v>3361</v>
      </c>
      <c r="G892" s="748" t="s">
        <v>3898</v>
      </c>
      <c r="H892" s="748" t="s">
        <v>2305</v>
      </c>
      <c r="I892" s="748" t="s">
        <v>2322</v>
      </c>
      <c r="J892" s="748" t="s">
        <v>2323</v>
      </c>
      <c r="K892" s="748" t="s">
        <v>1269</v>
      </c>
      <c r="L892" s="751">
        <v>0</v>
      </c>
      <c r="M892" s="751">
        <v>0</v>
      </c>
      <c r="N892" s="748">
        <v>1</v>
      </c>
      <c r="O892" s="752">
        <v>1</v>
      </c>
      <c r="P892" s="751"/>
      <c r="Q892" s="753"/>
      <c r="R892" s="748"/>
      <c r="S892" s="753">
        <v>0</v>
      </c>
      <c r="T892" s="752"/>
      <c r="U892" s="747">
        <v>0</v>
      </c>
    </row>
    <row r="893" spans="1:21" ht="14.4" customHeight="1" x14ac:dyDescent="0.3">
      <c r="A893" s="746">
        <v>30</v>
      </c>
      <c r="B893" s="748" t="s">
        <v>544</v>
      </c>
      <c r="C893" s="748" t="s">
        <v>3366</v>
      </c>
      <c r="D893" s="749" t="s">
        <v>4283</v>
      </c>
      <c r="E893" s="750" t="s">
        <v>3371</v>
      </c>
      <c r="F893" s="748" t="s">
        <v>3361</v>
      </c>
      <c r="G893" s="748" t="s">
        <v>3898</v>
      </c>
      <c r="H893" s="748" t="s">
        <v>2305</v>
      </c>
      <c r="I893" s="748" t="s">
        <v>4139</v>
      </c>
      <c r="J893" s="748" t="s">
        <v>2323</v>
      </c>
      <c r="K893" s="748" t="s">
        <v>4140</v>
      </c>
      <c r="L893" s="751">
        <v>0</v>
      </c>
      <c r="M893" s="751">
        <v>0</v>
      </c>
      <c r="N893" s="748">
        <v>2</v>
      </c>
      <c r="O893" s="752">
        <v>1.5</v>
      </c>
      <c r="P893" s="751"/>
      <c r="Q893" s="753"/>
      <c r="R893" s="748"/>
      <c r="S893" s="753">
        <v>0</v>
      </c>
      <c r="T893" s="752"/>
      <c r="U893" s="747">
        <v>0</v>
      </c>
    </row>
    <row r="894" spans="1:21" ht="14.4" customHeight="1" x14ac:dyDescent="0.3">
      <c r="A894" s="746">
        <v>30</v>
      </c>
      <c r="B894" s="748" t="s">
        <v>544</v>
      </c>
      <c r="C894" s="748" t="s">
        <v>3366</v>
      </c>
      <c r="D894" s="749" t="s">
        <v>4283</v>
      </c>
      <c r="E894" s="750" t="s">
        <v>3371</v>
      </c>
      <c r="F894" s="748" t="s">
        <v>3361</v>
      </c>
      <c r="G894" s="748" t="s">
        <v>3706</v>
      </c>
      <c r="H894" s="748" t="s">
        <v>2305</v>
      </c>
      <c r="I894" s="748" t="s">
        <v>2611</v>
      </c>
      <c r="J894" s="748" t="s">
        <v>3182</v>
      </c>
      <c r="K894" s="748" t="s">
        <v>3183</v>
      </c>
      <c r="L894" s="751">
        <v>120.61</v>
      </c>
      <c r="M894" s="751">
        <v>120.61</v>
      </c>
      <c r="N894" s="748">
        <v>1</v>
      </c>
      <c r="O894" s="752">
        <v>0.5</v>
      </c>
      <c r="P894" s="751"/>
      <c r="Q894" s="753">
        <v>0</v>
      </c>
      <c r="R894" s="748"/>
      <c r="S894" s="753">
        <v>0</v>
      </c>
      <c r="T894" s="752"/>
      <c r="U894" s="747">
        <v>0</v>
      </c>
    </row>
    <row r="895" spans="1:21" ht="14.4" customHeight="1" x14ac:dyDescent="0.3">
      <c r="A895" s="746">
        <v>30</v>
      </c>
      <c r="B895" s="748" t="s">
        <v>544</v>
      </c>
      <c r="C895" s="748" t="s">
        <v>3366</v>
      </c>
      <c r="D895" s="749" t="s">
        <v>4283</v>
      </c>
      <c r="E895" s="750" t="s">
        <v>3371</v>
      </c>
      <c r="F895" s="748" t="s">
        <v>3361</v>
      </c>
      <c r="G895" s="748" t="s">
        <v>3706</v>
      </c>
      <c r="H895" s="748" t="s">
        <v>2305</v>
      </c>
      <c r="I895" s="748" t="s">
        <v>2492</v>
      </c>
      <c r="J895" s="748" t="s">
        <v>3184</v>
      </c>
      <c r="K895" s="748" t="s">
        <v>1259</v>
      </c>
      <c r="L895" s="751">
        <v>184.74</v>
      </c>
      <c r="M895" s="751">
        <v>369.48</v>
      </c>
      <c r="N895" s="748">
        <v>2</v>
      </c>
      <c r="O895" s="752">
        <v>2</v>
      </c>
      <c r="P895" s="751"/>
      <c r="Q895" s="753">
        <v>0</v>
      </c>
      <c r="R895" s="748"/>
      <c r="S895" s="753">
        <v>0</v>
      </c>
      <c r="T895" s="752"/>
      <c r="U895" s="747">
        <v>0</v>
      </c>
    </row>
    <row r="896" spans="1:21" ht="14.4" customHeight="1" x14ac:dyDescent="0.3">
      <c r="A896" s="746">
        <v>30</v>
      </c>
      <c r="B896" s="748" t="s">
        <v>544</v>
      </c>
      <c r="C896" s="748" t="s">
        <v>3366</v>
      </c>
      <c r="D896" s="749" t="s">
        <v>4283</v>
      </c>
      <c r="E896" s="750" t="s">
        <v>3371</v>
      </c>
      <c r="F896" s="748" t="s">
        <v>3361</v>
      </c>
      <c r="G896" s="748" t="s">
        <v>3707</v>
      </c>
      <c r="H896" s="748" t="s">
        <v>545</v>
      </c>
      <c r="I896" s="748" t="s">
        <v>4141</v>
      </c>
      <c r="J896" s="748" t="s">
        <v>4142</v>
      </c>
      <c r="K896" s="748" t="s">
        <v>2407</v>
      </c>
      <c r="L896" s="751">
        <v>0</v>
      </c>
      <c r="M896" s="751">
        <v>0</v>
      </c>
      <c r="N896" s="748">
        <v>2</v>
      </c>
      <c r="O896" s="752">
        <v>1</v>
      </c>
      <c r="P896" s="751"/>
      <c r="Q896" s="753"/>
      <c r="R896" s="748"/>
      <c r="S896" s="753">
        <v>0</v>
      </c>
      <c r="T896" s="752"/>
      <c r="U896" s="747">
        <v>0</v>
      </c>
    </row>
    <row r="897" spans="1:21" ht="14.4" customHeight="1" x14ac:dyDescent="0.3">
      <c r="A897" s="746">
        <v>30</v>
      </c>
      <c r="B897" s="748" t="s">
        <v>544</v>
      </c>
      <c r="C897" s="748" t="s">
        <v>3366</v>
      </c>
      <c r="D897" s="749" t="s">
        <v>4283</v>
      </c>
      <c r="E897" s="750" t="s">
        <v>3371</v>
      </c>
      <c r="F897" s="748" t="s">
        <v>3361</v>
      </c>
      <c r="G897" s="748" t="s">
        <v>3707</v>
      </c>
      <c r="H897" s="748" t="s">
        <v>545</v>
      </c>
      <c r="I897" s="748" t="s">
        <v>4143</v>
      </c>
      <c r="J897" s="748" t="s">
        <v>4142</v>
      </c>
      <c r="K897" s="748" t="s">
        <v>3937</v>
      </c>
      <c r="L897" s="751">
        <v>0</v>
      </c>
      <c r="M897" s="751">
        <v>0</v>
      </c>
      <c r="N897" s="748">
        <v>1</v>
      </c>
      <c r="O897" s="752">
        <v>0.5</v>
      </c>
      <c r="P897" s="751">
        <v>0</v>
      </c>
      <c r="Q897" s="753"/>
      <c r="R897" s="748">
        <v>1</v>
      </c>
      <c r="S897" s="753">
        <v>1</v>
      </c>
      <c r="T897" s="752">
        <v>0.5</v>
      </c>
      <c r="U897" s="747">
        <v>1</v>
      </c>
    </row>
    <row r="898" spans="1:21" ht="14.4" customHeight="1" x14ac:dyDescent="0.3">
      <c r="A898" s="746">
        <v>30</v>
      </c>
      <c r="B898" s="748" t="s">
        <v>544</v>
      </c>
      <c r="C898" s="748" t="s">
        <v>3366</v>
      </c>
      <c r="D898" s="749" t="s">
        <v>4283</v>
      </c>
      <c r="E898" s="750" t="s">
        <v>3371</v>
      </c>
      <c r="F898" s="748" t="s">
        <v>3361</v>
      </c>
      <c r="G898" s="748" t="s">
        <v>3707</v>
      </c>
      <c r="H898" s="748" t="s">
        <v>545</v>
      </c>
      <c r="I898" s="748" t="s">
        <v>4144</v>
      </c>
      <c r="J898" s="748" t="s">
        <v>4145</v>
      </c>
      <c r="K898" s="748" t="s">
        <v>2218</v>
      </c>
      <c r="L898" s="751">
        <v>0</v>
      </c>
      <c r="M898" s="751">
        <v>0</v>
      </c>
      <c r="N898" s="748">
        <v>2</v>
      </c>
      <c r="O898" s="752">
        <v>0.5</v>
      </c>
      <c r="P898" s="751"/>
      <c r="Q898" s="753"/>
      <c r="R898" s="748"/>
      <c r="S898" s="753">
        <v>0</v>
      </c>
      <c r="T898" s="752"/>
      <c r="U898" s="747">
        <v>0</v>
      </c>
    </row>
    <row r="899" spans="1:21" ht="14.4" customHeight="1" x14ac:dyDescent="0.3">
      <c r="A899" s="746">
        <v>30</v>
      </c>
      <c r="B899" s="748" t="s">
        <v>544</v>
      </c>
      <c r="C899" s="748" t="s">
        <v>3366</v>
      </c>
      <c r="D899" s="749" t="s">
        <v>4283</v>
      </c>
      <c r="E899" s="750" t="s">
        <v>3371</v>
      </c>
      <c r="F899" s="748" t="s">
        <v>3361</v>
      </c>
      <c r="G899" s="748" t="s">
        <v>3707</v>
      </c>
      <c r="H899" s="748" t="s">
        <v>545</v>
      </c>
      <c r="I899" s="748" t="s">
        <v>4146</v>
      </c>
      <c r="J899" s="748" t="s">
        <v>4142</v>
      </c>
      <c r="K899" s="748" t="s">
        <v>571</v>
      </c>
      <c r="L899" s="751">
        <v>0</v>
      </c>
      <c r="M899" s="751">
        <v>0</v>
      </c>
      <c r="N899" s="748">
        <v>2</v>
      </c>
      <c r="O899" s="752">
        <v>0.5</v>
      </c>
      <c r="P899" s="751"/>
      <c r="Q899" s="753"/>
      <c r="R899" s="748"/>
      <c r="S899" s="753">
        <v>0</v>
      </c>
      <c r="T899" s="752"/>
      <c r="U899" s="747">
        <v>0</v>
      </c>
    </row>
    <row r="900" spans="1:21" ht="14.4" customHeight="1" x14ac:dyDescent="0.3">
      <c r="A900" s="746">
        <v>30</v>
      </c>
      <c r="B900" s="748" t="s">
        <v>544</v>
      </c>
      <c r="C900" s="748" t="s">
        <v>3366</v>
      </c>
      <c r="D900" s="749" t="s">
        <v>4283</v>
      </c>
      <c r="E900" s="750" t="s">
        <v>3371</v>
      </c>
      <c r="F900" s="748" t="s">
        <v>3361</v>
      </c>
      <c r="G900" s="748" t="s">
        <v>3587</v>
      </c>
      <c r="H900" s="748" t="s">
        <v>545</v>
      </c>
      <c r="I900" s="748" t="s">
        <v>4147</v>
      </c>
      <c r="J900" s="748" t="s">
        <v>3589</v>
      </c>
      <c r="K900" s="748" t="s">
        <v>4148</v>
      </c>
      <c r="L900" s="751">
        <v>1906.97</v>
      </c>
      <c r="M900" s="751">
        <v>5720.91</v>
      </c>
      <c r="N900" s="748">
        <v>3</v>
      </c>
      <c r="O900" s="752">
        <v>2</v>
      </c>
      <c r="P900" s="751"/>
      <c r="Q900" s="753">
        <v>0</v>
      </c>
      <c r="R900" s="748"/>
      <c r="S900" s="753">
        <v>0</v>
      </c>
      <c r="T900" s="752"/>
      <c r="U900" s="747">
        <v>0</v>
      </c>
    </row>
    <row r="901" spans="1:21" ht="14.4" customHeight="1" x14ac:dyDescent="0.3">
      <c r="A901" s="746">
        <v>30</v>
      </c>
      <c r="B901" s="748" t="s">
        <v>544</v>
      </c>
      <c r="C901" s="748" t="s">
        <v>3366</v>
      </c>
      <c r="D901" s="749" t="s">
        <v>4283</v>
      </c>
      <c r="E901" s="750" t="s">
        <v>3371</v>
      </c>
      <c r="F901" s="748" t="s">
        <v>3361</v>
      </c>
      <c r="G901" s="748" t="s">
        <v>4149</v>
      </c>
      <c r="H901" s="748" t="s">
        <v>545</v>
      </c>
      <c r="I901" s="748" t="s">
        <v>2128</v>
      </c>
      <c r="J901" s="748" t="s">
        <v>4150</v>
      </c>
      <c r="K901" s="748" t="s">
        <v>2130</v>
      </c>
      <c r="L901" s="751">
        <v>1618.69</v>
      </c>
      <c r="M901" s="751">
        <v>1618.69</v>
      </c>
      <c r="N901" s="748">
        <v>1</v>
      </c>
      <c r="O901" s="752">
        <v>1</v>
      </c>
      <c r="P901" s="751">
        <v>1618.69</v>
      </c>
      <c r="Q901" s="753">
        <v>1</v>
      </c>
      <c r="R901" s="748">
        <v>1</v>
      </c>
      <c r="S901" s="753">
        <v>1</v>
      </c>
      <c r="T901" s="752">
        <v>1</v>
      </c>
      <c r="U901" s="747">
        <v>1</v>
      </c>
    </row>
    <row r="902" spans="1:21" ht="14.4" customHeight="1" x14ac:dyDescent="0.3">
      <c r="A902" s="746">
        <v>30</v>
      </c>
      <c r="B902" s="748" t="s">
        <v>544</v>
      </c>
      <c r="C902" s="748" t="s">
        <v>3366</v>
      </c>
      <c r="D902" s="749" t="s">
        <v>4283</v>
      </c>
      <c r="E902" s="750" t="s">
        <v>3371</v>
      </c>
      <c r="F902" s="748" t="s">
        <v>3361</v>
      </c>
      <c r="G902" s="748" t="s">
        <v>4151</v>
      </c>
      <c r="H902" s="748" t="s">
        <v>545</v>
      </c>
      <c r="I902" s="748" t="s">
        <v>4152</v>
      </c>
      <c r="J902" s="748" t="s">
        <v>4153</v>
      </c>
      <c r="K902" s="748" t="s">
        <v>1285</v>
      </c>
      <c r="L902" s="751">
        <v>0</v>
      </c>
      <c r="M902" s="751">
        <v>0</v>
      </c>
      <c r="N902" s="748">
        <v>1</v>
      </c>
      <c r="O902" s="752">
        <v>1</v>
      </c>
      <c r="P902" s="751"/>
      <c r="Q902" s="753"/>
      <c r="R902" s="748"/>
      <c r="S902" s="753">
        <v>0</v>
      </c>
      <c r="T902" s="752"/>
      <c r="U902" s="747">
        <v>0</v>
      </c>
    </row>
    <row r="903" spans="1:21" ht="14.4" customHeight="1" x14ac:dyDescent="0.3">
      <c r="A903" s="746">
        <v>30</v>
      </c>
      <c r="B903" s="748" t="s">
        <v>544</v>
      </c>
      <c r="C903" s="748" t="s">
        <v>3366</v>
      </c>
      <c r="D903" s="749" t="s">
        <v>4283</v>
      </c>
      <c r="E903" s="750" t="s">
        <v>3371</v>
      </c>
      <c r="F903" s="748" t="s">
        <v>3363</v>
      </c>
      <c r="G903" s="748" t="s">
        <v>3959</v>
      </c>
      <c r="H903" s="748" t="s">
        <v>545</v>
      </c>
      <c r="I903" s="748" t="s">
        <v>4154</v>
      </c>
      <c r="J903" s="748" t="s">
        <v>4155</v>
      </c>
      <c r="K903" s="748" t="s">
        <v>4156</v>
      </c>
      <c r="L903" s="751">
        <v>410</v>
      </c>
      <c r="M903" s="751">
        <v>410</v>
      </c>
      <c r="N903" s="748">
        <v>1</v>
      </c>
      <c r="O903" s="752">
        <v>1</v>
      </c>
      <c r="P903" s="751">
        <v>410</v>
      </c>
      <c r="Q903" s="753">
        <v>1</v>
      </c>
      <c r="R903" s="748">
        <v>1</v>
      </c>
      <c r="S903" s="753">
        <v>1</v>
      </c>
      <c r="T903" s="752">
        <v>1</v>
      </c>
      <c r="U903" s="747">
        <v>1</v>
      </c>
    </row>
    <row r="904" spans="1:21" ht="14.4" customHeight="1" x14ac:dyDescent="0.3">
      <c r="A904" s="746">
        <v>30</v>
      </c>
      <c r="B904" s="748" t="s">
        <v>544</v>
      </c>
      <c r="C904" s="748" t="s">
        <v>3366</v>
      </c>
      <c r="D904" s="749" t="s">
        <v>4283</v>
      </c>
      <c r="E904" s="750" t="s">
        <v>3371</v>
      </c>
      <c r="F904" s="748" t="s">
        <v>3363</v>
      </c>
      <c r="G904" s="748" t="s">
        <v>3959</v>
      </c>
      <c r="H904" s="748" t="s">
        <v>545</v>
      </c>
      <c r="I904" s="748" t="s">
        <v>4157</v>
      </c>
      <c r="J904" s="748" t="s">
        <v>4155</v>
      </c>
      <c r="K904" s="748" t="s">
        <v>4158</v>
      </c>
      <c r="L904" s="751">
        <v>410</v>
      </c>
      <c r="M904" s="751">
        <v>410</v>
      </c>
      <c r="N904" s="748">
        <v>1</v>
      </c>
      <c r="O904" s="752">
        <v>1</v>
      </c>
      <c r="P904" s="751">
        <v>410</v>
      </c>
      <c r="Q904" s="753">
        <v>1</v>
      </c>
      <c r="R904" s="748">
        <v>1</v>
      </c>
      <c r="S904" s="753">
        <v>1</v>
      </c>
      <c r="T904" s="752">
        <v>1</v>
      </c>
      <c r="U904" s="747">
        <v>1</v>
      </c>
    </row>
    <row r="905" spans="1:21" ht="14.4" customHeight="1" x14ac:dyDescent="0.3">
      <c r="A905" s="746">
        <v>30</v>
      </c>
      <c r="B905" s="748" t="s">
        <v>544</v>
      </c>
      <c r="C905" s="748" t="s">
        <v>3366</v>
      </c>
      <c r="D905" s="749" t="s">
        <v>4283</v>
      </c>
      <c r="E905" s="750" t="s">
        <v>3371</v>
      </c>
      <c r="F905" s="748" t="s">
        <v>3363</v>
      </c>
      <c r="G905" s="748" t="s">
        <v>3603</v>
      </c>
      <c r="H905" s="748" t="s">
        <v>545</v>
      </c>
      <c r="I905" s="748" t="s">
        <v>4159</v>
      </c>
      <c r="J905" s="748" t="s">
        <v>4160</v>
      </c>
      <c r="K905" s="748" t="s">
        <v>4161</v>
      </c>
      <c r="L905" s="751">
        <v>362.73</v>
      </c>
      <c r="M905" s="751">
        <v>5078.22</v>
      </c>
      <c r="N905" s="748">
        <v>14</v>
      </c>
      <c r="O905" s="752">
        <v>1</v>
      </c>
      <c r="P905" s="751"/>
      <c r="Q905" s="753">
        <v>0</v>
      </c>
      <c r="R905" s="748"/>
      <c r="S905" s="753">
        <v>0</v>
      </c>
      <c r="T905" s="752"/>
      <c r="U905" s="747">
        <v>0</v>
      </c>
    </row>
    <row r="906" spans="1:21" ht="14.4" customHeight="1" x14ac:dyDescent="0.3">
      <c r="A906" s="746">
        <v>30</v>
      </c>
      <c r="B906" s="748" t="s">
        <v>544</v>
      </c>
      <c r="C906" s="748" t="s">
        <v>3366</v>
      </c>
      <c r="D906" s="749" t="s">
        <v>4283</v>
      </c>
      <c r="E906" s="750" t="s">
        <v>3371</v>
      </c>
      <c r="F906" s="748" t="s">
        <v>3363</v>
      </c>
      <c r="G906" s="748" t="s">
        <v>3603</v>
      </c>
      <c r="H906" s="748" t="s">
        <v>545</v>
      </c>
      <c r="I906" s="748" t="s">
        <v>4162</v>
      </c>
      <c r="J906" s="748" t="s">
        <v>4163</v>
      </c>
      <c r="K906" s="748" t="s">
        <v>4164</v>
      </c>
      <c r="L906" s="751">
        <v>485</v>
      </c>
      <c r="M906" s="751">
        <v>9700</v>
      </c>
      <c r="N906" s="748">
        <v>20</v>
      </c>
      <c r="O906" s="752">
        <v>2</v>
      </c>
      <c r="P906" s="751">
        <v>9700</v>
      </c>
      <c r="Q906" s="753">
        <v>1</v>
      </c>
      <c r="R906" s="748">
        <v>20</v>
      </c>
      <c r="S906" s="753">
        <v>1</v>
      </c>
      <c r="T906" s="752">
        <v>2</v>
      </c>
      <c r="U906" s="747">
        <v>1</v>
      </c>
    </row>
    <row r="907" spans="1:21" ht="14.4" customHeight="1" x14ac:dyDescent="0.3">
      <c r="A907" s="746">
        <v>30</v>
      </c>
      <c r="B907" s="748" t="s">
        <v>544</v>
      </c>
      <c r="C907" s="748" t="s">
        <v>3366</v>
      </c>
      <c r="D907" s="749" t="s">
        <v>4283</v>
      </c>
      <c r="E907" s="750" t="s">
        <v>3372</v>
      </c>
      <c r="F907" s="748" t="s">
        <v>3361</v>
      </c>
      <c r="G907" s="748" t="s">
        <v>3616</v>
      </c>
      <c r="H907" s="748" t="s">
        <v>545</v>
      </c>
      <c r="I907" s="748" t="s">
        <v>4165</v>
      </c>
      <c r="J907" s="748" t="s">
        <v>751</v>
      </c>
      <c r="K907" s="748" t="s">
        <v>3619</v>
      </c>
      <c r="L907" s="751">
        <v>109.97</v>
      </c>
      <c r="M907" s="751">
        <v>109.97</v>
      </c>
      <c r="N907" s="748">
        <v>1</v>
      </c>
      <c r="O907" s="752">
        <v>0.5</v>
      </c>
      <c r="P907" s="751"/>
      <c r="Q907" s="753">
        <v>0</v>
      </c>
      <c r="R907" s="748"/>
      <c r="S907" s="753">
        <v>0</v>
      </c>
      <c r="T907" s="752"/>
      <c r="U907" s="747">
        <v>0</v>
      </c>
    </row>
    <row r="908" spans="1:21" ht="14.4" customHeight="1" x14ac:dyDescent="0.3">
      <c r="A908" s="746">
        <v>30</v>
      </c>
      <c r="B908" s="748" t="s">
        <v>544</v>
      </c>
      <c r="C908" s="748" t="s">
        <v>3366</v>
      </c>
      <c r="D908" s="749" t="s">
        <v>4283</v>
      </c>
      <c r="E908" s="750" t="s">
        <v>3372</v>
      </c>
      <c r="F908" s="748" t="s">
        <v>3361</v>
      </c>
      <c r="G908" s="748" t="s">
        <v>4166</v>
      </c>
      <c r="H908" s="748" t="s">
        <v>545</v>
      </c>
      <c r="I908" s="748" t="s">
        <v>4167</v>
      </c>
      <c r="J908" s="748" t="s">
        <v>4168</v>
      </c>
      <c r="K908" s="748" t="s">
        <v>2990</v>
      </c>
      <c r="L908" s="751">
        <v>212.59</v>
      </c>
      <c r="M908" s="751">
        <v>425.18</v>
      </c>
      <c r="N908" s="748">
        <v>2</v>
      </c>
      <c r="O908" s="752">
        <v>1</v>
      </c>
      <c r="P908" s="751">
        <v>425.18</v>
      </c>
      <c r="Q908" s="753">
        <v>1</v>
      </c>
      <c r="R908" s="748">
        <v>2</v>
      </c>
      <c r="S908" s="753">
        <v>1</v>
      </c>
      <c r="T908" s="752">
        <v>1</v>
      </c>
      <c r="U908" s="747">
        <v>1</v>
      </c>
    </row>
    <row r="909" spans="1:21" ht="14.4" customHeight="1" x14ac:dyDescent="0.3">
      <c r="A909" s="746">
        <v>30</v>
      </c>
      <c r="B909" s="748" t="s">
        <v>544</v>
      </c>
      <c r="C909" s="748" t="s">
        <v>3366</v>
      </c>
      <c r="D909" s="749" t="s">
        <v>4283</v>
      </c>
      <c r="E909" s="750" t="s">
        <v>3372</v>
      </c>
      <c r="F909" s="748" t="s">
        <v>3361</v>
      </c>
      <c r="G909" s="748" t="s">
        <v>3412</v>
      </c>
      <c r="H909" s="748" t="s">
        <v>545</v>
      </c>
      <c r="I909" s="748" t="s">
        <v>4169</v>
      </c>
      <c r="J909" s="748" t="s">
        <v>807</v>
      </c>
      <c r="K909" s="748" t="s">
        <v>2198</v>
      </c>
      <c r="L909" s="751">
        <v>0</v>
      </c>
      <c r="M909" s="751">
        <v>0</v>
      </c>
      <c r="N909" s="748">
        <v>1</v>
      </c>
      <c r="O909" s="752">
        <v>0.5</v>
      </c>
      <c r="P909" s="751"/>
      <c r="Q909" s="753"/>
      <c r="R909" s="748"/>
      <c r="S909" s="753">
        <v>0</v>
      </c>
      <c r="T909" s="752"/>
      <c r="U909" s="747">
        <v>0</v>
      </c>
    </row>
    <row r="910" spans="1:21" ht="14.4" customHeight="1" x14ac:dyDescent="0.3">
      <c r="A910" s="746">
        <v>30</v>
      </c>
      <c r="B910" s="748" t="s">
        <v>544</v>
      </c>
      <c r="C910" s="748" t="s">
        <v>3366</v>
      </c>
      <c r="D910" s="749" t="s">
        <v>4283</v>
      </c>
      <c r="E910" s="750" t="s">
        <v>3372</v>
      </c>
      <c r="F910" s="748" t="s">
        <v>3361</v>
      </c>
      <c r="G910" s="748" t="s">
        <v>3821</v>
      </c>
      <c r="H910" s="748" t="s">
        <v>545</v>
      </c>
      <c r="I910" s="748" t="s">
        <v>1028</v>
      </c>
      <c r="J910" s="748" t="s">
        <v>1029</v>
      </c>
      <c r="K910" s="748" t="s">
        <v>3822</v>
      </c>
      <c r="L910" s="751">
        <v>156.77000000000001</v>
      </c>
      <c r="M910" s="751">
        <v>470.31000000000006</v>
      </c>
      <c r="N910" s="748">
        <v>3</v>
      </c>
      <c r="O910" s="752">
        <v>1.5</v>
      </c>
      <c r="P910" s="751">
        <v>313.54000000000002</v>
      </c>
      <c r="Q910" s="753">
        <v>0.66666666666666663</v>
      </c>
      <c r="R910" s="748">
        <v>2</v>
      </c>
      <c r="S910" s="753">
        <v>0.66666666666666663</v>
      </c>
      <c r="T910" s="752">
        <v>1</v>
      </c>
      <c r="U910" s="747">
        <v>0.66666666666666663</v>
      </c>
    </row>
    <row r="911" spans="1:21" ht="14.4" customHeight="1" x14ac:dyDescent="0.3">
      <c r="A911" s="746">
        <v>30</v>
      </c>
      <c r="B911" s="748" t="s">
        <v>544</v>
      </c>
      <c r="C911" s="748" t="s">
        <v>3366</v>
      </c>
      <c r="D911" s="749" t="s">
        <v>4283</v>
      </c>
      <c r="E911" s="750" t="s">
        <v>3372</v>
      </c>
      <c r="F911" s="748" t="s">
        <v>3361</v>
      </c>
      <c r="G911" s="748" t="s">
        <v>3639</v>
      </c>
      <c r="H911" s="748" t="s">
        <v>545</v>
      </c>
      <c r="I911" s="748" t="s">
        <v>1154</v>
      </c>
      <c r="J911" s="748" t="s">
        <v>1155</v>
      </c>
      <c r="K911" s="748" t="s">
        <v>3640</v>
      </c>
      <c r="L911" s="751">
        <v>45.86</v>
      </c>
      <c r="M911" s="751">
        <v>137.57999999999998</v>
      </c>
      <c r="N911" s="748">
        <v>3</v>
      </c>
      <c r="O911" s="752">
        <v>0.5</v>
      </c>
      <c r="P911" s="751">
        <v>137.57999999999998</v>
      </c>
      <c r="Q911" s="753">
        <v>1</v>
      </c>
      <c r="R911" s="748">
        <v>3</v>
      </c>
      <c r="S911" s="753">
        <v>1</v>
      </c>
      <c r="T911" s="752">
        <v>0.5</v>
      </c>
      <c r="U911" s="747">
        <v>1</v>
      </c>
    </row>
    <row r="912" spans="1:21" ht="14.4" customHeight="1" x14ac:dyDescent="0.3">
      <c r="A912" s="746">
        <v>30</v>
      </c>
      <c r="B912" s="748" t="s">
        <v>544</v>
      </c>
      <c r="C912" s="748" t="s">
        <v>3366</v>
      </c>
      <c r="D912" s="749" t="s">
        <v>4283</v>
      </c>
      <c r="E912" s="750" t="s">
        <v>3372</v>
      </c>
      <c r="F912" s="748" t="s">
        <v>3361</v>
      </c>
      <c r="G912" s="748" t="s">
        <v>3749</v>
      </c>
      <c r="H912" s="748" t="s">
        <v>545</v>
      </c>
      <c r="I912" s="748" t="s">
        <v>2875</v>
      </c>
      <c r="J912" s="748" t="s">
        <v>2876</v>
      </c>
      <c r="K912" s="748" t="s">
        <v>2848</v>
      </c>
      <c r="L912" s="751">
        <v>111.72</v>
      </c>
      <c r="M912" s="751">
        <v>223.44</v>
      </c>
      <c r="N912" s="748">
        <v>2</v>
      </c>
      <c r="O912" s="752">
        <v>0.5</v>
      </c>
      <c r="P912" s="751"/>
      <c r="Q912" s="753">
        <v>0</v>
      </c>
      <c r="R912" s="748"/>
      <c r="S912" s="753">
        <v>0</v>
      </c>
      <c r="T912" s="752"/>
      <c r="U912" s="747">
        <v>0</v>
      </c>
    </row>
    <row r="913" spans="1:21" ht="14.4" customHeight="1" x14ac:dyDescent="0.3">
      <c r="A913" s="746">
        <v>30</v>
      </c>
      <c r="B913" s="748" t="s">
        <v>544</v>
      </c>
      <c r="C913" s="748" t="s">
        <v>3366</v>
      </c>
      <c r="D913" s="749" t="s">
        <v>4283</v>
      </c>
      <c r="E913" s="750" t="s">
        <v>3372</v>
      </c>
      <c r="F913" s="748" t="s">
        <v>3361</v>
      </c>
      <c r="G913" s="748" t="s">
        <v>4170</v>
      </c>
      <c r="H913" s="748" t="s">
        <v>545</v>
      </c>
      <c r="I913" s="748" t="s">
        <v>4171</v>
      </c>
      <c r="J913" s="748" t="s">
        <v>4172</v>
      </c>
      <c r="K913" s="748" t="s">
        <v>4173</v>
      </c>
      <c r="L913" s="751">
        <v>36.94</v>
      </c>
      <c r="M913" s="751">
        <v>36.94</v>
      </c>
      <c r="N913" s="748">
        <v>1</v>
      </c>
      <c r="O913" s="752">
        <v>1</v>
      </c>
      <c r="P913" s="751"/>
      <c r="Q913" s="753">
        <v>0</v>
      </c>
      <c r="R913" s="748"/>
      <c r="S913" s="753">
        <v>0</v>
      </c>
      <c r="T913" s="752"/>
      <c r="U913" s="747">
        <v>0</v>
      </c>
    </row>
    <row r="914" spans="1:21" ht="14.4" customHeight="1" x14ac:dyDescent="0.3">
      <c r="A914" s="746">
        <v>30</v>
      </c>
      <c r="B914" s="748" t="s">
        <v>544</v>
      </c>
      <c r="C914" s="748" t="s">
        <v>3366</v>
      </c>
      <c r="D914" s="749" t="s">
        <v>4283</v>
      </c>
      <c r="E914" s="750" t="s">
        <v>3372</v>
      </c>
      <c r="F914" s="748" t="s">
        <v>3361</v>
      </c>
      <c r="G914" s="748" t="s">
        <v>3487</v>
      </c>
      <c r="H914" s="748" t="s">
        <v>2305</v>
      </c>
      <c r="I914" s="748" t="s">
        <v>2339</v>
      </c>
      <c r="J914" s="748" t="s">
        <v>2340</v>
      </c>
      <c r="K914" s="748" t="s">
        <v>1285</v>
      </c>
      <c r="L914" s="751">
        <v>48.56</v>
      </c>
      <c r="M914" s="751">
        <v>145.68</v>
      </c>
      <c r="N914" s="748">
        <v>3</v>
      </c>
      <c r="O914" s="752">
        <v>0.5</v>
      </c>
      <c r="P914" s="751">
        <v>145.68</v>
      </c>
      <c r="Q914" s="753">
        <v>1</v>
      </c>
      <c r="R914" s="748">
        <v>3</v>
      </c>
      <c r="S914" s="753">
        <v>1</v>
      </c>
      <c r="T914" s="752">
        <v>0.5</v>
      </c>
      <c r="U914" s="747">
        <v>1</v>
      </c>
    </row>
    <row r="915" spans="1:21" ht="14.4" customHeight="1" x14ac:dyDescent="0.3">
      <c r="A915" s="746">
        <v>30</v>
      </c>
      <c r="B915" s="748" t="s">
        <v>544</v>
      </c>
      <c r="C915" s="748" t="s">
        <v>3366</v>
      </c>
      <c r="D915" s="749" t="s">
        <v>4283</v>
      </c>
      <c r="E915" s="750" t="s">
        <v>3372</v>
      </c>
      <c r="F915" s="748" t="s">
        <v>3361</v>
      </c>
      <c r="G915" s="748" t="s">
        <v>4174</v>
      </c>
      <c r="H915" s="748" t="s">
        <v>545</v>
      </c>
      <c r="I915" s="748" t="s">
        <v>2152</v>
      </c>
      <c r="J915" s="748" t="s">
        <v>2153</v>
      </c>
      <c r="K915" s="748" t="s">
        <v>2154</v>
      </c>
      <c r="L915" s="751">
        <v>90.95</v>
      </c>
      <c r="M915" s="751">
        <v>181.9</v>
      </c>
      <c r="N915" s="748">
        <v>2</v>
      </c>
      <c r="O915" s="752">
        <v>1</v>
      </c>
      <c r="P915" s="751"/>
      <c r="Q915" s="753">
        <v>0</v>
      </c>
      <c r="R915" s="748"/>
      <c r="S915" s="753">
        <v>0</v>
      </c>
      <c r="T915" s="752"/>
      <c r="U915" s="747">
        <v>0</v>
      </c>
    </row>
    <row r="916" spans="1:21" ht="14.4" customHeight="1" x14ac:dyDescent="0.3">
      <c r="A916" s="746">
        <v>30</v>
      </c>
      <c r="B916" s="748" t="s">
        <v>544</v>
      </c>
      <c r="C916" s="748" t="s">
        <v>3366</v>
      </c>
      <c r="D916" s="749" t="s">
        <v>4283</v>
      </c>
      <c r="E916" s="750" t="s">
        <v>3372</v>
      </c>
      <c r="F916" s="748" t="s">
        <v>3361</v>
      </c>
      <c r="G916" s="748" t="s">
        <v>3495</v>
      </c>
      <c r="H916" s="748" t="s">
        <v>2305</v>
      </c>
      <c r="I916" s="748" t="s">
        <v>3496</v>
      </c>
      <c r="J916" s="748" t="s">
        <v>2780</v>
      </c>
      <c r="K916" s="748" t="s">
        <v>614</v>
      </c>
      <c r="L916" s="751">
        <v>101.68</v>
      </c>
      <c r="M916" s="751">
        <v>203.36</v>
      </c>
      <c r="N916" s="748">
        <v>2</v>
      </c>
      <c r="O916" s="752">
        <v>1</v>
      </c>
      <c r="P916" s="751">
        <v>203.36</v>
      </c>
      <c r="Q916" s="753">
        <v>1</v>
      </c>
      <c r="R916" s="748">
        <v>2</v>
      </c>
      <c r="S916" s="753">
        <v>1</v>
      </c>
      <c r="T916" s="752">
        <v>1</v>
      </c>
      <c r="U916" s="747">
        <v>1</v>
      </c>
    </row>
    <row r="917" spans="1:21" ht="14.4" customHeight="1" x14ac:dyDescent="0.3">
      <c r="A917" s="746">
        <v>30</v>
      </c>
      <c r="B917" s="748" t="s">
        <v>544</v>
      </c>
      <c r="C917" s="748" t="s">
        <v>3366</v>
      </c>
      <c r="D917" s="749" t="s">
        <v>4283</v>
      </c>
      <c r="E917" s="750" t="s">
        <v>3372</v>
      </c>
      <c r="F917" s="748" t="s">
        <v>3361</v>
      </c>
      <c r="G917" s="748" t="s">
        <v>4175</v>
      </c>
      <c r="H917" s="748" t="s">
        <v>545</v>
      </c>
      <c r="I917" s="748" t="s">
        <v>4176</v>
      </c>
      <c r="J917" s="748" t="s">
        <v>4177</v>
      </c>
      <c r="K917" s="748" t="s">
        <v>1262</v>
      </c>
      <c r="L917" s="751">
        <v>47.53</v>
      </c>
      <c r="M917" s="751">
        <v>47.53</v>
      </c>
      <c r="N917" s="748">
        <v>1</v>
      </c>
      <c r="O917" s="752">
        <v>1</v>
      </c>
      <c r="P917" s="751"/>
      <c r="Q917" s="753">
        <v>0</v>
      </c>
      <c r="R917" s="748"/>
      <c r="S917" s="753">
        <v>0</v>
      </c>
      <c r="T917" s="752"/>
      <c r="U917" s="747">
        <v>0</v>
      </c>
    </row>
    <row r="918" spans="1:21" ht="14.4" customHeight="1" x14ac:dyDescent="0.3">
      <c r="A918" s="746">
        <v>30</v>
      </c>
      <c r="B918" s="748" t="s">
        <v>544</v>
      </c>
      <c r="C918" s="748" t="s">
        <v>3366</v>
      </c>
      <c r="D918" s="749" t="s">
        <v>4283</v>
      </c>
      <c r="E918" s="750" t="s">
        <v>3372</v>
      </c>
      <c r="F918" s="748" t="s">
        <v>3361</v>
      </c>
      <c r="G918" s="748" t="s">
        <v>4104</v>
      </c>
      <c r="H918" s="748" t="s">
        <v>545</v>
      </c>
      <c r="I918" s="748" t="s">
        <v>1626</v>
      </c>
      <c r="J918" s="748" t="s">
        <v>795</v>
      </c>
      <c r="K918" s="748" t="s">
        <v>4178</v>
      </c>
      <c r="L918" s="751">
        <v>609.78</v>
      </c>
      <c r="M918" s="751">
        <v>609.78</v>
      </c>
      <c r="N918" s="748">
        <v>1</v>
      </c>
      <c r="O918" s="752">
        <v>1</v>
      </c>
      <c r="P918" s="751">
        <v>609.78</v>
      </c>
      <c r="Q918" s="753">
        <v>1</v>
      </c>
      <c r="R918" s="748">
        <v>1</v>
      </c>
      <c r="S918" s="753">
        <v>1</v>
      </c>
      <c r="T918" s="752">
        <v>1</v>
      </c>
      <c r="U918" s="747">
        <v>1</v>
      </c>
    </row>
    <row r="919" spans="1:21" ht="14.4" customHeight="1" x14ac:dyDescent="0.3">
      <c r="A919" s="746">
        <v>30</v>
      </c>
      <c r="B919" s="748" t="s">
        <v>544</v>
      </c>
      <c r="C919" s="748" t="s">
        <v>3366</v>
      </c>
      <c r="D919" s="749" t="s">
        <v>4283</v>
      </c>
      <c r="E919" s="750" t="s">
        <v>3373</v>
      </c>
      <c r="F919" s="748" t="s">
        <v>3361</v>
      </c>
      <c r="G919" s="748" t="s">
        <v>3467</v>
      </c>
      <c r="H919" s="748" t="s">
        <v>2305</v>
      </c>
      <c r="I919" s="748" t="s">
        <v>3927</v>
      </c>
      <c r="J919" s="748" t="s">
        <v>3928</v>
      </c>
      <c r="K919" s="748" t="s">
        <v>3929</v>
      </c>
      <c r="L919" s="751">
        <v>92.95</v>
      </c>
      <c r="M919" s="751">
        <v>92.95</v>
      </c>
      <c r="N919" s="748">
        <v>1</v>
      </c>
      <c r="O919" s="752">
        <v>1</v>
      </c>
      <c r="P919" s="751">
        <v>92.95</v>
      </c>
      <c r="Q919" s="753">
        <v>1</v>
      </c>
      <c r="R919" s="748">
        <v>1</v>
      </c>
      <c r="S919" s="753">
        <v>1</v>
      </c>
      <c r="T919" s="752">
        <v>1</v>
      </c>
      <c r="U919" s="747">
        <v>1</v>
      </c>
    </row>
    <row r="920" spans="1:21" ht="14.4" customHeight="1" x14ac:dyDescent="0.3">
      <c r="A920" s="746">
        <v>30</v>
      </c>
      <c r="B920" s="748" t="s">
        <v>544</v>
      </c>
      <c r="C920" s="748" t="s">
        <v>3366</v>
      </c>
      <c r="D920" s="749" t="s">
        <v>4283</v>
      </c>
      <c r="E920" s="750" t="s">
        <v>3374</v>
      </c>
      <c r="F920" s="748" t="s">
        <v>3361</v>
      </c>
      <c r="G920" s="748" t="s">
        <v>3749</v>
      </c>
      <c r="H920" s="748" t="s">
        <v>545</v>
      </c>
      <c r="I920" s="748" t="s">
        <v>2875</v>
      </c>
      <c r="J920" s="748" t="s">
        <v>2876</v>
      </c>
      <c r="K920" s="748" t="s">
        <v>2848</v>
      </c>
      <c r="L920" s="751">
        <v>111.72</v>
      </c>
      <c r="M920" s="751">
        <v>223.44</v>
      </c>
      <c r="N920" s="748">
        <v>2</v>
      </c>
      <c r="O920" s="752">
        <v>1</v>
      </c>
      <c r="P920" s="751">
        <v>223.44</v>
      </c>
      <c r="Q920" s="753">
        <v>1</v>
      </c>
      <c r="R920" s="748">
        <v>2</v>
      </c>
      <c r="S920" s="753">
        <v>1</v>
      </c>
      <c r="T920" s="752">
        <v>1</v>
      </c>
      <c r="U920" s="747">
        <v>1</v>
      </c>
    </row>
    <row r="921" spans="1:21" ht="14.4" customHeight="1" x14ac:dyDescent="0.3">
      <c r="A921" s="746">
        <v>30</v>
      </c>
      <c r="B921" s="748" t="s">
        <v>544</v>
      </c>
      <c r="C921" s="748" t="s">
        <v>3366</v>
      </c>
      <c r="D921" s="749" t="s">
        <v>4283</v>
      </c>
      <c r="E921" s="750" t="s">
        <v>3374</v>
      </c>
      <c r="F921" s="748" t="s">
        <v>3362</v>
      </c>
      <c r="G921" s="748" t="s">
        <v>3711</v>
      </c>
      <c r="H921" s="748" t="s">
        <v>545</v>
      </c>
      <c r="I921" s="748" t="s">
        <v>4179</v>
      </c>
      <c r="J921" s="748" t="s">
        <v>3713</v>
      </c>
      <c r="K921" s="748"/>
      <c r="L921" s="751">
        <v>0</v>
      </c>
      <c r="M921" s="751">
        <v>0</v>
      </c>
      <c r="N921" s="748">
        <v>4</v>
      </c>
      <c r="O921" s="752">
        <v>4</v>
      </c>
      <c r="P921" s="751">
        <v>0</v>
      </c>
      <c r="Q921" s="753"/>
      <c r="R921" s="748">
        <v>4</v>
      </c>
      <c r="S921" s="753">
        <v>1</v>
      </c>
      <c r="T921" s="752">
        <v>4</v>
      </c>
      <c r="U921" s="747">
        <v>1</v>
      </c>
    </row>
    <row r="922" spans="1:21" ht="14.4" customHeight="1" x14ac:dyDescent="0.3">
      <c r="A922" s="746">
        <v>30</v>
      </c>
      <c r="B922" s="748" t="s">
        <v>544</v>
      </c>
      <c r="C922" s="748" t="s">
        <v>3366</v>
      </c>
      <c r="D922" s="749" t="s">
        <v>4283</v>
      </c>
      <c r="E922" s="750" t="s">
        <v>3375</v>
      </c>
      <c r="F922" s="748" t="s">
        <v>3361</v>
      </c>
      <c r="G922" s="748" t="s">
        <v>4180</v>
      </c>
      <c r="H922" s="748" t="s">
        <v>545</v>
      </c>
      <c r="I922" s="748" t="s">
        <v>1723</v>
      </c>
      <c r="J922" s="748" t="s">
        <v>1724</v>
      </c>
      <c r="K922" s="748" t="s">
        <v>4181</v>
      </c>
      <c r="L922" s="751">
        <v>263.26</v>
      </c>
      <c r="M922" s="751">
        <v>526.52</v>
      </c>
      <c r="N922" s="748">
        <v>2</v>
      </c>
      <c r="O922" s="752">
        <v>1</v>
      </c>
      <c r="P922" s="751">
        <v>526.52</v>
      </c>
      <c r="Q922" s="753">
        <v>1</v>
      </c>
      <c r="R922" s="748">
        <v>2</v>
      </c>
      <c r="S922" s="753">
        <v>1</v>
      </c>
      <c r="T922" s="752">
        <v>1</v>
      </c>
      <c r="U922" s="747">
        <v>1</v>
      </c>
    </row>
    <row r="923" spans="1:21" ht="14.4" customHeight="1" x14ac:dyDescent="0.3">
      <c r="A923" s="746">
        <v>30</v>
      </c>
      <c r="B923" s="748" t="s">
        <v>544</v>
      </c>
      <c r="C923" s="748" t="s">
        <v>3366</v>
      </c>
      <c r="D923" s="749" t="s">
        <v>4283</v>
      </c>
      <c r="E923" s="750" t="s">
        <v>3375</v>
      </c>
      <c r="F923" s="748" t="s">
        <v>3361</v>
      </c>
      <c r="G923" s="748" t="s">
        <v>3381</v>
      </c>
      <c r="H923" s="748" t="s">
        <v>545</v>
      </c>
      <c r="I923" s="748" t="s">
        <v>734</v>
      </c>
      <c r="J923" s="748" t="s">
        <v>3609</v>
      </c>
      <c r="K923" s="748" t="s">
        <v>3383</v>
      </c>
      <c r="L923" s="751">
        <v>42.85</v>
      </c>
      <c r="M923" s="751">
        <v>85.7</v>
      </c>
      <c r="N923" s="748">
        <v>2</v>
      </c>
      <c r="O923" s="752">
        <v>1</v>
      </c>
      <c r="P923" s="751"/>
      <c r="Q923" s="753">
        <v>0</v>
      </c>
      <c r="R923" s="748"/>
      <c r="S923" s="753">
        <v>0</v>
      </c>
      <c r="T923" s="752"/>
      <c r="U923" s="747">
        <v>0</v>
      </c>
    </row>
    <row r="924" spans="1:21" ht="14.4" customHeight="1" x14ac:dyDescent="0.3">
      <c r="A924" s="746">
        <v>30</v>
      </c>
      <c r="B924" s="748" t="s">
        <v>544</v>
      </c>
      <c r="C924" s="748" t="s">
        <v>3366</v>
      </c>
      <c r="D924" s="749" t="s">
        <v>4283</v>
      </c>
      <c r="E924" s="750" t="s">
        <v>3375</v>
      </c>
      <c r="F924" s="748" t="s">
        <v>3361</v>
      </c>
      <c r="G924" s="748" t="s">
        <v>3385</v>
      </c>
      <c r="H924" s="748" t="s">
        <v>2305</v>
      </c>
      <c r="I924" s="748" t="s">
        <v>2480</v>
      </c>
      <c r="J924" s="748" t="s">
        <v>3323</v>
      </c>
      <c r="K924" s="748" t="s">
        <v>3322</v>
      </c>
      <c r="L924" s="751">
        <v>6.68</v>
      </c>
      <c r="M924" s="751">
        <v>13.36</v>
      </c>
      <c r="N924" s="748">
        <v>2</v>
      </c>
      <c r="O924" s="752">
        <v>1</v>
      </c>
      <c r="P924" s="751">
        <v>13.36</v>
      </c>
      <c r="Q924" s="753">
        <v>1</v>
      </c>
      <c r="R924" s="748">
        <v>2</v>
      </c>
      <c r="S924" s="753">
        <v>1</v>
      </c>
      <c r="T924" s="752">
        <v>1</v>
      </c>
      <c r="U924" s="747">
        <v>1</v>
      </c>
    </row>
    <row r="925" spans="1:21" ht="14.4" customHeight="1" x14ac:dyDescent="0.3">
      <c r="A925" s="746">
        <v>30</v>
      </c>
      <c r="B925" s="748" t="s">
        <v>544</v>
      </c>
      <c r="C925" s="748" t="s">
        <v>3366</v>
      </c>
      <c r="D925" s="749" t="s">
        <v>4283</v>
      </c>
      <c r="E925" s="750" t="s">
        <v>3375</v>
      </c>
      <c r="F925" s="748" t="s">
        <v>3361</v>
      </c>
      <c r="G925" s="748" t="s">
        <v>3385</v>
      </c>
      <c r="H925" s="748" t="s">
        <v>2305</v>
      </c>
      <c r="I925" s="748" t="s">
        <v>2678</v>
      </c>
      <c r="J925" s="748" t="s">
        <v>3324</v>
      </c>
      <c r="K925" s="748" t="s">
        <v>3325</v>
      </c>
      <c r="L925" s="751">
        <v>10.26</v>
      </c>
      <c r="M925" s="751">
        <v>30.78</v>
      </c>
      <c r="N925" s="748">
        <v>3</v>
      </c>
      <c r="O925" s="752">
        <v>0.5</v>
      </c>
      <c r="P925" s="751"/>
      <c r="Q925" s="753">
        <v>0</v>
      </c>
      <c r="R925" s="748"/>
      <c r="S925" s="753">
        <v>0</v>
      </c>
      <c r="T925" s="752"/>
      <c r="U925" s="747">
        <v>0</v>
      </c>
    </row>
    <row r="926" spans="1:21" ht="14.4" customHeight="1" x14ac:dyDescent="0.3">
      <c r="A926" s="746">
        <v>30</v>
      </c>
      <c r="B926" s="748" t="s">
        <v>544</v>
      </c>
      <c r="C926" s="748" t="s">
        <v>3366</v>
      </c>
      <c r="D926" s="749" t="s">
        <v>4283</v>
      </c>
      <c r="E926" s="750" t="s">
        <v>3375</v>
      </c>
      <c r="F926" s="748" t="s">
        <v>3361</v>
      </c>
      <c r="G926" s="748" t="s">
        <v>3391</v>
      </c>
      <c r="H926" s="748" t="s">
        <v>545</v>
      </c>
      <c r="I926" s="748" t="s">
        <v>3613</v>
      </c>
      <c r="J926" s="748" t="s">
        <v>1258</v>
      </c>
      <c r="K926" s="748" t="s">
        <v>1297</v>
      </c>
      <c r="L926" s="751">
        <v>0</v>
      </c>
      <c r="M926" s="751">
        <v>0</v>
      </c>
      <c r="N926" s="748">
        <v>3</v>
      </c>
      <c r="O926" s="752">
        <v>0.5</v>
      </c>
      <c r="P926" s="751"/>
      <c r="Q926" s="753"/>
      <c r="R926" s="748"/>
      <c r="S926" s="753">
        <v>0</v>
      </c>
      <c r="T926" s="752"/>
      <c r="U926" s="747">
        <v>0</v>
      </c>
    </row>
    <row r="927" spans="1:21" ht="14.4" customHeight="1" x14ac:dyDescent="0.3">
      <c r="A927" s="746">
        <v>30</v>
      </c>
      <c r="B927" s="748" t="s">
        <v>544</v>
      </c>
      <c r="C927" s="748" t="s">
        <v>3366</v>
      </c>
      <c r="D927" s="749" t="s">
        <v>4283</v>
      </c>
      <c r="E927" s="750" t="s">
        <v>3375</v>
      </c>
      <c r="F927" s="748" t="s">
        <v>3361</v>
      </c>
      <c r="G927" s="748" t="s">
        <v>3391</v>
      </c>
      <c r="H927" s="748" t="s">
        <v>545</v>
      </c>
      <c r="I927" s="748" t="s">
        <v>4182</v>
      </c>
      <c r="J927" s="748" t="s">
        <v>4183</v>
      </c>
      <c r="K927" s="748" t="s">
        <v>1262</v>
      </c>
      <c r="L927" s="751">
        <v>36.86</v>
      </c>
      <c r="M927" s="751">
        <v>110.58</v>
      </c>
      <c r="N927" s="748">
        <v>3</v>
      </c>
      <c r="O927" s="752">
        <v>0.5</v>
      </c>
      <c r="P927" s="751"/>
      <c r="Q927" s="753">
        <v>0</v>
      </c>
      <c r="R927" s="748"/>
      <c r="S927" s="753">
        <v>0</v>
      </c>
      <c r="T927" s="752"/>
      <c r="U927" s="747">
        <v>0</v>
      </c>
    </row>
    <row r="928" spans="1:21" ht="14.4" customHeight="1" x14ac:dyDescent="0.3">
      <c r="A928" s="746">
        <v>30</v>
      </c>
      <c r="B928" s="748" t="s">
        <v>544</v>
      </c>
      <c r="C928" s="748" t="s">
        <v>3366</v>
      </c>
      <c r="D928" s="749" t="s">
        <v>4283</v>
      </c>
      <c r="E928" s="750" t="s">
        <v>3375</v>
      </c>
      <c r="F928" s="748" t="s">
        <v>3361</v>
      </c>
      <c r="G928" s="748" t="s">
        <v>3391</v>
      </c>
      <c r="H928" s="748" t="s">
        <v>545</v>
      </c>
      <c r="I928" s="748" t="s">
        <v>4182</v>
      </c>
      <c r="J928" s="748" t="s">
        <v>4183</v>
      </c>
      <c r="K928" s="748" t="s">
        <v>1262</v>
      </c>
      <c r="L928" s="751">
        <v>58.27</v>
      </c>
      <c r="M928" s="751">
        <v>174.81</v>
      </c>
      <c r="N928" s="748">
        <v>3</v>
      </c>
      <c r="O928" s="752">
        <v>0.5</v>
      </c>
      <c r="P928" s="751"/>
      <c r="Q928" s="753">
        <v>0</v>
      </c>
      <c r="R928" s="748"/>
      <c r="S928" s="753">
        <v>0</v>
      </c>
      <c r="T928" s="752"/>
      <c r="U928" s="747">
        <v>0</v>
      </c>
    </row>
    <row r="929" spans="1:21" ht="14.4" customHeight="1" x14ac:dyDescent="0.3">
      <c r="A929" s="746">
        <v>30</v>
      </c>
      <c r="B929" s="748" t="s">
        <v>544</v>
      </c>
      <c r="C929" s="748" t="s">
        <v>3366</v>
      </c>
      <c r="D929" s="749" t="s">
        <v>4283</v>
      </c>
      <c r="E929" s="750" t="s">
        <v>3375</v>
      </c>
      <c r="F929" s="748" t="s">
        <v>3361</v>
      </c>
      <c r="G929" s="748" t="s">
        <v>3968</v>
      </c>
      <c r="H929" s="748" t="s">
        <v>545</v>
      </c>
      <c r="I929" s="748" t="s">
        <v>3969</v>
      </c>
      <c r="J929" s="748" t="s">
        <v>3970</v>
      </c>
      <c r="K929" s="748" t="s">
        <v>3971</v>
      </c>
      <c r="L929" s="751">
        <v>61.44</v>
      </c>
      <c r="M929" s="751">
        <v>122.88</v>
      </c>
      <c r="N929" s="748">
        <v>2</v>
      </c>
      <c r="O929" s="752">
        <v>0.5</v>
      </c>
      <c r="P929" s="751"/>
      <c r="Q929" s="753">
        <v>0</v>
      </c>
      <c r="R929" s="748"/>
      <c r="S929" s="753">
        <v>0</v>
      </c>
      <c r="T929" s="752"/>
      <c r="U929" s="747">
        <v>0</v>
      </c>
    </row>
    <row r="930" spans="1:21" ht="14.4" customHeight="1" x14ac:dyDescent="0.3">
      <c r="A930" s="746">
        <v>30</v>
      </c>
      <c r="B930" s="748" t="s">
        <v>544</v>
      </c>
      <c r="C930" s="748" t="s">
        <v>3366</v>
      </c>
      <c r="D930" s="749" t="s">
        <v>4283</v>
      </c>
      <c r="E930" s="750" t="s">
        <v>3375</v>
      </c>
      <c r="F930" s="748" t="s">
        <v>3361</v>
      </c>
      <c r="G930" s="748" t="s">
        <v>3398</v>
      </c>
      <c r="H930" s="748" t="s">
        <v>2305</v>
      </c>
      <c r="I930" s="748" t="s">
        <v>2488</v>
      </c>
      <c r="J930" s="748" t="s">
        <v>3235</v>
      </c>
      <c r="K930" s="748" t="s">
        <v>1036</v>
      </c>
      <c r="L930" s="751">
        <v>124.91</v>
      </c>
      <c r="M930" s="751">
        <v>374.73</v>
      </c>
      <c r="N930" s="748">
        <v>3</v>
      </c>
      <c r="O930" s="752">
        <v>0.5</v>
      </c>
      <c r="P930" s="751">
        <v>374.73</v>
      </c>
      <c r="Q930" s="753">
        <v>1</v>
      </c>
      <c r="R930" s="748">
        <v>3</v>
      </c>
      <c r="S930" s="753">
        <v>1</v>
      </c>
      <c r="T930" s="752">
        <v>0.5</v>
      </c>
      <c r="U930" s="747">
        <v>1</v>
      </c>
    </row>
    <row r="931" spans="1:21" ht="14.4" customHeight="1" x14ac:dyDescent="0.3">
      <c r="A931" s="746">
        <v>30</v>
      </c>
      <c r="B931" s="748" t="s">
        <v>544</v>
      </c>
      <c r="C931" s="748" t="s">
        <v>3366</v>
      </c>
      <c r="D931" s="749" t="s">
        <v>4283</v>
      </c>
      <c r="E931" s="750" t="s">
        <v>3375</v>
      </c>
      <c r="F931" s="748" t="s">
        <v>3361</v>
      </c>
      <c r="G931" s="748" t="s">
        <v>3398</v>
      </c>
      <c r="H931" s="748" t="s">
        <v>545</v>
      </c>
      <c r="I931" s="748" t="s">
        <v>4184</v>
      </c>
      <c r="J931" s="748" t="s">
        <v>4185</v>
      </c>
      <c r="K931" s="748" t="s">
        <v>1036</v>
      </c>
      <c r="L931" s="751">
        <v>124.91</v>
      </c>
      <c r="M931" s="751">
        <v>374.73</v>
      </c>
      <c r="N931" s="748">
        <v>3</v>
      </c>
      <c r="O931" s="752">
        <v>1</v>
      </c>
      <c r="P931" s="751"/>
      <c r="Q931" s="753">
        <v>0</v>
      </c>
      <c r="R931" s="748"/>
      <c r="S931" s="753">
        <v>0</v>
      </c>
      <c r="T931" s="752"/>
      <c r="U931" s="747">
        <v>0</v>
      </c>
    </row>
    <row r="932" spans="1:21" ht="14.4" customHeight="1" x14ac:dyDescent="0.3">
      <c r="A932" s="746">
        <v>30</v>
      </c>
      <c r="B932" s="748" t="s">
        <v>544</v>
      </c>
      <c r="C932" s="748" t="s">
        <v>3366</v>
      </c>
      <c r="D932" s="749" t="s">
        <v>4283</v>
      </c>
      <c r="E932" s="750" t="s">
        <v>3375</v>
      </c>
      <c r="F932" s="748" t="s">
        <v>3361</v>
      </c>
      <c r="G932" s="748" t="s">
        <v>3403</v>
      </c>
      <c r="H932" s="748" t="s">
        <v>545</v>
      </c>
      <c r="I932" s="748" t="s">
        <v>4186</v>
      </c>
      <c r="J932" s="748" t="s">
        <v>4187</v>
      </c>
      <c r="K932" s="748" t="s">
        <v>3860</v>
      </c>
      <c r="L932" s="751">
        <v>32.76</v>
      </c>
      <c r="M932" s="751">
        <v>98.28</v>
      </c>
      <c r="N932" s="748">
        <v>3</v>
      </c>
      <c r="O932" s="752">
        <v>0.5</v>
      </c>
      <c r="P932" s="751"/>
      <c r="Q932" s="753">
        <v>0</v>
      </c>
      <c r="R932" s="748"/>
      <c r="S932" s="753">
        <v>0</v>
      </c>
      <c r="T932" s="752"/>
      <c r="U932" s="747">
        <v>0</v>
      </c>
    </row>
    <row r="933" spans="1:21" ht="14.4" customHeight="1" x14ac:dyDescent="0.3">
      <c r="A933" s="746">
        <v>30</v>
      </c>
      <c r="B933" s="748" t="s">
        <v>544</v>
      </c>
      <c r="C933" s="748" t="s">
        <v>3366</v>
      </c>
      <c r="D933" s="749" t="s">
        <v>4283</v>
      </c>
      <c r="E933" s="750" t="s">
        <v>3375</v>
      </c>
      <c r="F933" s="748" t="s">
        <v>3361</v>
      </c>
      <c r="G933" s="748" t="s">
        <v>3723</v>
      </c>
      <c r="H933" s="748" t="s">
        <v>545</v>
      </c>
      <c r="I933" s="748" t="s">
        <v>1507</v>
      </c>
      <c r="J933" s="748" t="s">
        <v>1508</v>
      </c>
      <c r="K933" s="748" t="s">
        <v>1075</v>
      </c>
      <c r="L933" s="751">
        <v>120.62</v>
      </c>
      <c r="M933" s="751">
        <v>361.86</v>
      </c>
      <c r="N933" s="748">
        <v>3</v>
      </c>
      <c r="O933" s="752">
        <v>1</v>
      </c>
      <c r="P933" s="751">
        <v>361.86</v>
      </c>
      <c r="Q933" s="753">
        <v>1</v>
      </c>
      <c r="R933" s="748">
        <v>3</v>
      </c>
      <c r="S933" s="753">
        <v>1</v>
      </c>
      <c r="T933" s="752">
        <v>1</v>
      </c>
      <c r="U933" s="747">
        <v>1</v>
      </c>
    </row>
    <row r="934" spans="1:21" ht="14.4" customHeight="1" x14ac:dyDescent="0.3">
      <c r="A934" s="746">
        <v>30</v>
      </c>
      <c r="B934" s="748" t="s">
        <v>544</v>
      </c>
      <c r="C934" s="748" t="s">
        <v>3366</v>
      </c>
      <c r="D934" s="749" t="s">
        <v>4283</v>
      </c>
      <c r="E934" s="750" t="s">
        <v>3375</v>
      </c>
      <c r="F934" s="748" t="s">
        <v>3361</v>
      </c>
      <c r="G934" s="748" t="s">
        <v>4188</v>
      </c>
      <c r="H934" s="748" t="s">
        <v>545</v>
      </c>
      <c r="I934" s="748" t="s">
        <v>4189</v>
      </c>
      <c r="J934" s="748" t="s">
        <v>4190</v>
      </c>
      <c r="K934" s="748" t="s">
        <v>4191</v>
      </c>
      <c r="L934" s="751">
        <v>277.67</v>
      </c>
      <c r="M934" s="751">
        <v>555.34</v>
      </c>
      <c r="N934" s="748">
        <v>2</v>
      </c>
      <c r="O934" s="752">
        <v>0.5</v>
      </c>
      <c r="P934" s="751"/>
      <c r="Q934" s="753">
        <v>0</v>
      </c>
      <c r="R934" s="748"/>
      <c r="S934" s="753">
        <v>0</v>
      </c>
      <c r="T934" s="752"/>
      <c r="U934" s="747">
        <v>0</v>
      </c>
    </row>
    <row r="935" spans="1:21" ht="14.4" customHeight="1" x14ac:dyDescent="0.3">
      <c r="A935" s="746">
        <v>30</v>
      </c>
      <c r="B935" s="748" t="s">
        <v>544</v>
      </c>
      <c r="C935" s="748" t="s">
        <v>3366</v>
      </c>
      <c r="D935" s="749" t="s">
        <v>4283</v>
      </c>
      <c r="E935" s="750" t="s">
        <v>3375</v>
      </c>
      <c r="F935" s="748" t="s">
        <v>3361</v>
      </c>
      <c r="G935" s="748" t="s">
        <v>4188</v>
      </c>
      <c r="H935" s="748" t="s">
        <v>545</v>
      </c>
      <c r="I935" s="748" t="s">
        <v>4192</v>
      </c>
      <c r="J935" s="748" t="s">
        <v>4190</v>
      </c>
      <c r="K935" s="748" t="s">
        <v>2710</v>
      </c>
      <c r="L935" s="751">
        <v>0</v>
      </c>
      <c r="M935" s="751">
        <v>0</v>
      </c>
      <c r="N935" s="748">
        <v>3</v>
      </c>
      <c r="O935" s="752">
        <v>0.5</v>
      </c>
      <c r="P935" s="751">
        <v>0</v>
      </c>
      <c r="Q935" s="753"/>
      <c r="R935" s="748">
        <v>3</v>
      </c>
      <c r="S935" s="753">
        <v>1</v>
      </c>
      <c r="T935" s="752">
        <v>0.5</v>
      </c>
      <c r="U935" s="747">
        <v>1</v>
      </c>
    </row>
    <row r="936" spans="1:21" ht="14.4" customHeight="1" x14ac:dyDescent="0.3">
      <c r="A936" s="746">
        <v>30</v>
      </c>
      <c r="B936" s="748" t="s">
        <v>544</v>
      </c>
      <c r="C936" s="748" t="s">
        <v>3366</v>
      </c>
      <c r="D936" s="749" t="s">
        <v>4283</v>
      </c>
      <c r="E936" s="750" t="s">
        <v>3375</v>
      </c>
      <c r="F936" s="748" t="s">
        <v>3361</v>
      </c>
      <c r="G936" s="748" t="s">
        <v>3405</v>
      </c>
      <c r="H936" s="748" t="s">
        <v>2305</v>
      </c>
      <c r="I936" s="748" t="s">
        <v>2681</v>
      </c>
      <c r="J936" s="748" t="s">
        <v>2354</v>
      </c>
      <c r="K936" s="748" t="s">
        <v>3329</v>
      </c>
      <c r="L936" s="751">
        <v>132</v>
      </c>
      <c r="M936" s="751">
        <v>396</v>
      </c>
      <c r="N936" s="748">
        <v>3</v>
      </c>
      <c r="O936" s="752">
        <v>0.5</v>
      </c>
      <c r="P936" s="751">
        <v>396</v>
      </c>
      <c r="Q936" s="753">
        <v>1</v>
      </c>
      <c r="R936" s="748">
        <v>3</v>
      </c>
      <c r="S936" s="753">
        <v>1</v>
      </c>
      <c r="T936" s="752">
        <v>0.5</v>
      </c>
      <c r="U936" s="747">
        <v>1</v>
      </c>
    </row>
    <row r="937" spans="1:21" ht="14.4" customHeight="1" x14ac:dyDescent="0.3">
      <c r="A937" s="746">
        <v>30</v>
      </c>
      <c r="B937" s="748" t="s">
        <v>544</v>
      </c>
      <c r="C937" s="748" t="s">
        <v>3366</v>
      </c>
      <c r="D937" s="749" t="s">
        <v>4283</v>
      </c>
      <c r="E937" s="750" t="s">
        <v>3375</v>
      </c>
      <c r="F937" s="748" t="s">
        <v>3361</v>
      </c>
      <c r="G937" s="748" t="s">
        <v>3996</v>
      </c>
      <c r="H937" s="748" t="s">
        <v>545</v>
      </c>
      <c r="I937" s="748" t="s">
        <v>4193</v>
      </c>
      <c r="J937" s="748" t="s">
        <v>4194</v>
      </c>
      <c r="K937" s="748" t="s">
        <v>4195</v>
      </c>
      <c r="L937" s="751">
        <v>96.84</v>
      </c>
      <c r="M937" s="751">
        <v>193.68</v>
      </c>
      <c r="N937" s="748">
        <v>2</v>
      </c>
      <c r="O937" s="752">
        <v>0.5</v>
      </c>
      <c r="P937" s="751">
        <v>193.68</v>
      </c>
      <c r="Q937" s="753">
        <v>1</v>
      </c>
      <c r="R937" s="748">
        <v>2</v>
      </c>
      <c r="S937" s="753">
        <v>1</v>
      </c>
      <c r="T937" s="752">
        <v>0.5</v>
      </c>
      <c r="U937" s="747">
        <v>1</v>
      </c>
    </row>
    <row r="938" spans="1:21" ht="14.4" customHeight="1" x14ac:dyDescent="0.3">
      <c r="A938" s="746">
        <v>30</v>
      </c>
      <c r="B938" s="748" t="s">
        <v>544</v>
      </c>
      <c r="C938" s="748" t="s">
        <v>3366</v>
      </c>
      <c r="D938" s="749" t="s">
        <v>4283</v>
      </c>
      <c r="E938" s="750" t="s">
        <v>3375</v>
      </c>
      <c r="F938" s="748" t="s">
        <v>3361</v>
      </c>
      <c r="G938" s="748" t="s">
        <v>3412</v>
      </c>
      <c r="H938" s="748" t="s">
        <v>545</v>
      </c>
      <c r="I938" s="748" t="s">
        <v>3809</v>
      </c>
      <c r="J938" s="748" t="s">
        <v>807</v>
      </c>
      <c r="K938" s="748" t="s">
        <v>3178</v>
      </c>
      <c r="L938" s="751">
        <v>110.28</v>
      </c>
      <c r="M938" s="751">
        <v>330.84000000000003</v>
      </c>
      <c r="N938" s="748">
        <v>3</v>
      </c>
      <c r="O938" s="752">
        <v>1</v>
      </c>
      <c r="P938" s="751">
        <v>330.84000000000003</v>
      </c>
      <c r="Q938" s="753">
        <v>1</v>
      </c>
      <c r="R938" s="748">
        <v>3</v>
      </c>
      <c r="S938" s="753">
        <v>1</v>
      </c>
      <c r="T938" s="752">
        <v>1</v>
      </c>
      <c r="U938" s="747">
        <v>1</v>
      </c>
    </row>
    <row r="939" spans="1:21" ht="14.4" customHeight="1" x14ac:dyDescent="0.3">
      <c r="A939" s="746">
        <v>30</v>
      </c>
      <c r="B939" s="748" t="s">
        <v>544</v>
      </c>
      <c r="C939" s="748" t="s">
        <v>3366</v>
      </c>
      <c r="D939" s="749" t="s">
        <v>4283</v>
      </c>
      <c r="E939" s="750" t="s">
        <v>3375</v>
      </c>
      <c r="F939" s="748" t="s">
        <v>3361</v>
      </c>
      <c r="G939" s="748" t="s">
        <v>3816</v>
      </c>
      <c r="H939" s="748" t="s">
        <v>545</v>
      </c>
      <c r="I939" s="748" t="s">
        <v>4196</v>
      </c>
      <c r="J939" s="748" t="s">
        <v>4197</v>
      </c>
      <c r="K939" s="748" t="s">
        <v>2536</v>
      </c>
      <c r="L939" s="751">
        <v>46.25</v>
      </c>
      <c r="M939" s="751">
        <v>138.75</v>
      </c>
      <c r="N939" s="748">
        <v>3</v>
      </c>
      <c r="O939" s="752">
        <v>1</v>
      </c>
      <c r="P939" s="751"/>
      <c r="Q939" s="753">
        <v>0</v>
      </c>
      <c r="R939" s="748"/>
      <c r="S939" s="753">
        <v>0</v>
      </c>
      <c r="T939" s="752"/>
      <c r="U939" s="747">
        <v>0</v>
      </c>
    </row>
    <row r="940" spans="1:21" ht="14.4" customHeight="1" x14ac:dyDescent="0.3">
      <c r="A940" s="746">
        <v>30</v>
      </c>
      <c r="B940" s="748" t="s">
        <v>544</v>
      </c>
      <c r="C940" s="748" t="s">
        <v>3366</v>
      </c>
      <c r="D940" s="749" t="s">
        <v>4283</v>
      </c>
      <c r="E940" s="750" t="s">
        <v>3375</v>
      </c>
      <c r="F940" s="748" t="s">
        <v>3361</v>
      </c>
      <c r="G940" s="748" t="s">
        <v>3821</v>
      </c>
      <c r="H940" s="748" t="s">
        <v>545</v>
      </c>
      <c r="I940" s="748" t="s">
        <v>1028</v>
      </c>
      <c r="J940" s="748" t="s">
        <v>1029</v>
      </c>
      <c r="K940" s="748" t="s">
        <v>3822</v>
      </c>
      <c r="L940" s="751">
        <v>156.77000000000001</v>
      </c>
      <c r="M940" s="751">
        <v>1410.93</v>
      </c>
      <c r="N940" s="748">
        <v>9</v>
      </c>
      <c r="O940" s="752">
        <v>1.5</v>
      </c>
      <c r="P940" s="751">
        <v>1097.3900000000001</v>
      </c>
      <c r="Q940" s="753">
        <v>0.77777777777777779</v>
      </c>
      <c r="R940" s="748">
        <v>7</v>
      </c>
      <c r="S940" s="753">
        <v>0.77777777777777779</v>
      </c>
      <c r="T940" s="752">
        <v>1</v>
      </c>
      <c r="U940" s="747">
        <v>0.66666666666666663</v>
      </c>
    </row>
    <row r="941" spans="1:21" ht="14.4" customHeight="1" x14ac:dyDescent="0.3">
      <c r="A941" s="746">
        <v>30</v>
      </c>
      <c r="B941" s="748" t="s">
        <v>544</v>
      </c>
      <c r="C941" s="748" t="s">
        <v>3366</v>
      </c>
      <c r="D941" s="749" t="s">
        <v>4283</v>
      </c>
      <c r="E941" s="750" t="s">
        <v>3375</v>
      </c>
      <c r="F941" s="748" t="s">
        <v>3361</v>
      </c>
      <c r="G941" s="748" t="s">
        <v>3431</v>
      </c>
      <c r="H941" s="748" t="s">
        <v>545</v>
      </c>
      <c r="I941" s="748" t="s">
        <v>1131</v>
      </c>
      <c r="J941" s="748" t="s">
        <v>1132</v>
      </c>
      <c r="K941" s="748" t="s">
        <v>1075</v>
      </c>
      <c r="L941" s="751">
        <v>32.270000000000003</v>
      </c>
      <c r="M941" s="751">
        <v>322.70000000000005</v>
      </c>
      <c r="N941" s="748">
        <v>10</v>
      </c>
      <c r="O941" s="752">
        <v>2</v>
      </c>
      <c r="P941" s="751">
        <v>129.08000000000001</v>
      </c>
      <c r="Q941" s="753">
        <v>0.39999999999999997</v>
      </c>
      <c r="R941" s="748">
        <v>4</v>
      </c>
      <c r="S941" s="753">
        <v>0.4</v>
      </c>
      <c r="T941" s="752">
        <v>1</v>
      </c>
      <c r="U941" s="747">
        <v>0.5</v>
      </c>
    </row>
    <row r="942" spans="1:21" ht="14.4" customHeight="1" x14ac:dyDescent="0.3">
      <c r="A942" s="746">
        <v>30</v>
      </c>
      <c r="B942" s="748" t="s">
        <v>544</v>
      </c>
      <c r="C942" s="748" t="s">
        <v>3366</v>
      </c>
      <c r="D942" s="749" t="s">
        <v>4283</v>
      </c>
      <c r="E942" s="750" t="s">
        <v>3375</v>
      </c>
      <c r="F942" s="748" t="s">
        <v>3361</v>
      </c>
      <c r="G942" s="748" t="s">
        <v>4198</v>
      </c>
      <c r="H942" s="748" t="s">
        <v>545</v>
      </c>
      <c r="I942" s="748" t="s">
        <v>4199</v>
      </c>
      <c r="J942" s="748" t="s">
        <v>4200</v>
      </c>
      <c r="K942" s="748" t="s">
        <v>4075</v>
      </c>
      <c r="L942" s="751">
        <v>72.22</v>
      </c>
      <c r="M942" s="751">
        <v>72.22</v>
      </c>
      <c r="N942" s="748">
        <v>1</v>
      </c>
      <c r="O942" s="752">
        <v>0.5</v>
      </c>
      <c r="P942" s="751"/>
      <c r="Q942" s="753">
        <v>0</v>
      </c>
      <c r="R942" s="748"/>
      <c r="S942" s="753">
        <v>0</v>
      </c>
      <c r="T942" s="752"/>
      <c r="U942" s="747">
        <v>0</v>
      </c>
    </row>
    <row r="943" spans="1:21" ht="14.4" customHeight="1" x14ac:dyDescent="0.3">
      <c r="A943" s="746">
        <v>30</v>
      </c>
      <c r="B943" s="748" t="s">
        <v>544</v>
      </c>
      <c r="C943" s="748" t="s">
        <v>3366</v>
      </c>
      <c r="D943" s="749" t="s">
        <v>4283</v>
      </c>
      <c r="E943" s="750" t="s">
        <v>3375</v>
      </c>
      <c r="F943" s="748" t="s">
        <v>3361</v>
      </c>
      <c r="G943" s="748" t="s">
        <v>4198</v>
      </c>
      <c r="H943" s="748" t="s">
        <v>545</v>
      </c>
      <c r="I943" s="748" t="s">
        <v>4201</v>
      </c>
      <c r="J943" s="748" t="s">
        <v>4202</v>
      </c>
      <c r="K943" s="748" t="s">
        <v>4173</v>
      </c>
      <c r="L943" s="751">
        <v>72.22</v>
      </c>
      <c r="M943" s="751">
        <v>144.44</v>
      </c>
      <c r="N943" s="748">
        <v>2</v>
      </c>
      <c r="O943" s="752">
        <v>0.5</v>
      </c>
      <c r="P943" s="751"/>
      <c r="Q943" s="753">
        <v>0</v>
      </c>
      <c r="R943" s="748"/>
      <c r="S943" s="753">
        <v>0</v>
      </c>
      <c r="T943" s="752"/>
      <c r="U943" s="747">
        <v>0</v>
      </c>
    </row>
    <row r="944" spans="1:21" ht="14.4" customHeight="1" x14ac:dyDescent="0.3">
      <c r="A944" s="746">
        <v>30</v>
      </c>
      <c r="B944" s="748" t="s">
        <v>544</v>
      </c>
      <c r="C944" s="748" t="s">
        <v>3366</v>
      </c>
      <c r="D944" s="749" t="s">
        <v>4283</v>
      </c>
      <c r="E944" s="750" t="s">
        <v>3375</v>
      </c>
      <c r="F944" s="748" t="s">
        <v>3361</v>
      </c>
      <c r="G944" s="748" t="s">
        <v>3733</v>
      </c>
      <c r="H944" s="748" t="s">
        <v>545</v>
      </c>
      <c r="I944" s="748" t="s">
        <v>4203</v>
      </c>
      <c r="J944" s="748" t="s">
        <v>4204</v>
      </c>
      <c r="K944" s="748" t="s">
        <v>2407</v>
      </c>
      <c r="L944" s="751">
        <v>9.2799999999999994</v>
      </c>
      <c r="M944" s="751">
        <v>27.839999999999996</v>
      </c>
      <c r="N944" s="748">
        <v>3</v>
      </c>
      <c r="O944" s="752">
        <v>0.5</v>
      </c>
      <c r="P944" s="751"/>
      <c r="Q944" s="753">
        <v>0</v>
      </c>
      <c r="R944" s="748"/>
      <c r="S944" s="753">
        <v>0</v>
      </c>
      <c r="T944" s="752"/>
      <c r="U944" s="747">
        <v>0</v>
      </c>
    </row>
    <row r="945" spans="1:21" ht="14.4" customHeight="1" x14ac:dyDescent="0.3">
      <c r="A945" s="746">
        <v>30</v>
      </c>
      <c r="B945" s="748" t="s">
        <v>544</v>
      </c>
      <c r="C945" s="748" t="s">
        <v>3366</v>
      </c>
      <c r="D945" s="749" t="s">
        <v>4283</v>
      </c>
      <c r="E945" s="750" t="s">
        <v>3375</v>
      </c>
      <c r="F945" s="748" t="s">
        <v>3361</v>
      </c>
      <c r="G945" s="748" t="s">
        <v>3441</v>
      </c>
      <c r="H945" s="748" t="s">
        <v>545</v>
      </c>
      <c r="I945" s="748" t="s">
        <v>1719</v>
      </c>
      <c r="J945" s="748" t="s">
        <v>1720</v>
      </c>
      <c r="K945" s="748" t="s">
        <v>1721</v>
      </c>
      <c r="L945" s="751">
        <v>34.6</v>
      </c>
      <c r="M945" s="751">
        <v>69.2</v>
      </c>
      <c r="N945" s="748">
        <v>2</v>
      </c>
      <c r="O945" s="752">
        <v>0.5</v>
      </c>
      <c r="P945" s="751">
        <v>69.2</v>
      </c>
      <c r="Q945" s="753">
        <v>1</v>
      </c>
      <c r="R945" s="748">
        <v>2</v>
      </c>
      <c r="S945" s="753">
        <v>1</v>
      </c>
      <c r="T945" s="752">
        <v>0.5</v>
      </c>
      <c r="U945" s="747">
        <v>1</v>
      </c>
    </row>
    <row r="946" spans="1:21" ht="14.4" customHeight="1" x14ac:dyDescent="0.3">
      <c r="A946" s="746">
        <v>30</v>
      </c>
      <c r="B946" s="748" t="s">
        <v>544</v>
      </c>
      <c r="C946" s="748" t="s">
        <v>3366</v>
      </c>
      <c r="D946" s="749" t="s">
        <v>4283</v>
      </c>
      <c r="E946" s="750" t="s">
        <v>3375</v>
      </c>
      <c r="F946" s="748" t="s">
        <v>3361</v>
      </c>
      <c r="G946" s="748" t="s">
        <v>3441</v>
      </c>
      <c r="H946" s="748" t="s">
        <v>545</v>
      </c>
      <c r="I946" s="748" t="s">
        <v>4205</v>
      </c>
      <c r="J946" s="748" t="s">
        <v>1720</v>
      </c>
      <c r="K946" s="748" t="s">
        <v>1721</v>
      </c>
      <c r="L946" s="751">
        <v>34.6</v>
      </c>
      <c r="M946" s="751">
        <v>69.2</v>
      </c>
      <c r="N946" s="748">
        <v>2</v>
      </c>
      <c r="O946" s="752">
        <v>1</v>
      </c>
      <c r="P946" s="751">
        <v>69.2</v>
      </c>
      <c r="Q946" s="753">
        <v>1</v>
      </c>
      <c r="R946" s="748">
        <v>2</v>
      </c>
      <c r="S946" s="753">
        <v>1</v>
      </c>
      <c r="T946" s="752">
        <v>1</v>
      </c>
      <c r="U946" s="747">
        <v>1</v>
      </c>
    </row>
    <row r="947" spans="1:21" ht="14.4" customHeight="1" x14ac:dyDescent="0.3">
      <c r="A947" s="746">
        <v>30</v>
      </c>
      <c r="B947" s="748" t="s">
        <v>544</v>
      </c>
      <c r="C947" s="748" t="s">
        <v>3366</v>
      </c>
      <c r="D947" s="749" t="s">
        <v>4283</v>
      </c>
      <c r="E947" s="750" t="s">
        <v>3375</v>
      </c>
      <c r="F947" s="748" t="s">
        <v>3361</v>
      </c>
      <c r="G947" s="748" t="s">
        <v>3444</v>
      </c>
      <c r="H947" s="748" t="s">
        <v>545</v>
      </c>
      <c r="I947" s="748" t="s">
        <v>2906</v>
      </c>
      <c r="J947" s="748" t="s">
        <v>2851</v>
      </c>
      <c r="K947" s="748" t="s">
        <v>3445</v>
      </c>
      <c r="L947" s="751">
        <v>55.58</v>
      </c>
      <c r="M947" s="751">
        <v>55.58</v>
      </c>
      <c r="N947" s="748">
        <v>1</v>
      </c>
      <c r="O947" s="752">
        <v>1</v>
      </c>
      <c r="P947" s="751">
        <v>55.58</v>
      </c>
      <c r="Q947" s="753">
        <v>1</v>
      </c>
      <c r="R947" s="748">
        <v>1</v>
      </c>
      <c r="S947" s="753">
        <v>1</v>
      </c>
      <c r="T947" s="752">
        <v>1</v>
      </c>
      <c r="U947" s="747">
        <v>1</v>
      </c>
    </row>
    <row r="948" spans="1:21" ht="14.4" customHeight="1" x14ac:dyDescent="0.3">
      <c r="A948" s="746">
        <v>30</v>
      </c>
      <c r="B948" s="748" t="s">
        <v>544</v>
      </c>
      <c r="C948" s="748" t="s">
        <v>3366</v>
      </c>
      <c r="D948" s="749" t="s">
        <v>4283</v>
      </c>
      <c r="E948" s="750" t="s">
        <v>3375</v>
      </c>
      <c r="F948" s="748" t="s">
        <v>3361</v>
      </c>
      <c r="G948" s="748" t="s">
        <v>3749</v>
      </c>
      <c r="H948" s="748" t="s">
        <v>545</v>
      </c>
      <c r="I948" s="748" t="s">
        <v>2875</v>
      </c>
      <c r="J948" s="748" t="s">
        <v>2876</v>
      </c>
      <c r="K948" s="748" t="s">
        <v>2848</v>
      </c>
      <c r="L948" s="751">
        <v>111.72</v>
      </c>
      <c r="M948" s="751">
        <v>223.44</v>
      </c>
      <c r="N948" s="748">
        <v>2</v>
      </c>
      <c r="O948" s="752">
        <v>0.5</v>
      </c>
      <c r="P948" s="751"/>
      <c r="Q948" s="753">
        <v>0</v>
      </c>
      <c r="R948" s="748"/>
      <c r="S948" s="753">
        <v>0</v>
      </c>
      <c r="T948" s="752"/>
      <c r="U948" s="747">
        <v>0</v>
      </c>
    </row>
    <row r="949" spans="1:21" ht="14.4" customHeight="1" x14ac:dyDescent="0.3">
      <c r="A949" s="746">
        <v>30</v>
      </c>
      <c r="B949" s="748" t="s">
        <v>544</v>
      </c>
      <c r="C949" s="748" t="s">
        <v>3366</v>
      </c>
      <c r="D949" s="749" t="s">
        <v>4283</v>
      </c>
      <c r="E949" s="750" t="s">
        <v>3375</v>
      </c>
      <c r="F949" s="748" t="s">
        <v>3361</v>
      </c>
      <c r="G949" s="748" t="s">
        <v>4206</v>
      </c>
      <c r="H949" s="748" t="s">
        <v>545</v>
      </c>
      <c r="I949" s="748" t="s">
        <v>2183</v>
      </c>
      <c r="J949" s="748" t="s">
        <v>2184</v>
      </c>
      <c r="K949" s="748" t="s">
        <v>1859</v>
      </c>
      <c r="L949" s="751">
        <v>0</v>
      </c>
      <c r="M949" s="751">
        <v>0</v>
      </c>
      <c r="N949" s="748">
        <v>1</v>
      </c>
      <c r="O949" s="752">
        <v>1</v>
      </c>
      <c r="P949" s="751">
        <v>0</v>
      </c>
      <c r="Q949" s="753"/>
      <c r="R949" s="748">
        <v>1</v>
      </c>
      <c r="S949" s="753">
        <v>1</v>
      </c>
      <c r="T949" s="752">
        <v>1</v>
      </c>
      <c r="U949" s="747">
        <v>1</v>
      </c>
    </row>
    <row r="950" spans="1:21" ht="14.4" customHeight="1" x14ac:dyDescent="0.3">
      <c r="A950" s="746">
        <v>30</v>
      </c>
      <c r="B950" s="748" t="s">
        <v>544</v>
      </c>
      <c r="C950" s="748" t="s">
        <v>3366</v>
      </c>
      <c r="D950" s="749" t="s">
        <v>4283</v>
      </c>
      <c r="E950" s="750" t="s">
        <v>3375</v>
      </c>
      <c r="F950" s="748" t="s">
        <v>3361</v>
      </c>
      <c r="G950" s="748" t="s">
        <v>3842</v>
      </c>
      <c r="H950" s="748" t="s">
        <v>545</v>
      </c>
      <c r="I950" s="748" t="s">
        <v>978</v>
      </c>
      <c r="J950" s="748" t="s">
        <v>3844</v>
      </c>
      <c r="K950" s="748" t="s">
        <v>3845</v>
      </c>
      <c r="L950" s="751">
        <v>73.989999999999995</v>
      </c>
      <c r="M950" s="751">
        <v>73.989999999999995</v>
      </c>
      <c r="N950" s="748">
        <v>1</v>
      </c>
      <c r="O950" s="752">
        <v>0.5</v>
      </c>
      <c r="P950" s="751"/>
      <c r="Q950" s="753">
        <v>0</v>
      </c>
      <c r="R950" s="748"/>
      <c r="S950" s="753">
        <v>0</v>
      </c>
      <c r="T950" s="752"/>
      <c r="U950" s="747">
        <v>0</v>
      </c>
    </row>
    <row r="951" spans="1:21" ht="14.4" customHeight="1" x14ac:dyDescent="0.3">
      <c r="A951" s="746">
        <v>30</v>
      </c>
      <c r="B951" s="748" t="s">
        <v>544</v>
      </c>
      <c r="C951" s="748" t="s">
        <v>3366</v>
      </c>
      <c r="D951" s="749" t="s">
        <v>4283</v>
      </c>
      <c r="E951" s="750" t="s">
        <v>3375</v>
      </c>
      <c r="F951" s="748" t="s">
        <v>3361</v>
      </c>
      <c r="G951" s="748" t="s">
        <v>4207</v>
      </c>
      <c r="H951" s="748" t="s">
        <v>545</v>
      </c>
      <c r="I951" s="748" t="s">
        <v>4208</v>
      </c>
      <c r="J951" s="748" t="s">
        <v>4209</v>
      </c>
      <c r="K951" s="748" t="s">
        <v>4210</v>
      </c>
      <c r="L951" s="751">
        <v>0</v>
      </c>
      <c r="M951" s="751">
        <v>0</v>
      </c>
      <c r="N951" s="748">
        <v>2</v>
      </c>
      <c r="O951" s="752">
        <v>0.5</v>
      </c>
      <c r="P951" s="751"/>
      <c r="Q951" s="753"/>
      <c r="R951" s="748"/>
      <c r="S951" s="753">
        <v>0</v>
      </c>
      <c r="T951" s="752"/>
      <c r="U951" s="747">
        <v>0</v>
      </c>
    </row>
    <row r="952" spans="1:21" ht="14.4" customHeight="1" x14ac:dyDescent="0.3">
      <c r="A952" s="746">
        <v>30</v>
      </c>
      <c r="B952" s="748" t="s">
        <v>544</v>
      </c>
      <c r="C952" s="748" t="s">
        <v>3366</v>
      </c>
      <c r="D952" s="749" t="s">
        <v>4283</v>
      </c>
      <c r="E952" s="750" t="s">
        <v>3375</v>
      </c>
      <c r="F952" s="748" t="s">
        <v>3361</v>
      </c>
      <c r="G952" s="748" t="s">
        <v>3452</v>
      </c>
      <c r="H952" s="748" t="s">
        <v>545</v>
      </c>
      <c r="I952" s="748" t="s">
        <v>1402</v>
      </c>
      <c r="J952" s="748" t="s">
        <v>1017</v>
      </c>
      <c r="K952" s="748" t="s">
        <v>1403</v>
      </c>
      <c r="L952" s="751">
        <v>0</v>
      </c>
      <c r="M952" s="751">
        <v>0</v>
      </c>
      <c r="N952" s="748">
        <v>9</v>
      </c>
      <c r="O952" s="752">
        <v>1.5</v>
      </c>
      <c r="P952" s="751">
        <v>0</v>
      </c>
      <c r="Q952" s="753"/>
      <c r="R952" s="748">
        <v>6</v>
      </c>
      <c r="S952" s="753">
        <v>0.66666666666666663</v>
      </c>
      <c r="T952" s="752">
        <v>1</v>
      </c>
      <c r="U952" s="747">
        <v>0.66666666666666663</v>
      </c>
    </row>
    <row r="953" spans="1:21" ht="14.4" customHeight="1" x14ac:dyDescent="0.3">
      <c r="A953" s="746">
        <v>30</v>
      </c>
      <c r="B953" s="748" t="s">
        <v>544</v>
      </c>
      <c r="C953" s="748" t="s">
        <v>3366</v>
      </c>
      <c r="D953" s="749" t="s">
        <v>4283</v>
      </c>
      <c r="E953" s="750" t="s">
        <v>3375</v>
      </c>
      <c r="F953" s="748" t="s">
        <v>3361</v>
      </c>
      <c r="G953" s="748" t="s">
        <v>3467</v>
      </c>
      <c r="H953" s="748" t="s">
        <v>2305</v>
      </c>
      <c r="I953" s="748" t="s">
        <v>2671</v>
      </c>
      <c r="J953" s="748" t="s">
        <v>3247</v>
      </c>
      <c r="K953" s="748" t="s">
        <v>3248</v>
      </c>
      <c r="L953" s="751">
        <v>62.24</v>
      </c>
      <c r="M953" s="751">
        <v>62.24</v>
      </c>
      <c r="N953" s="748">
        <v>1</v>
      </c>
      <c r="O953" s="752">
        <v>1</v>
      </c>
      <c r="P953" s="751"/>
      <c r="Q953" s="753">
        <v>0</v>
      </c>
      <c r="R953" s="748"/>
      <c r="S953" s="753">
        <v>0</v>
      </c>
      <c r="T953" s="752"/>
      <c r="U953" s="747">
        <v>0</v>
      </c>
    </row>
    <row r="954" spans="1:21" ht="14.4" customHeight="1" x14ac:dyDescent="0.3">
      <c r="A954" s="746">
        <v>30</v>
      </c>
      <c r="B954" s="748" t="s">
        <v>544</v>
      </c>
      <c r="C954" s="748" t="s">
        <v>3366</v>
      </c>
      <c r="D954" s="749" t="s">
        <v>4283</v>
      </c>
      <c r="E954" s="750" t="s">
        <v>3375</v>
      </c>
      <c r="F954" s="748" t="s">
        <v>3361</v>
      </c>
      <c r="G954" s="748" t="s">
        <v>4063</v>
      </c>
      <c r="H954" s="748" t="s">
        <v>545</v>
      </c>
      <c r="I954" s="748" t="s">
        <v>1087</v>
      </c>
      <c r="J954" s="748" t="s">
        <v>4211</v>
      </c>
      <c r="K954" s="748" t="s">
        <v>3198</v>
      </c>
      <c r="L954" s="751">
        <v>38.56</v>
      </c>
      <c r="M954" s="751">
        <v>77.12</v>
      </c>
      <c r="N954" s="748">
        <v>2</v>
      </c>
      <c r="O954" s="752">
        <v>1</v>
      </c>
      <c r="P954" s="751">
        <v>77.12</v>
      </c>
      <c r="Q954" s="753">
        <v>1</v>
      </c>
      <c r="R954" s="748">
        <v>2</v>
      </c>
      <c r="S954" s="753">
        <v>1</v>
      </c>
      <c r="T954" s="752">
        <v>1</v>
      </c>
      <c r="U954" s="747">
        <v>1</v>
      </c>
    </row>
    <row r="955" spans="1:21" ht="14.4" customHeight="1" x14ac:dyDescent="0.3">
      <c r="A955" s="746">
        <v>30</v>
      </c>
      <c r="B955" s="748" t="s">
        <v>544</v>
      </c>
      <c r="C955" s="748" t="s">
        <v>3366</v>
      </c>
      <c r="D955" s="749" t="s">
        <v>4283</v>
      </c>
      <c r="E955" s="750" t="s">
        <v>3375</v>
      </c>
      <c r="F955" s="748" t="s">
        <v>3361</v>
      </c>
      <c r="G955" s="748" t="s">
        <v>3493</v>
      </c>
      <c r="H955" s="748" t="s">
        <v>545</v>
      </c>
      <c r="I955" s="748" t="s">
        <v>3494</v>
      </c>
      <c r="J955" s="748" t="s">
        <v>1692</v>
      </c>
      <c r="K955" s="748" t="s">
        <v>1693</v>
      </c>
      <c r="L955" s="751">
        <v>94.04</v>
      </c>
      <c r="M955" s="751">
        <v>94.04</v>
      </c>
      <c r="N955" s="748">
        <v>1</v>
      </c>
      <c r="O955" s="752">
        <v>0.5</v>
      </c>
      <c r="P955" s="751"/>
      <c r="Q955" s="753">
        <v>0</v>
      </c>
      <c r="R955" s="748"/>
      <c r="S955" s="753">
        <v>0</v>
      </c>
      <c r="T955" s="752"/>
      <c r="U955" s="747">
        <v>0</v>
      </c>
    </row>
    <row r="956" spans="1:21" ht="14.4" customHeight="1" x14ac:dyDescent="0.3">
      <c r="A956" s="746">
        <v>30</v>
      </c>
      <c r="B956" s="748" t="s">
        <v>544</v>
      </c>
      <c r="C956" s="748" t="s">
        <v>3366</v>
      </c>
      <c r="D956" s="749" t="s">
        <v>4283</v>
      </c>
      <c r="E956" s="750" t="s">
        <v>3375</v>
      </c>
      <c r="F956" s="748" t="s">
        <v>3361</v>
      </c>
      <c r="G956" s="748" t="s">
        <v>4212</v>
      </c>
      <c r="H956" s="748" t="s">
        <v>545</v>
      </c>
      <c r="I956" s="748" t="s">
        <v>4213</v>
      </c>
      <c r="J956" s="748" t="s">
        <v>4214</v>
      </c>
      <c r="K956" s="748" t="s">
        <v>3918</v>
      </c>
      <c r="L956" s="751">
        <v>552.41</v>
      </c>
      <c r="M956" s="751">
        <v>1657.23</v>
      </c>
      <c r="N956" s="748">
        <v>3</v>
      </c>
      <c r="O956" s="752">
        <v>0.5</v>
      </c>
      <c r="P956" s="751"/>
      <c r="Q956" s="753">
        <v>0</v>
      </c>
      <c r="R956" s="748"/>
      <c r="S956" s="753">
        <v>0</v>
      </c>
      <c r="T956" s="752"/>
      <c r="U956" s="747">
        <v>0</v>
      </c>
    </row>
    <row r="957" spans="1:21" ht="14.4" customHeight="1" x14ac:dyDescent="0.3">
      <c r="A957" s="746">
        <v>30</v>
      </c>
      <c r="B957" s="748" t="s">
        <v>544</v>
      </c>
      <c r="C957" s="748" t="s">
        <v>3366</v>
      </c>
      <c r="D957" s="749" t="s">
        <v>4283</v>
      </c>
      <c r="E957" s="750" t="s">
        <v>3375</v>
      </c>
      <c r="F957" s="748" t="s">
        <v>3361</v>
      </c>
      <c r="G957" s="748" t="s">
        <v>4212</v>
      </c>
      <c r="H957" s="748" t="s">
        <v>545</v>
      </c>
      <c r="I957" s="748" t="s">
        <v>4213</v>
      </c>
      <c r="J957" s="748" t="s">
        <v>4214</v>
      </c>
      <c r="K957" s="748" t="s">
        <v>3918</v>
      </c>
      <c r="L957" s="751">
        <v>516.74</v>
      </c>
      <c r="M957" s="751">
        <v>1550.22</v>
      </c>
      <c r="N957" s="748">
        <v>3</v>
      </c>
      <c r="O957" s="752">
        <v>0.5</v>
      </c>
      <c r="P957" s="751"/>
      <c r="Q957" s="753">
        <v>0</v>
      </c>
      <c r="R957" s="748"/>
      <c r="S957" s="753">
        <v>0</v>
      </c>
      <c r="T957" s="752"/>
      <c r="U957" s="747">
        <v>0</v>
      </c>
    </row>
    <row r="958" spans="1:21" ht="14.4" customHeight="1" x14ac:dyDescent="0.3">
      <c r="A958" s="746">
        <v>30</v>
      </c>
      <c r="B958" s="748" t="s">
        <v>544</v>
      </c>
      <c r="C958" s="748" t="s">
        <v>3366</v>
      </c>
      <c r="D958" s="749" t="s">
        <v>4283</v>
      </c>
      <c r="E958" s="750" t="s">
        <v>3375</v>
      </c>
      <c r="F958" s="748" t="s">
        <v>3361</v>
      </c>
      <c r="G958" s="748" t="s">
        <v>3497</v>
      </c>
      <c r="H958" s="748" t="s">
        <v>545</v>
      </c>
      <c r="I958" s="748" t="s">
        <v>3862</v>
      </c>
      <c r="J958" s="748" t="s">
        <v>1245</v>
      </c>
      <c r="K958" s="748" t="s">
        <v>1246</v>
      </c>
      <c r="L958" s="751">
        <v>27.5</v>
      </c>
      <c r="M958" s="751">
        <v>165</v>
      </c>
      <c r="N958" s="748">
        <v>6</v>
      </c>
      <c r="O958" s="752">
        <v>1.5</v>
      </c>
      <c r="P958" s="751">
        <v>55</v>
      </c>
      <c r="Q958" s="753">
        <v>0.33333333333333331</v>
      </c>
      <c r="R958" s="748">
        <v>2</v>
      </c>
      <c r="S958" s="753">
        <v>0.33333333333333331</v>
      </c>
      <c r="T958" s="752">
        <v>0.5</v>
      </c>
      <c r="U958" s="747">
        <v>0.33333333333333331</v>
      </c>
    </row>
    <row r="959" spans="1:21" ht="14.4" customHeight="1" x14ac:dyDescent="0.3">
      <c r="A959" s="746">
        <v>30</v>
      </c>
      <c r="B959" s="748" t="s">
        <v>544</v>
      </c>
      <c r="C959" s="748" t="s">
        <v>3366</v>
      </c>
      <c r="D959" s="749" t="s">
        <v>4283</v>
      </c>
      <c r="E959" s="750" t="s">
        <v>3375</v>
      </c>
      <c r="F959" s="748" t="s">
        <v>3361</v>
      </c>
      <c r="G959" s="748" t="s">
        <v>3497</v>
      </c>
      <c r="H959" s="748" t="s">
        <v>545</v>
      </c>
      <c r="I959" s="748" t="s">
        <v>4215</v>
      </c>
      <c r="J959" s="748" t="s">
        <v>1245</v>
      </c>
      <c r="K959" s="748" t="s">
        <v>1246</v>
      </c>
      <c r="L959" s="751">
        <v>27.5</v>
      </c>
      <c r="M959" s="751">
        <v>55</v>
      </c>
      <c r="N959" s="748">
        <v>2</v>
      </c>
      <c r="O959" s="752">
        <v>0.5</v>
      </c>
      <c r="P959" s="751">
        <v>55</v>
      </c>
      <c r="Q959" s="753">
        <v>1</v>
      </c>
      <c r="R959" s="748">
        <v>2</v>
      </c>
      <c r="S959" s="753">
        <v>1</v>
      </c>
      <c r="T959" s="752">
        <v>0.5</v>
      </c>
      <c r="U959" s="747">
        <v>1</v>
      </c>
    </row>
    <row r="960" spans="1:21" ht="14.4" customHeight="1" x14ac:dyDescent="0.3">
      <c r="A960" s="746">
        <v>30</v>
      </c>
      <c r="B960" s="748" t="s">
        <v>544</v>
      </c>
      <c r="C960" s="748" t="s">
        <v>3366</v>
      </c>
      <c r="D960" s="749" t="s">
        <v>4283</v>
      </c>
      <c r="E960" s="750" t="s">
        <v>3375</v>
      </c>
      <c r="F960" s="748" t="s">
        <v>3361</v>
      </c>
      <c r="G960" s="748" t="s">
        <v>3676</v>
      </c>
      <c r="H960" s="748" t="s">
        <v>545</v>
      </c>
      <c r="I960" s="748" t="s">
        <v>4216</v>
      </c>
      <c r="J960" s="748" t="s">
        <v>4217</v>
      </c>
      <c r="K960" s="748" t="s">
        <v>4218</v>
      </c>
      <c r="L960" s="751">
        <v>0</v>
      </c>
      <c r="M960" s="751">
        <v>0</v>
      </c>
      <c r="N960" s="748">
        <v>3</v>
      </c>
      <c r="O960" s="752">
        <v>0.5</v>
      </c>
      <c r="P960" s="751"/>
      <c r="Q960" s="753"/>
      <c r="R960" s="748"/>
      <c r="S960" s="753">
        <v>0</v>
      </c>
      <c r="T960" s="752"/>
      <c r="U960" s="747">
        <v>0</v>
      </c>
    </row>
    <row r="961" spans="1:21" ht="14.4" customHeight="1" x14ac:dyDescent="0.3">
      <c r="A961" s="746">
        <v>30</v>
      </c>
      <c r="B961" s="748" t="s">
        <v>544</v>
      </c>
      <c r="C961" s="748" t="s">
        <v>3366</v>
      </c>
      <c r="D961" s="749" t="s">
        <v>4283</v>
      </c>
      <c r="E961" s="750" t="s">
        <v>3375</v>
      </c>
      <c r="F961" s="748" t="s">
        <v>3361</v>
      </c>
      <c r="G961" s="748" t="s">
        <v>3676</v>
      </c>
      <c r="H961" s="748" t="s">
        <v>545</v>
      </c>
      <c r="I961" s="748" t="s">
        <v>4219</v>
      </c>
      <c r="J961" s="748" t="s">
        <v>4217</v>
      </c>
      <c r="K961" s="748" t="s">
        <v>4220</v>
      </c>
      <c r="L961" s="751">
        <v>0</v>
      </c>
      <c r="M961" s="751">
        <v>0</v>
      </c>
      <c r="N961" s="748">
        <v>3</v>
      </c>
      <c r="O961" s="752">
        <v>0.5</v>
      </c>
      <c r="P961" s="751"/>
      <c r="Q961" s="753"/>
      <c r="R961" s="748"/>
      <c r="S961" s="753">
        <v>0</v>
      </c>
      <c r="T961" s="752"/>
      <c r="U961" s="747">
        <v>0</v>
      </c>
    </row>
    <row r="962" spans="1:21" ht="14.4" customHeight="1" x14ac:dyDescent="0.3">
      <c r="A962" s="746">
        <v>30</v>
      </c>
      <c r="B962" s="748" t="s">
        <v>544</v>
      </c>
      <c r="C962" s="748" t="s">
        <v>3366</v>
      </c>
      <c r="D962" s="749" t="s">
        <v>4283</v>
      </c>
      <c r="E962" s="750" t="s">
        <v>3375</v>
      </c>
      <c r="F962" s="748" t="s">
        <v>3361</v>
      </c>
      <c r="G962" s="748" t="s">
        <v>3518</v>
      </c>
      <c r="H962" s="748" t="s">
        <v>545</v>
      </c>
      <c r="I962" s="748" t="s">
        <v>2002</v>
      </c>
      <c r="J962" s="748" t="s">
        <v>799</v>
      </c>
      <c r="K962" s="748" t="s">
        <v>4069</v>
      </c>
      <c r="L962" s="751">
        <v>48.42</v>
      </c>
      <c r="M962" s="751">
        <v>145.26</v>
      </c>
      <c r="N962" s="748">
        <v>3</v>
      </c>
      <c r="O962" s="752">
        <v>1</v>
      </c>
      <c r="P962" s="751">
        <v>145.26</v>
      </c>
      <c r="Q962" s="753">
        <v>1</v>
      </c>
      <c r="R962" s="748">
        <v>3</v>
      </c>
      <c r="S962" s="753">
        <v>1</v>
      </c>
      <c r="T962" s="752">
        <v>1</v>
      </c>
      <c r="U962" s="747">
        <v>1</v>
      </c>
    </row>
    <row r="963" spans="1:21" ht="14.4" customHeight="1" x14ac:dyDescent="0.3">
      <c r="A963" s="746">
        <v>30</v>
      </c>
      <c r="B963" s="748" t="s">
        <v>544</v>
      </c>
      <c r="C963" s="748" t="s">
        <v>3366</v>
      </c>
      <c r="D963" s="749" t="s">
        <v>4283</v>
      </c>
      <c r="E963" s="750" t="s">
        <v>3375</v>
      </c>
      <c r="F963" s="748" t="s">
        <v>3361</v>
      </c>
      <c r="G963" s="748" t="s">
        <v>3520</v>
      </c>
      <c r="H963" s="748" t="s">
        <v>2305</v>
      </c>
      <c r="I963" s="748" t="s">
        <v>2715</v>
      </c>
      <c r="J963" s="748" t="s">
        <v>2716</v>
      </c>
      <c r="K963" s="748" t="s">
        <v>1269</v>
      </c>
      <c r="L963" s="751">
        <v>39.729999999999997</v>
      </c>
      <c r="M963" s="751">
        <v>119.19</v>
      </c>
      <c r="N963" s="748">
        <v>3</v>
      </c>
      <c r="O963" s="752">
        <v>0.5</v>
      </c>
      <c r="P963" s="751"/>
      <c r="Q963" s="753">
        <v>0</v>
      </c>
      <c r="R963" s="748"/>
      <c r="S963" s="753">
        <v>0</v>
      </c>
      <c r="T963" s="752"/>
      <c r="U963" s="747">
        <v>0</v>
      </c>
    </row>
    <row r="964" spans="1:21" ht="14.4" customHeight="1" x14ac:dyDescent="0.3">
      <c r="A964" s="746">
        <v>30</v>
      </c>
      <c r="B964" s="748" t="s">
        <v>544</v>
      </c>
      <c r="C964" s="748" t="s">
        <v>3366</v>
      </c>
      <c r="D964" s="749" t="s">
        <v>4283</v>
      </c>
      <c r="E964" s="750" t="s">
        <v>3375</v>
      </c>
      <c r="F964" s="748" t="s">
        <v>3361</v>
      </c>
      <c r="G964" s="748" t="s">
        <v>3520</v>
      </c>
      <c r="H964" s="748" t="s">
        <v>2305</v>
      </c>
      <c r="I964" s="748" t="s">
        <v>2631</v>
      </c>
      <c r="J964" s="748" t="s">
        <v>2632</v>
      </c>
      <c r="K964" s="748" t="s">
        <v>2633</v>
      </c>
      <c r="L964" s="751">
        <v>36.86</v>
      </c>
      <c r="M964" s="751">
        <v>110.58</v>
      </c>
      <c r="N964" s="748">
        <v>3</v>
      </c>
      <c r="O964" s="752">
        <v>0.5</v>
      </c>
      <c r="P964" s="751">
        <v>110.58</v>
      </c>
      <c r="Q964" s="753">
        <v>1</v>
      </c>
      <c r="R964" s="748">
        <v>3</v>
      </c>
      <c r="S964" s="753">
        <v>1</v>
      </c>
      <c r="T964" s="752">
        <v>0.5</v>
      </c>
      <c r="U964" s="747">
        <v>1</v>
      </c>
    </row>
    <row r="965" spans="1:21" ht="14.4" customHeight="1" x14ac:dyDescent="0.3">
      <c r="A965" s="746">
        <v>30</v>
      </c>
      <c r="B965" s="748" t="s">
        <v>544</v>
      </c>
      <c r="C965" s="748" t="s">
        <v>3366</v>
      </c>
      <c r="D965" s="749" t="s">
        <v>4283</v>
      </c>
      <c r="E965" s="750" t="s">
        <v>3375</v>
      </c>
      <c r="F965" s="748" t="s">
        <v>3361</v>
      </c>
      <c r="G965" s="748" t="s">
        <v>3520</v>
      </c>
      <c r="H965" s="748" t="s">
        <v>2305</v>
      </c>
      <c r="I965" s="748" t="s">
        <v>2631</v>
      </c>
      <c r="J965" s="748" t="s">
        <v>2632</v>
      </c>
      <c r="K965" s="748" t="s">
        <v>2633</v>
      </c>
      <c r="L965" s="751">
        <v>52.97</v>
      </c>
      <c r="M965" s="751">
        <v>158.91</v>
      </c>
      <c r="N965" s="748">
        <v>3</v>
      </c>
      <c r="O965" s="752">
        <v>0.5</v>
      </c>
      <c r="P965" s="751">
        <v>158.91</v>
      </c>
      <c r="Q965" s="753">
        <v>1</v>
      </c>
      <c r="R965" s="748">
        <v>3</v>
      </c>
      <c r="S965" s="753">
        <v>1</v>
      </c>
      <c r="T965" s="752">
        <v>0.5</v>
      </c>
      <c r="U965" s="747">
        <v>1</v>
      </c>
    </row>
    <row r="966" spans="1:21" ht="14.4" customHeight="1" x14ac:dyDescent="0.3">
      <c r="A966" s="746">
        <v>30</v>
      </c>
      <c r="B966" s="748" t="s">
        <v>544</v>
      </c>
      <c r="C966" s="748" t="s">
        <v>3366</v>
      </c>
      <c r="D966" s="749" t="s">
        <v>4283</v>
      </c>
      <c r="E966" s="750" t="s">
        <v>3375</v>
      </c>
      <c r="F966" s="748" t="s">
        <v>3361</v>
      </c>
      <c r="G966" s="748" t="s">
        <v>3522</v>
      </c>
      <c r="H966" s="748" t="s">
        <v>545</v>
      </c>
      <c r="I966" s="748" t="s">
        <v>3523</v>
      </c>
      <c r="J966" s="748" t="s">
        <v>3524</v>
      </c>
      <c r="K966" s="748" t="s">
        <v>855</v>
      </c>
      <c r="L966" s="751">
        <v>93.71</v>
      </c>
      <c r="M966" s="751">
        <v>281.13</v>
      </c>
      <c r="N966" s="748">
        <v>3</v>
      </c>
      <c r="O966" s="752">
        <v>0.5</v>
      </c>
      <c r="P966" s="751">
        <v>281.13</v>
      </c>
      <c r="Q966" s="753">
        <v>1</v>
      </c>
      <c r="R966" s="748">
        <v>3</v>
      </c>
      <c r="S966" s="753">
        <v>1</v>
      </c>
      <c r="T966" s="752">
        <v>0.5</v>
      </c>
      <c r="U966" s="747">
        <v>1</v>
      </c>
    </row>
    <row r="967" spans="1:21" ht="14.4" customHeight="1" x14ac:dyDescent="0.3">
      <c r="A967" s="746">
        <v>30</v>
      </c>
      <c r="B967" s="748" t="s">
        <v>544</v>
      </c>
      <c r="C967" s="748" t="s">
        <v>3366</v>
      </c>
      <c r="D967" s="749" t="s">
        <v>4283</v>
      </c>
      <c r="E967" s="750" t="s">
        <v>3375</v>
      </c>
      <c r="F967" s="748" t="s">
        <v>3361</v>
      </c>
      <c r="G967" s="748" t="s">
        <v>3522</v>
      </c>
      <c r="H967" s="748" t="s">
        <v>545</v>
      </c>
      <c r="I967" s="748" t="s">
        <v>3523</v>
      </c>
      <c r="J967" s="748" t="s">
        <v>3524</v>
      </c>
      <c r="K967" s="748" t="s">
        <v>855</v>
      </c>
      <c r="L967" s="751">
        <v>57.64</v>
      </c>
      <c r="M967" s="751">
        <v>115.28</v>
      </c>
      <c r="N967" s="748">
        <v>2</v>
      </c>
      <c r="O967" s="752">
        <v>1</v>
      </c>
      <c r="P967" s="751"/>
      <c r="Q967" s="753">
        <v>0</v>
      </c>
      <c r="R967" s="748"/>
      <c r="S967" s="753">
        <v>0</v>
      </c>
      <c r="T967" s="752"/>
      <c r="U967" s="747">
        <v>0</v>
      </c>
    </row>
    <row r="968" spans="1:21" ht="14.4" customHeight="1" x14ac:dyDescent="0.3">
      <c r="A968" s="746">
        <v>30</v>
      </c>
      <c r="B968" s="748" t="s">
        <v>544</v>
      </c>
      <c r="C968" s="748" t="s">
        <v>3366</v>
      </c>
      <c r="D968" s="749" t="s">
        <v>4283</v>
      </c>
      <c r="E968" s="750" t="s">
        <v>3375</v>
      </c>
      <c r="F968" s="748" t="s">
        <v>3361</v>
      </c>
      <c r="G968" s="748" t="s">
        <v>3522</v>
      </c>
      <c r="H968" s="748" t="s">
        <v>545</v>
      </c>
      <c r="I968" s="748" t="s">
        <v>3868</v>
      </c>
      <c r="J968" s="748" t="s">
        <v>3524</v>
      </c>
      <c r="K968" s="748" t="s">
        <v>858</v>
      </c>
      <c r="L968" s="751">
        <v>301.2</v>
      </c>
      <c r="M968" s="751">
        <v>903.59999999999991</v>
      </c>
      <c r="N968" s="748">
        <v>3</v>
      </c>
      <c r="O968" s="752">
        <v>1</v>
      </c>
      <c r="P968" s="751"/>
      <c r="Q968" s="753">
        <v>0</v>
      </c>
      <c r="R968" s="748"/>
      <c r="S968" s="753">
        <v>0</v>
      </c>
      <c r="T968" s="752"/>
      <c r="U968" s="747">
        <v>0</v>
      </c>
    </row>
    <row r="969" spans="1:21" ht="14.4" customHeight="1" x14ac:dyDescent="0.3">
      <c r="A969" s="746">
        <v>30</v>
      </c>
      <c r="B969" s="748" t="s">
        <v>544</v>
      </c>
      <c r="C969" s="748" t="s">
        <v>3366</v>
      </c>
      <c r="D969" s="749" t="s">
        <v>4283</v>
      </c>
      <c r="E969" s="750" t="s">
        <v>3375</v>
      </c>
      <c r="F969" s="748" t="s">
        <v>3361</v>
      </c>
      <c r="G969" s="748" t="s">
        <v>3522</v>
      </c>
      <c r="H969" s="748" t="s">
        <v>545</v>
      </c>
      <c r="I969" s="748" t="s">
        <v>857</v>
      </c>
      <c r="J969" s="748" t="s">
        <v>854</v>
      </c>
      <c r="K969" s="748" t="s">
        <v>858</v>
      </c>
      <c r="L969" s="751">
        <v>301.2</v>
      </c>
      <c r="M969" s="751">
        <v>301.2</v>
      </c>
      <c r="N969" s="748">
        <v>1</v>
      </c>
      <c r="O969" s="752">
        <v>1</v>
      </c>
      <c r="P969" s="751">
        <v>301.2</v>
      </c>
      <c r="Q969" s="753">
        <v>1</v>
      </c>
      <c r="R969" s="748">
        <v>1</v>
      </c>
      <c r="S969" s="753">
        <v>1</v>
      </c>
      <c r="T969" s="752">
        <v>1</v>
      </c>
      <c r="U969" s="747">
        <v>1</v>
      </c>
    </row>
    <row r="970" spans="1:21" ht="14.4" customHeight="1" x14ac:dyDescent="0.3">
      <c r="A970" s="746">
        <v>30</v>
      </c>
      <c r="B970" s="748" t="s">
        <v>544</v>
      </c>
      <c r="C970" s="748" t="s">
        <v>3366</v>
      </c>
      <c r="D970" s="749" t="s">
        <v>4283</v>
      </c>
      <c r="E970" s="750" t="s">
        <v>3375</v>
      </c>
      <c r="F970" s="748" t="s">
        <v>3361</v>
      </c>
      <c r="G970" s="748" t="s">
        <v>3528</v>
      </c>
      <c r="H970" s="748" t="s">
        <v>2305</v>
      </c>
      <c r="I970" s="748" t="s">
        <v>2409</v>
      </c>
      <c r="J970" s="748" t="s">
        <v>629</v>
      </c>
      <c r="K970" s="748" t="s">
        <v>630</v>
      </c>
      <c r="L970" s="751">
        <v>46.85</v>
      </c>
      <c r="M970" s="751">
        <v>93.7</v>
      </c>
      <c r="N970" s="748">
        <v>2</v>
      </c>
      <c r="O970" s="752">
        <v>1</v>
      </c>
      <c r="P970" s="751">
        <v>93.7</v>
      </c>
      <c r="Q970" s="753">
        <v>1</v>
      </c>
      <c r="R970" s="748">
        <v>2</v>
      </c>
      <c r="S970" s="753">
        <v>1</v>
      </c>
      <c r="T970" s="752">
        <v>1</v>
      </c>
      <c r="U970" s="747">
        <v>1</v>
      </c>
    </row>
    <row r="971" spans="1:21" ht="14.4" customHeight="1" x14ac:dyDescent="0.3">
      <c r="A971" s="746">
        <v>30</v>
      </c>
      <c r="B971" s="748" t="s">
        <v>544</v>
      </c>
      <c r="C971" s="748" t="s">
        <v>3366</v>
      </c>
      <c r="D971" s="749" t="s">
        <v>4283</v>
      </c>
      <c r="E971" s="750" t="s">
        <v>3375</v>
      </c>
      <c r="F971" s="748" t="s">
        <v>3361</v>
      </c>
      <c r="G971" s="748" t="s">
        <v>4221</v>
      </c>
      <c r="H971" s="748" t="s">
        <v>545</v>
      </c>
      <c r="I971" s="748" t="s">
        <v>4222</v>
      </c>
      <c r="J971" s="748" t="s">
        <v>4223</v>
      </c>
      <c r="K971" s="748" t="s">
        <v>1036</v>
      </c>
      <c r="L971" s="751">
        <v>132</v>
      </c>
      <c r="M971" s="751">
        <v>792</v>
      </c>
      <c r="N971" s="748">
        <v>6</v>
      </c>
      <c r="O971" s="752">
        <v>1.5</v>
      </c>
      <c r="P971" s="751"/>
      <c r="Q971" s="753">
        <v>0</v>
      </c>
      <c r="R971" s="748"/>
      <c r="S971" s="753">
        <v>0</v>
      </c>
      <c r="T971" s="752"/>
      <c r="U971" s="747">
        <v>0</v>
      </c>
    </row>
    <row r="972" spans="1:21" ht="14.4" customHeight="1" x14ac:dyDescent="0.3">
      <c r="A972" s="746">
        <v>30</v>
      </c>
      <c r="B972" s="748" t="s">
        <v>544</v>
      </c>
      <c r="C972" s="748" t="s">
        <v>3366</v>
      </c>
      <c r="D972" s="749" t="s">
        <v>4283</v>
      </c>
      <c r="E972" s="750" t="s">
        <v>3375</v>
      </c>
      <c r="F972" s="748" t="s">
        <v>3361</v>
      </c>
      <c r="G972" s="748" t="s">
        <v>3680</v>
      </c>
      <c r="H972" s="748" t="s">
        <v>545</v>
      </c>
      <c r="I972" s="748" t="s">
        <v>4224</v>
      </c>
      <c r="J972" s="748" t="s">
        <v>4225</v>
      </c>
      <c r="K972" s="748" t="s">
        <v>4226</v>
      </c>
      <c r="L972" s="751">
        <v>161.66</v>
      </c>
      <c r="M972" s="751">
        <v>161.66</v>
      </c>
      <c r="N972" s="748">
        <v>1</v>
      </c>
      <c r="O972" s="752">
        <v>1</v>
      </c>
      <c r="P972" s="751">
        <v>161.66</v>
      </c>
      <c r="Q972" s="753">
        <v>1</v>
      </c>
      <c r="R972" s="748">
        <v>1</v>
      </c>
      <c r="S972" s="753">
        <v>1</v>
      </c>
      <c r="T972" s="752">
        <v>1</v>
      </c>
      <c r="U972" s="747">
        <v>1</v>
      </c>
    </row>
    <row r="973" spans="1:21" ht="14.4" customHeight="1" x14ac:dyDescent="0.3">
      <c r="A973" s="746">
        <v>30</v>
      </c>
      <c r="B973" s="748" t="s">
        <v>544</v>
      </c>
      <c r="C973" s="748" t="s">
        <v>3366</v>
      </c>
      <c r="D973" s="749" t="s">
        <v>4283</v>
      </c>
      <c r="E973" s="750" t="s">
        <v>3375</v>
      </c>
      <c r="F973" s="748" t="s">
        <v>3361</v>
      </c>
      <c r="G973" s="748" t="s">
        <v>3530</v>
      </c>
      <c r="H973" s="748" t="s">
        <v>2305</v>
      </c>
      <c r="I973" s="748" t="s">
        <v>2505</v>
      </c>
      <c r="J973" s="748" t="s">
        <v>2506</v>
      </c>
      <c r="K973" s="748" t="s">
        <v>1610</v>
      </c>
      <c r="L973" s="751">
        <v>48.27</v>
      </c>
      <c r="M973" s="751">
        <v>144.81</v>
      </c>
      <c r="N973" s="748">
        <v>3</v>
      </c>
      <c r="O973" s="752">
        <v>0.5</v>
      </c>
      <c r="P973" s="751">
        <v>144.81</v>
      </c>
      <c r="Q973" s="753">
        <v>1</v>
      </c>
      <c r="R973" s="748">
        <v>3</v>
      </c>
      <c r="S973" s="753">
        <v>1</v>
      </c>
      <c r="T973" s="752">
        <v>0.5</v>
      </c>
      <c r="U973" s="747">
        <v>1</v>
      </c>
    </row>
    <row r="974" spans="1:21" ht="14.4" customHeight="1" x14ac:dyDescent="0.3">
      <c r="A974" s="746">
        <v>30</v>
      </c>
      <c r="B974" s="748" t="s">
        <v>544</v>
      </c>
      <c r="C974" s="748" t="s">
        <v>3366</v>
      </c>
      <c r="D974" s="749" t="s">
        <v>4283</v>
      </c>
      <c r="E974" s="750" t="s">
        <v>3375</v>
      </c>
      <c r="F974" s="748" t="s">
        <v>3361</v>
      </c>
      <c r="G974" s="748" t="s">
        <v>3530</v>
      </c>
      <c r="H974" s="748" t="s">
        <v>2305</v>
      </c>
      <c r="I974" s="748" t="s">
        <v>4227</v>
      </c>
      <c r="J974" s="748" t="s">
        <v>4078</v>
      </c>
      <c r="K974" s="748" t="s">
        <v>3206</v>
      </c>
      <c r="L974" s="751">
        <v>48.27</v>
      </c>
      <c r="M974" s="751">
        <v>144.81</v>
      </c>
      <c r="N974" s="748">
        <v>3</v>
      </c>
      <c r="O974" s="752">
        <v>0.5</v>
      </c>
      <c r="P974" s="751"/>
      <c r="Q974" s="753">
        <v>0</v>
      </c>
      <c r="R974" s="748"/>
      <c r="S974" s="753">
        <v>0</v>
      </c>
      <c r="T974" s="752"/>
      <c r="U974" s="747">
        <v>0</v>
      </c>
    </row>
    <row r="975" spans="1:21" ht="14.4" customHeight="1" x14ac:dyDescent="0.3">
      <c r="A975" s="746">
        <v>30</v>
      </c>
      <c r="B975" s="748" t="s">
        <v>544</v>
      </c>
      <c r="C975" s="748" t="s">
        <v>3366</v>
      </c>
      <c r="D975" s="749" t="s">
        <v>4283</v>
      </c>
      <c r="E975" s="750" t="s">
        <v>3375</v>
      </c>
      <c r="F975" s="748" t="s">
        <v>3361</v>
      </c>
      <c r="G975" s="748" t="s">
        <v>4094</v>
      </c>
      <c r="H975" s="748" t="s">
        <v>545</v>
      </c>
      <c r="I975" s="748" t="s">
        <v>944</v>
      </c>
      <c r="J975" s="748" t="s">
        <v>945</v>
      </c>
      <c r="K975" s="748" t="s">
        <v>946</v>
      </c>
      <c r="L975" s="751">
        <v>149.74</v>
      </c>
      <c r="M975" s="751">
        <v>449.22</v>
      </c>
      <c r="N975" s="748">
        <v>3</v>
      </c>
      <c r="O975" s="752">
        <v>1</v>
      </c>
      <c r="P975" s="751"/>
      <c r="Q975" s="753">
        <v>0</v>
      </c>
      <c r="R975" s="748"/>
      <c r="S975" s="753">
        <v>0</v>
      </c>
      <c r="T975" s="752"/>
      <c r="U975" s="747">
        <v>0</v>
      </c>
    </row>
    <row r="976" spans="1:21" ht="14.4" customHeight="1" x14ac:dyDescent="0.3">
      <c r="A976" s="746">
        <v>30</v>
      </c>
      <c r="B976" s="748" t="s">
        <v>544</v>
      </c>
      <c r="C976" s="748" t="s">
        <v>3366</v>
      </c>
      <c r="D976" s="749" t="s">
        <v>4283</v>
      </c>
      <c r="E976" s="750" t="s">
        <v>3375</v>
      </c>
      <c r="F976" s="748" t="s">
        <v>3361</v>
      </c>
      <c r="G976" s="748" t="s">
        <v>3541</v>
      </c>
      <c r="H976" s="748" t="s">
        <v>545</v>
      </c>
      <c r="I976" s="748" t="s">
        <v>3882</v>
      </c>
      <c r="J976" s="748" t="s">
        <v>3881</v>
      </c>
      <c r="K976" s="748" t="s">
        <v>2407</v>
      </c>
      <c r="L976" s="751">
        <v>2376.9299999999998</v>
      </c>
      <c r="M976" s="751">
        <v>2376.9299999999998</v>
      </c>
      <c r="N976" s="748">
        <v>1</v>
      </c>
      <c r="O976" s="752">
        <v>1</v>
      </c>
      <c r="P976" s="751">
        <v>2376.9299999999998</v>
      </c>
      <c r="Q976" s="753">
        <v>1</v>
      </c>
      <c r="R976" s="748">
        <v>1</v>
      </c>
      <c r="S976" s="753">
        <v>1</v>
      </c>
      <c r="T976" s="752">
        <v>1</v>
      </c>
      <c r="U976" s="747">
        <v>1</v>
      </c>
    </row>
    <row r="977" spans="1:21" ht="14.4" customHeight="1" x14ac:dyDescent="0.3">
      <c r="A977" s="746">
        <v>30</v>
      </c>
      <c r="B977" s="748" t="s">
        <v>544</v>
      </c>
      <c r="C977" s="748" t="s">
        <v>3366</v>
      </c>
      <c r="D977" s="749" t="s">
        <v>4283</v>
      </c>
      <c r="E977" s="750" t="s">
        <v>3375</v>
      </c>
      <c r="F977" s="748" t="s">
        <v>3361</v>
      </c>
      <c r="G977" s="748" t="s">
        <v>3778</v>
      </c>
      <c r="H977" s="748" t="s">
        <v>545</v>
      </c>
      <c r="I977" s="748" t="s">
        <v>1146</v>
      </c>
      <c r="J977" s="748" t="s">
        <v>3779</v>
      </c>
      <c r="K977" s="748" t="s">
        <v>3780</v>
      </c>
      <c r="L977" s="751">
        <v>0</v>
      </c>
      <c r="M977" s="751">
        <v>0</v>
      </c>
      <c r="N977" s="748">
        <v>6</v>
      </c>
      <c r="O977" s="752">
        <v>1.5</v>
      </c>
      <c r="P977" s="751">
        <v>0</v>
      </c>
      <c r="Q977" s="753"/>
      <c r="R977" s="748">
        <v>3</v>
      </c>
      <c r="S977" s="753">
        <v>0.5</v>
      </c>
      <c r="T977" s="752">
        <v>0.5</v>
      </c>
      <c r="U977" s="747">
        <v>0.33333333333333331</v>
      </c>
    </row>
    <row r="978" spans="1:21" ht="14.4" customHeight="1" x14ac:dyDescent="0.3">
      <c r="A978" s="746">
        <v>30</v>
      </c>
      <c r="B978" s="748" t="s">
        <v>544</v>
      </c>
      <c r="C978" s="748" t="s">
        <v>3366</v>
      </c>
      <c r="D978" s="749" t="s">
        <v>4283</v>
      </c>
      <c r="E978" s="750" t="s">
        <v>3375</v>
      </c>
      <c r="F978" s="748" t="s">
        <v>3361</v>
      </c>
      <c r="G978" s="748" t="s">
        <v>3544</v>
      </c>
      <c r="H978" s="748" t="s">
        <v>2305</v>
      </c>
      <c r="I978" s="748" t="s">
        <v>2684</v>
      </c>
      <c r="J978" s="748" t="s">
        <v>619</v>
      </c>
      <c r="K978" s="748" t="s">
        <v>3332</v>
      </c>
      <c r="L978" s="751">
        <v>123.2</v>
      </c>
      <c r="M978" s="751">
        <v>739.2</v>
      </c>
      <c r="N978" s="748">
        <v>6</v>
      </c>
      <c r="O978" s="752">
        <v>2</v>
      </c>
      <c r="P978" s="751">
        <v>369.6</v>
      </c>
      <c r="Q978" s="753">
        <v>0.5</v>
      </c>
      <c r="R978" s="748">
        <v>3</v>
      </c>
      <c r="S978" s="753">
        <v>0.5</v>
      </c>
      <c r="T978" s="752">
        <v>1</v>
      </c>
      <c r="U978" s="747">
        <v>0.5</v>
      </c>
    </row>
    <row r="979" spans="1:21" ht="14.4" customHeight="1" x14ac:dyDescent="0.3">
      <c r="A979" s="746">
        <v>30</v>
      </c>
      <c r="B979" s="748" t="s">
        <v>544</v>
      </c>
      <c r="C979" s="748" t="s">
        <v>3366</v>
      </c>
      <c r="D979" s="749" t="s">
        <v>4283</v>
      </c>
      <c r="E979" s="750" t="s">
        <v>3375</v>
      </c>
      <c r="F979" s="748" t="s">
        <v>3361</v>
      </c>
      <c r="G979" s="748" t="s">
        <v>3887</v>
      </c>
      <c r="H979" s="748" t="s">
        <v>2305</v>
      </c>
      <c r="I979" s="748" t="s">
        <v>2553</v>
      </c>
      <c r="J979" s="748" t="s">
        <v>2554</v>
      </c>
      <c r="K979" s="748" t="s">
        <v>1036</v>
      </c>
      <c r="L979" s="751">
        <v>58.86</v>
      </c>
      <c r="M979" s="751">
        <v>176.57999999999998</v>
      </c>
      <c r="N979" s="748">
        <v>3</v>
      </c>
      <c r="O979" s="752">
        <v>0.5</v>
      </c>
      <c r="P979" s="751">
        <v>176.57999999999998</v>
      </c>
      <c r="Q979" s="753">
        <v>1</v>
      </c>
      <c r="R979" s="748">
        <v>3</v>
      </c>
      <c r="S979" s="753">
        <v>1</v>
      </c>
      <c r="T979" s="752">
        <v>0.5</v>
      </c>
      <c r="U979" s="747">
        <v>1</v>
      </c>
    </row>
    <row r="980" spans="1:21" ht="14.4" customHeight="1" x14ac:dyDescent="0.3">
      <c r="A980" s="746">
        <v>30</v>
      </c>
      <c r="B980" s="748" t="s">
        <v>544</v>
      </c>
      <c r="C980" s="748" t="s">
        <v>3366</v>
      </c>
      <c r="D980" s="749" t="s">
        <v>4283</v>
      </c>
      <c r="E980" s="750" t="s">
        <v>3375</v>
      </c>
      <c r="F980" s="748" t="s">
        <v>3361</v>
      </c>
      <c r="G980" s="748" t="s">
        <v>3548</v>
      </c>
      <c r="H980" s="748" t="s">
        <v>545</v>
      </c>
      <c r="I980" s="748" t="s">
        <v>767</v>
      </c>
      <c r="J980" s="748" t="s">
        <v>4106</v>
      </c>
      <c r="K980" s="748" t="s">
        <v>4108</v>
      </c>
      <c r="L980" s="751">
        <v>61.49</v>
      </c>
      <c r="M980" s="751">
        <v>245.96</v>
      </c>
      <c r="N980" s="748">
        <v>4</v>
      </c>
      <c r="O980" s="752">
        <v>3</v>
      </c>
      <c r="P980" s="751"/>
      <c r="Q980" s="753">
        <v>0</v>
      </c>
      <c r="R980" s="748"/>
      <c r="S980" s="753">
        <v>0</v>
      </c>
      <c r="T980" s="752"/>
      <c r="U980" s="747">
        <v>0</v>
      </c>
    </row>
    <row r="981" spans="1:21" ht="14.4" customHeight="1" x14ac:dyDescent="0.3">
      <c r="A981" s="746">
        <v>30</v>
      </c>
      <c r="B981" s="748" t="s">
        <v>544</v>
      </c>
      <c r="C981" s="748" t="s">
        <v>3366</v>
      </c>
      <c r="D981" s="749" t="s">
        <v>4283</v>
      </c>
      <c r="E981" s="750" t="s">
        <v>3375</v>
      </c>
      <c r="F981" s="748" t="s">
        <v>3361</v>
      </c>
      <c r="G981" s="748" t="s">
        <v>3699</v>
      </c>
      <c r="H981" s="748" t="s">
        <v>2305</v>
      </c>
      <c r="I981" s="748" t="s">
        <v>2448</v>
      </c>
      <c r="J981" s="748" t="s">
        <v>2445</v>
      </c>
      <c r="K981" s="748" t="s">
        <v>3299</v>
      </c>
      <c r="L981" s="751">
        <v>93.96</v>
      </c>
      <c r="M981" s="751">
        <v>187.92</v>
      </c>
      <c r="N981" s="748">
        <v>2</v>
      </c>
      <c r="O981" s="752">
        <v>0.5</v>
      </c>
      <c r="P981" s="751"/>
      <c r="Q981" s="753">
        <v>0</v>
      </c>
      <c r="R981" s="748"/>
      <c r="S981" s="753">
        <v>0</v>
      </c>
      <c r="T981" s="752"/>
      <c r="U981" s="747">
        <v>0</v>
      </c>
    </row>
    <row r="982" spans="1:21" ht="14.4" customHeight="1" x14ac:dyDescent="0.3">
      <c r="A982" s="746">
        <v>30</v>
      </c>
      <c r="B982" s="748" t="s">
        <v>544</v>
      </c>
      <c r="C982" s="748" t="s">
        <v>3366</v>
      </c>
      <c r="D982" s="749" t="s">
        <v>4283</v>
      </c>
      <c r="E982" s="750" t="s">
        <v>3375</v>
      </c>
      <c r="F982" s="748" t="s">
        <v>3361</v>
      </c>
      <c r="G982" s="748" t="s">
        <v>3585</v>
      </c>
      <c r="H982" s="748" t="s">
        <v>545</v>
      </c>
      <c r="I982" s="748" t="s">
        <v>4228</v>
      </c>
      <c r="J982" s="748" t="s">
        <v>3946</v>
      </c>
      <c r="K982" s="748" t="s">
        <v>4229</v>
      </c>
      <c r="L982" s="751">
        <v>0</v>
      </c>
      <c r="M982" s="751">
        <v>0</v>
      </c>
      <c r="N982" s="748">
        <v>3</v>
      </c>
      <c r="O982" s="752">
        <v>1</v>
      </c>
      <c r="P982" s="751"/>
      <c r="Q982" s="753"/>
      <c r="R982" s="748"/>
      <c r="S982" s="753">
        <v>0</v>
      </c>
      <c r="T982" s="752"/>
      <c r="U982" s="747">
        <v>0</v>
      </c>
    </row>
    <row r="983" spans="1:21" ht="14.4" customHeight="1" x14ac:dyDescent="0.3">
      <c r="A983" s="746">
        <v>30</v>
      </c>
      <c r="B983" s="748" t="s">
        <v>544</v>
      </c>
      <c r="C983" s="748" t="s">
        <v>3366</v>
      </c>
      <c r="D983" s="749" t="s">
        <v>4283</v>
      </c>
      <c r="E983" s="750" t="s">
        <v>3375</v>
      </c>
      <c r="F983" s="748" t="s">
        <v>3361</v>
      </c>
      <c r="G983" s="748" t="s">
        <v>3585</v>
      </c>
      <c r="H983" s="748" t="s">
        <v>545</v>
      </c>
      <c r="I983" s="748" t="s">
        <v>4230</v>
      </c>
      <c r="J983" s="748" t="s">
        <v>3793</v>
      </c>
      <c r="K983" s="748" t="s">
        <v>4231</v>
      </c>
      <c r="L983" s="751">
        <v>0</v>
      </c>
      <c r="M983" s="751">
        <v>0</v>
      </c>
      <c r="N983" s="748">
        <v>1</v>
      </c>
      <c r="O983" s="752">
        <v>0.5</v>
      </c>
      <c r="P983" s="751"/>
      <c r="Q983" s="753"/>
      <c r="R983" s="748"/>
      <c r="S983" s="753">
        <v>0</v>
      </c>
      <c r="T983" s="752"/>
      <c r="U983" s="747">
        <v>0</v>
      </c>
    </row>
    <row r="984" spans="1:21" ht="14.4" customHeight="1" x14ac:dyDescent="0.3">
      <c r="A984" s="746">
        <v>30</v>
      </c>
      <c r="B984" s="748" t="s">
        <v>544</v>
      </c>
      <c r="C984" s="748" t="s">
        <v>3366</v>
      </c>
      <c r="D984" s="749" t="s">
        <v>4283</v>
      </c>
      <c r="E984" s="750" t="s">
        <v>3375</v>
      </c>
      <c r="F984" s="748" t="s">
        <v>3361</v>
      </c>
      <c r="G984" s="748" t="s">
        <v>3707</v>
      </c>
      <c r="H984" s="748" t="s">
        <v>545</v>
      </c>
      <c r="I984" s="748" t="s">
        <v>4232</v>
      </c>
      <c r="J984" s="748" t="s">
        <v>4142</v>
      </c>
      <c r="K984" s="748" t="s">
        <v>2218</v>
      </c>
      <c r="L984" s="751">
        <v>0</v>
      </c>
      <c r="M984" s="751">
        <v>0</v>
      </c>
      <c r="N984" s="748">
        <v>2</v>
      </c>
      <c r="O984" s="752">
        <v>0.5</v>
      </c>
      <c r="P984" s="751"/>
      <c r="Q984" s="753"/>
      <c r="R984" s="748"/>
      <c r="S984" s="753">
        <v>0</v>
      </c>
      <c r="T984" s="752"/>
      <c r="U984" s="747">
        <v>0</v>
      </c>
    </row>
    <row r="985" spans="1:21" ht="14.4" customHeight="1" x14ac:dyDescent="0.3">
      <c r="A985" s="746">
        <v>30</v>
      </c>
      <c r="B985" s="748" t="s">
        <v>544</v>
      </c>
      <c r="C985" s="748" t="s">
        <v>3366</v>
      </c>
      <c r="D985" s="749" t="s">
        <v>4283</v>
      </c>
      <c r="E985" s="750" t="s">
        <v>3375</v>
      </c>
      <c r="F985" s="748" t="s">
        <v>3361</v>
      </c>
      <c r="G985" s="748" t="s">
        <v>3707</v>
      </c>
      <c r="H985" s="748" t="s">
        <v>545</v>
      </c>
      <c r="I985" s="748" t="s">
        <v>4233</v>
      </c>
      <c r="J985" s="748" t="s">
        <v>2217</v>
      </c>
      <c r="K985" s="748" t="s">
        <v>2407</v>
      </c>
      <c r="L985" s="751">
        <v>0</v>
      </c>
      <c r="M985" s="751">
        <v>0</v>
      </c>
      <c r="N985" s="748">
        <v>2</v>
      </c>
      <c r="O985" s="752">
        <v>0.5</v>
      </c>
      <c r="P985" s="751">
        <v>0</v>
      </c>
      <c r="Q985" s="753"/>
      <c r="R985" s="748">
        <v>2</v>
      </c>
      <c r="S985" s="753">
        <v>1</v>
      </c>
      <c r="T985" s="752">
        <v>0.5</v>
      </c>
      <c r="U985" s="747">
        <v>1</v>
      </c>
    </row>
    <row r="986" spans="1:21" ht="14.4" customHeight="1" x14ac:dyDescent="0.3">
      <c r="A986" s="746">
        <v>30</v>
      </c>
      <c r="B986" s="748" t="s">
        <v>544</v>
      </c>
      <c r="C986" s="748" t="s">
        <v>3366</v>
      </c>
      <c r="D986" s="749" t="s">
        <v>4283</v>
      </c>
      <c r="E986" s="750" t="s">
        <v>3375</v>
      </c>
      <c r="F986" s="748" t="s">
        <v>3362</v>
      </c>
      <c r="G986" s="748" t="s">
        <v>3711</v>
      </c>
      <c r="H986" s="748" t="s">
        <v>545</v>
      </c>
      <c r="I986" s="748" t="s">
        <v>4234</v>
      </c>
      <c r="J986" s="748" t="s">
        <v>3713</v>
      </c>
      <c r="K986" s="748"/>
      <c r="L986" s="751">
        <v>0</v>
      </c>
      <c r="M986" s="751">
        <v>0</v>
      </c>
      <c r="N986" s="748">
        <v>6</v>
      </c>
      <c r="O986" s="752">
        <v>6</v>
      </c>
      <c r="P986" s="751">
        <v>0</v>
      </c>
      <c r="Q986" s="753"/>
      <c r="R986" s="748">
        <v>4</v>
      </c>
      <c r="S986" s="753">
        <v>0.66666666666666663</v>
      </c>
      <c r="T986" s="752">
        <v>4</v>
      </c>
      <c r="U986" s="747">
        <v>0.66666666666666663</v>
      </c>
    </row>
    <row r="987" spans="1:21" ht="14.4" customHeight="1" x14ac:dyDescent="0.3">
      <c r="A987" s="746">
        <v>30</v>
      </c>
      <c r="B987" s="748" t="s">
        <v>544</v>
      </c>
      <c r="C987" s="748" t="s">
        <v>3366</v>
      </c>
      <c r="D987" s="749" t="s">
        <v>4283</v>
      </c>
      <c r="E987" s="750" t="s">
        <v>3375</v>
      </c>
      <c r="F987" s="748" t="s">
        <v>3363</v>
      </c>
      <c r="G987" s="748" t="s">
        <v>3593</v>
      </c>
      <c r="H987" s="748" t="s">
        <v>545</v>
      </c>
      <c r="I987" s="748" t="s">
        <v>3714</v>
      </c>
      <c r="J987" s="748" t="s">
        <v>3715</v>
      </c>
      <c r="K987" s="748" t="s">
        <v>3716</v>
      </c>
      <c r="L987" s="751">
        <v>4000</v>
      </c>
      <c r="M987" s="751">
        <v>4000</v>
      </c>
      <c r="N987" s="748">
        <v>1</v>
      </c>
      <c r="O987" s="752">
        <v>1</v>
      </c>
      <c r="P987" s="751"/>
      <c r="Q987" s="753">
        <v>0</v>
      </c>
      <c r="R987" s="748"/>
      <c r="S987" s="753">
        <v>0</v>
      </c>
      <c r="T987" s="752"/>
      <c r="U987" s="747">
        <v>0</v>
      </c>
    </row>
    <row r="988" spans="1:21" ht="14.4" customHeight="1" x14ac:dyDescent="0.3">
      <c r="A988" s="746">
        <v>30</v>
      </c>
      <c r="B988" s="748" t="s">
        <v>544</v>
      </c>
      <c r="C988" s="748" t="s">
        <v>3366</v>
      </c>
      <c r="D988" s="749" t="s">
        <v>4283</v>
      </c>
      <c r="E988" s="750" t="s">
        <v>3376</v>
      </c>
      <c r="F988" s="748" t="s">
        <v>3361</v>
      </c>
      <c r="G988" s="748" t="s">
        <v>3393</v>
      </c>
      <c r="H988" s="748" t="s">
        <v>2305</v>
      </c>
      <c r="I988" s="748" t="s">
        <v>2963</v>
      </c>
      <c r="J988" s="748" t="s">
        <v>2792</v>
      </c>
      <c r="K988" s="748" t="s">
        <v>3257</v>
      </c>
      <c r="L988" s="751">
        <v>154.36000000000001</v>
      </c>
      <c r="M988" s="751">
        <v>154.36000000000001</v>
      </c>
      <c r="N988" s="748">
        <v>1</v>
      </c>
      <c r="O988" s="752">
        <v>0.5</v>
      </c>
      <c r="P988" s="751">
        <v>154.36000000000001</v>
      </c>
      <c r="Q988" s="753">
        <v>1</v>
      </c>
      <c r="R988" s="748">
        <v>1</v>
      </c>
      <c r="S988" s="753">
        <v>1</v>
      </c>
      <c r="T988" s="752">
        <v>0.5</v>
      </c>
      <c r="U988" s="747">
        <v>1</v>
      </c>
    </row>
    <row r="989" spans="1:21" ht="14.4" customHeight="1" x14ac:dyDescent="0.3">
      <c r="A989" s="746">
        <v>30</v>
      </c>
      <c r="B989" s="748" t="s">
        <v>544</v>
      </c>
      <c r="C989" s="748" t="s">
        <v>3366</v>
      </c>
      <c r="D989" s="749" t="s">
        <v>4283</v>
      </c>
      <c r="E989" s="750" t="s">
        <v>3376</v>
      </c>
      <c r="F989" s="748" t="s">
        <v>3361</v>
      </c>
      <c r="G989" s="748" t="s">
        <v>3909</v>
      </c>
      <c r="H989" s="748" t="s">
        <v>545</v>
      </c>
      <c r="I989" s="748" t="s">
        <v>1417</v>
      </c>
      <c r="J989" s="748" t="s">
        <v>1418</v>
      </c>
      <c r="K989" s="748" t="s">
        <v>1419</v>
      </c>
      <c r="L989" s="751">
        <v>0</v>
      </c>
      <c r="M989" s="751">
        <v>0</v>
      </c>
      <c r="N989" s="748">
        <v>1</v>
      </c>
      <c r="O989" s="752">
        <v>0.5</v>
      </c>
      <c r="P989" s="751">
        <v>0</v>
      </c>
      <c r="Q989" s="753"/>
      <c r="R989" s="748">
        <v>1</v>
      </c>
      <c r="S989" s="753">
        <v>1</v>
      </c>
      <c r="T989" s="752">
        <v>0.5</v>
      </c>
      <c r="U989" s="747">
        <v>1</v>
      </c>
    </row>
    <row r="990" spans="1:21" ht="14.4" customHeight="1" x14ac:dyDescent="0.3">
      <c r="A990" s="746">
        <v>30</v>
      </c>
      <c r="B990" s="748" t="s">
        <v>544</v>
      </c>
      <c r="C990" s="748" t="s">
        <v>3366</v>
      </c>
      <c r="D990" s="749" t="s">
        <v>4283</v>
      </c>
      <c r="E990" s="750" t="s">
        <v>3376</v>
      </c>
      <c r="F990" s="748" t="s">
        <v>3361</v>
      </c>
      <c r="G990" s="748" t="s">
        <v>3398</v>
      </c>
      <c r="H990" s="748" t="s">
        <v>2305</v>
      </c>
      <c r="I990" s="748" t="s">
        <v>4235</v>
      </c>
      <c r="J990" s="748" t="s">
        <v>3621</v>
      </c>
      <c r="K990" s="748" t="s">
        <v>2640</v>
      </c>
      <c r="L990" s="751">
        <v>187.37</v>
      </c>
      <c r="M990" s="751">
        <v>187.37</v>
      </c>
      <c r="N990" s="748">
        <v>1</v>
      </c>
      <c r="O990" s="752">
        <v>0.5</v>
      </c>
      <c r="P990" s="751"/>
      <c r="Q990" s="753">
        <v>0</v>
      </c>
      <c r="R990" s="748"/>
      <c r="S990" s="753">
        <v>0</v>
      </c>
      <c r="T990" s="752"/>
      <c r="U990" s="747">
        <v>0</v>
      </c>
    </row>
    <row r="991" spans="1:21" ht="14.4" customHeight="1" x14ac:dyDescent="0.3">
      <c r="A991" s="746">
        <v>30</v>
      </c>
      <c r="B991" s="748" t="s">
        <v>544</v>
      </c>
      <c r="C991" s="748" t="s">
        <v>3366</v>
      </c>
      <c r="D991" s="749" t="s">
        <v>4283</v>
      </c>
      <c r="E991" s="750" t="s">
        <v>3376</v>
      </c>
      <c r="F991" s="748" t="s">
        <v>3361</v>
      </c>
      <c r="G991" s="748" t="s">
        <v>3398</v>
      </c>
      <c r="H991" s="748" t="s">
        <v>2305</v>
      </c>
      <c r="I991" s="748" t="s">
        <v>4235</v>
      </c>
      <c r="J991" s="748" t="s">
        <v>3621</v>
      </c>
      <c r="K991" s="748" t="s">
        <v>2640</v>
      </c>
      <c r="L991" s="751">
        <v>176.59</v>
      </c>
      <c r="M991" s="751">
        <v>176.59</v>
      </c>
      <c r="N991" s="748">
        <v>1</v>
      </c>
      <c r="O991" s="752">
        <v>0.5</v>
      </c>
      <c r="P991" s="751"/>
      <c r="Q991" s="753">
        <v>0</v>
      </c>
      <c r="R991" s="748"/>
      <c r="S991" s="753">
        <v>0</v>
      </c>
      <c r="T991" s="752"/>
      <c r="U991" s="747">
        <v>0</v>
      </c>
    </row>
    <row r="992" spans="1:21" ht="14.4" customHeight="1" x14ac:dyDescent="0.3">
      <c r="A992" s="746">
        <v>30</v>
      </c>
      <c r="B992" s="748" t="s">
        <v>544</v>
      </c>
      <c r="C992" s="748" t="s">
        <v>3366</v>
      </c>
      <c r="D992" s="749" t="s">
        <v>4283</v>
      </c>
      <c r="E992" s="750" t="s">
        <v>3376</v>
      </c>
      <c r="F992" s="748" t="s">
        <v>3361</v>
      </c>
      <c r="G992" s="748" t="s">
        <v>4166</v>
      </c>
      <c r="H992" s="748" t="s">
        <v>2305</v>
      </c>
      <c r="I992" s="748" t="s">
        <v>2988</v>
      </c>
      <c r="J992" s="748" t="s">
        <v>2989</v>
      </c>
      <c r="K992" s="748" t="s">
        <v>2990</v>
      </c>
      <c r="L992" s="751">
        <v>119.7</v>
      </c>
      <c r="M992" s="751">
        <v>119.7</v>
      </c>
      <c r="N992" s="748">
        <v>1</v>
      </c>
      <c r="O992" s="752">
        <v>1</v>
      </c>
      <c r="P992" s="751">
        <v>119.7</v>
      </c>
      <c r="Q992" s="753">
        <v>1</v>
      </c>
      <c r="R992" s="748">
        <v>1</v>
      </c>
      <c r="S992" s="753">
        <v>1</v>
      </c>
      <c r="T992" s="752">
        <v>1</v>
      </c>
      <c r="U992" s="747">
        <v>1</v>
      </c>
    </row>
    <row r="993" spans="1:21" ht="14.4" customHeight="1" x14ac:dyDescent="0.3">
      <c r="A993" s="746">
        <v>30</v>
      </c>
      <c r="B993" s="748" t="s">
        <v>544</v>
      </c>
      <c r="C993" s="748" t="s">
        <v>3366</v>
      </c>
      <c r="D993" s="749" t="s">
        <v>4283</v>
      </c>
      <c r="E993" s="750" t="s">
        <v>3376</v>
      </c>
      <c r="F993" s="748" t="s">
        <v>3361</v>
      </c>
      <c r="G993" s="748" t="s">
        <v>3622</v>
      </c>
      <c r="H993" s="748" t="s">
        <v>545</v>
      </c>
      <c r="I993" s="748" t="s">
        <v>1094</v>
      </c>
      <c r="J993" s="748" t="s">
        <v>3623</v>
      </c>
      <c r="K993" s="748" t="s">
        <v>3624</v>
      </c>
      <c r="L993" s="751">
        <v>0</v>
      </c>
      <c r="M993" s="751">
        <v>0</v>
      </c>
      <c r="N993" s="748">
        <v>1</v>
      </c>
      <c r="O993" s="752">
        <v>0.5</v>
      </c>
      <c r="P993" s="751">
        <v>0</v>
      </c>
      <c r="Q993" s="753"/>
      <c r="R993" s="748">
        <v>1</v>
      </c>
      <c r="S993" s="753">
        <v>1</v>
      </c>
      <c r="T993" s="752">
        <v>0.5</v>
      </c>
      <c r="U993" s="747">
        <v>1</v>
      </c>
    </row>
    <row r="994" spans="1:21" ht="14.4" customHeight="1" x14ac:dyDescent="0.3">
      <c r="A994" s="746">
        <v>30</v>
      </c>
      <c r="B994" s="748" t="s">
        <v>544</v>
      </c>
      <c r="C994" s="748" t="s">
        <v>3366</v>
      </c>
      <c r="D994" s="749" t="s">
        <v>4283</v>
      </c>
      <c r="E994" s="750" t="s">
        <v>3376</v>
      </c>
      <c r="F994" s="748" t="s">
        <v>3361</v>
      </c>
      <c r="G994" s="748" t="s">
        <v>3996</v>
      </c>
      <c r="H994" s="748" t="s">
        <v>545</v>
      </c>
      <c r="I994" s="748" t="s">
        <v>1449</v>
      </c>
      <c r="J994" s="748" t="s">
        <v>1450</v>
      </c>
      <c r="K994" s="748" t="s">
        <v>1451</v>
      </c>
      <c r="L994" s="751">
        <v>72.64</v>
      </c>
      <c r="M994" s="751">
        <v>72.64</v>
      </c>
      <c r="N994" s="748">
        <v>1</v>
      </c>
      <c r="O994" s="752">
        <v>1</v>
      </c>
      <c r="P994" s="751">
        <v>72.64</v>
      </c>
      <c r="Q994" s="753">
        <v>1</v>
      </c>
      <c r="R994" s="748">
        <v>1</v>
      </c>
      <c r="S994" s="753">
        <v>1</v>
      </c>
      <c r="T994" s="752">
        <v>1</v>
      </c>
      <c r="U994" s="747">
        <v>1</v>
      </c>
    </row>
    <row r="995" spans="1:21" ht="14.4" customHeight="1" x14ac:dyDescent="0.3">
      <c r="A995" s="746">
        <v>30</v>
      </c>
      <c r="B995" s="748" t="s">
        <v>544</v>
      </c>
      <c r="C995" s="748" t="s">
        <v>3366</v>
      </c>
      <c r="D995" s="749" t="s">
        <v>4283</v>
      </c>
      <c r="E995" s="750" t="s">
        <v>3376</v>
      </c>
      <c r="F995" s="748" t="s">
        <v>3361</v>
      </c>
      <c r="G995" s="748" t="s">
        <v>3412</v>
      </c>
      <c r="H995" s="748" t="s">
        <v>545</v>
      </c>
      <c r="I995" s="748" t="s">
        <v>806</v>
      </c>
      <c r="J995" s="748" t="s">
        <v>807</v>
      </c>
      <c r="K995" s="748" t="s">
        <v>3178</v>
      </c>
      <c r="L995" s="751">
        <v>110.28</v>
      </c>
      <c r="M995" s="751">
        <v>220.56</v>
      </c>
      <c r="N995" s="748">
        <v>2</v>
      </c>
      <c r="O995" s="752">
        <v>1</v>
      </c>
      <c r="P995" s="751">
        <v>220.56</v>
      </c>
      <c r="Q995" s="753">
        <v>1</v>
      </c>
      <c r="R995" s="748">
        <v>2</v>
      </c>
      <c r="S995" s="753">
        <v>1</v>
      </c>
      <c r="T995" s="752">
        <v>1</v>
      </c>
      <c r="U995" s="747">
        <v>1</v>
      </c>
    </row>
    <row r="996" spans="1:21" ht="14.4" customHeight="1" x14ac:dyDescent="0.3">
      <c r="A996" s="746">
        <v>30</v>
      </c>
      <c r="B996" s="748" t="s">
        <v>544</v>
      </c>
      <c r="C996" s="748" t="s">
        <v>3366</v>
      </c>
      <c r="D996" s="749" t="s">
        <v>4283</v>
      </c>
      <c r="E996" s="750" t="s">
        <v>3376</v>
      </c>
      <c r="F996" s="748" t="s">
        <v>3361</v>
      </c>
      <c r="G996" s="748" t="s">
        <v>4004</v>
      </c>
      <c r="H996" s="748" t="s">
        <v>545</v>
      </c>
      <c r="I996" s="748" t="s">
        <v>2926</v>
      </c>
      <c r="J996" s="748" t="s">
        <v>2927</v>
      </c>
      <c r="K996" s="748" t="s">
        <v>4007</v>
      </c>
      <c r="L996" s="751">
        <v>79.48</v>
      </c>
      <c r="M996" s="751">
        <v>79.48</v>
      </c>
      <c r="N996" s="748">
        <v>1</v>
      </c>
      <c r="O996" s="752">
        <v>1</v>
      </c>
      <c r="P996" s="751">
        <v>79.48</v>
      </c>
      <c r="Q996" s="753">
        <v>1</v>
      </c>
      <c r="R996" s="748">
        <v>1</v>
      </c>
      <c r="S996" s="753">
        <v>1</v>
      </c>
      <c r="T996" s="752">
        <v>1</v>
      </c>
      <c r="U996" s="747">
        <v>1</v>
      </c>
    </row>
    <row r="997" spans="1:21" ht="14.4" customHeight="1" x14ac:dyDescent="0.3">
      <c r="A997" s="746">
        <v>30</v>
      </c>
      <c r="B997" s="748" t="s">
        <v>544</v>
      </c>
      <c r="C997" s="748" t="s">
        <v>3366</v>
      </c>
      <c r="D997" s="749" t="s">
        <v>4283</v>
      </c>
      <c r="E997" s="750" t="s">
        <v>3376</v>
      </c>
      <c r="F997" s="748" t="s">
        <v>3361</v>
      </c>
      <c r="G997" s="748" t="s">
        <v>4236</v>
      </c>
      <c r="H997" s="748" t="s">
        <v>545</v>
      </c>
      <c r="I997" s="748" t="s">
        <v>4237</v>
      </c>
      <c r="J997" s="748" t="s">
        <v>4238</v>
      </c>
      <c r="K997" s="748" t="s">
        <v>4239</v>
      </c>
      <c r="L997" s="751">
        <v>439.98</v>
      </c>
      <c r="M997" s="751">
        <v>879.96</v>
      </c>
      <c r="N997" s="748">
        <v>2</v>
      </c>
      <c r="O997" s="752">
        <v>1.5</v>
      </c>
      <c r="P997" s="751">
        <v>879.96</v>
      </c>
      <c r="Q997" s="753">
        <v>1</v>
      </c>
      <c r="R997" s="748">
        <v>2</v>
      </c>
      <c r="S997" s="753">
        <v>1</v>
      </c>
      <c r="T997" s="752">
        <v>1.5</v>
      </c>
      <c r="U997" s="747">
        <v>1</v>
      </c>
    </row>
    <row r="998" spans="1:21" ht="14.4" customHeight="1" x14ac:dyDescent="0.3">
      <c r="A998" s="746">
        <v>30</v>
      </c>
      <c r="B998" s="748" t="s">
        <v>544</v>
      </c>
      <c r="C998" s="748" t="s">
        <v>3366</v>
      </c>
      <c r="D998" s="749" t="s">
        <v>4283</v>
      </c>
      <c r="E998" s="750" t="s">
        <v>3376</v>
      </c>
      <c r="F998" s="748" t="s">
        <v>3361</v>
      </c>
      <c r="G998" s="748" t="s">
        <v>3638</v>
      </c>
      <c r="H998" s="748" t="s">
        <v>2305</v>
      </c>
      <c r="I998" s="748" t="s">
        <v>2476</v>
      </c>
      <c r="J998" s="748" t="s">
        <v>2477</v>
      </c>
      <c r="K998" s="748" t="s">
        <v>2478</v>
      </c>
      <c r="L998" s="751">
        <v>848.49</v>
      </c>
      <c r="M998" s="751">
        <v>2545.4700000000003</v>
      </c>
      <c r="N998" s="748">
        <v>3</v>
      </c>
      <c r="O998" s="752">
        <v>2</v>
      </c>
      <c r="P998" s="751">
        <v>2545.4700000000003</v>
      </c>
      <c r="Q998" s="753">
        <v>1</v>
      </c>
      <c r="R998" s="748">
        <v>3</v>
      </c>
      <c r="S998" s="753">
        <v>1</v>
      </c>
      <c r="T998" s="752">
        <v>2</v>
      </c>
      <c r="U998" s="747">
        <v>1</v>
      </c>
    </row>
    <row r="999" spans="1:21" ht="14.4" customHeight="1" x14ac:dyDescent="0.3">
      <c r="A999" s="746">
        <v>30</v>
      </c>
      <c r="B999" s="748" t="s">
        <v>544</v>
      </c>
      <c r="C999" s="748" t="s">
        <v>3366</v>
      </c>
      <c r="D999" s="749" t="s">
        <v>4283</v>
      </c>
      <c r="E999" s="750" t="s">
        <v>3376</v>
      </c>
      <c r="F999" s="748" t="s">
        <v>3361</v>
      </c>
      <c r="G999" s="748" t="s">
        <v>3821</v>
      </c>
      <c r="H999" s="748" t="s">
        <v>545</v>
      </c>
      <c r="I999" s="748" t="s">
        <v>1028</v>
      </c>
      <c r="J999" s="748" t="s">
        <v>1029</v>
      </c>
      <c r="K999" s="748" t="s">
        <v>3822</v>
      </c>
      <c r="L999" s="751">
        <v>156.77000000000001</v>
      </c>
      <c r="M999" s="751">
        <v>313.54000000000002</v>
      </c>
      <c r="N999" s="748">
        <v>2</v>
      </c>
      <c r="O999" s="752">
        <v>1</v>
      </c>
      <c r="P999" s="751">
        <v>313.54000000000002</v>
      </c>
      <c r="Q999" s="753">
        <v>1</v>
      </c>
      <c r="R999" s="748">
        <v>2</v>
      </c>
      <c r="S999" s="753">
        <v>1</v>
      </c>
      <c r="T999" s="752">
        <v>1</v>
      </c>
      <c r="U999" s="747">
        <v>1</v>
      </c>
    </row>
    <row r="1000" spans="1:21" ht="14.4" customHeight="1" x14ac:dyDescent="0.3">
      <c r="A1000" s="746">
        <v>30</v>
      </c>
      <c r="B1000" s="748" t="s">
        <v>544</v>
      </c>
      <c r="C1000" s="748" t="s">
        <v>3366</v>
      </c>
      <c r="D1000" s="749" t="s">
        <v>4283</v>
      </c>
      <c r="E1000" s="750" t="s">
        <v>3376</v>
      </c>
      <c r="F1000" s="748" t="s">
        <v>3361</v>
      </c>
      <c r="G1000" s="748" t="s">
        <v>3444</v>
      </c>
      <c r="H1000" s="748" t="s">
        <v>545</v>
      </c>
      <c r="I1000" s="748" t="s">
        <v>2930</v>
      </c>
      <c r="J1000" s="748" t="s">
        <v>2957</v>
      </c>
      <c r="K1000" s="748" t="s">
        <v>4240</v>
      </c>
      <c r="L1000" s="751">
        <v>89.91</v>
      </c>
      <c r="M1000" s="751">
        <v>89.91</v>
      </c>
      <c r="N1000" s="748">
        <v>1</v>
      </c>
      <c r="O1000" s="752">
        <v>1</v>
      </c>
      <c r="P1000" s="751">
        <v>89.91</v>
      </c>
      <c r="Q1000" s="753">
        <v>1</v>
      </c>
      <c r="R1000" s="748">
        <v>1</v>
      </c>
      <c r="S1000" s="753">
        <v>1</v>
      </c>
      <c r="T1000" s="752">
        <v>1</v>
      </c>
      <c r="U1000" s="747">
        <v>1</v>
      </c>
    </row>
    <row r="1001" spans="1:21" ht="14.4" customHeight="1" x14ac:dyDescent="0.3">
      <c r="A1001" s="746">
        <v>30</v>
      </c>
      <c r="B1001" s="748" t="s">
        <v>544</v>
      </c>
      <c r="C1001" s="748" t="s">
        <v>3366</v>
      </c>
      <c r="D1001" s="749" t="s">
        <v>4283</v>
      </c>
      <c r="E1001" s="750" t="s">
        <v>3376</v>
      </c>
      <c r="F1001" s="748" t="s">
        <v>3361</v>
      </c>
      <c r="G1001" s="748" t="s">
        <v>4241</v>
      </c>
      <c r="H1001" s="748" t="s">
        <v>545</v>
      </c>
      <c r="I1001" s="748" t="s">
        <v>4242</v>
      </c>
      <c r="J1001" s="748" t="s">
        <v>4243</v>
      </c>
      <c r="K1001" s="748" t="s">
        <v>1242</v>
      </c>
      <c r="L1001" s="751">
        <v>70.84</v>
      </c>
      <c r="M1001" s="751">
        <v>70.84</v>
      </c>
      <c r="N1001" s="748">
        <v>1</v>
      </c>
      <c r="O1001" s="752">
        <v>1</v>
      </c>
      <c r="P1001" s="751">
        <v>70.84</v>
      </c>
      <c r="Q1001" s="753">
        <v>1</v>
      </c>
      <c r="R1001" s="748">
        <v>1</v>
      </c>
      <c r="S1001" s="753">
        <v>1</v>
      </c>
      <c r="T1001" s="752">
        <v>1</v>
      </c>
      <c r="U1001" s="747">
        <v>1</v>
      </c>
    </row>
    <row r="1002" spans="1:21" ht="14.4" customHeight="1" x14ac:dyDescent="0.3">
      <c r="A1002" s="746">
        <v>30</v>
      </c>
      <c r="B1002" s="748" t="s">
        <v>544</v>
      </c>
      <c r="C1002" s="748" t="s">
        <v>3366</v>
      </c>
      <c r="D1002" s="749" t="s">
        <v>4283</v>
      </c>
      <c r="E1002" s="750" t="s">
        <v>3376</v>
      </c>
      <c r="F1002" s="748" t="s">
        <v>3361</v>
      </c>
      <c r="G1002" s="748" t="s">
        <v>3451</v>
      </c>
      <c r="H1002" s="748" t="s">
        <v>545</v>
      </c>
      <c r="I1002" s="748" t="s">
        <v>4244</v>
      </c>
      <c r="J1002" s="748" t="s">
        <v>4245</v>
      </c>
      <c r="K1002" s="748" t="s">
        <v>4246</v>
      </c>
      <c r="L1002" s="751">
        <v>300.33</v>
      </c>
      <c r="M1002" s="751">
        <v>300.33</v>
      </c>
      <c r="N1002" s="748">
        <v>1</v>
      </c>
      <c r="O1002" s="752">
        <v>0.5</v>
      </c>
      <c r="P1002" s="751">
        <v>300.33</v>
      </c>
      <c r="Q1002" s="753">
        <v>1</v>
      </c>
      <c r="R1002" s="748">
        <v>1</v>
      </c>
      <c r="S1002" s="753">
        <v>1</v>
      </c>
      <c r="T1002" s="752">
        <v>0.5</v>
      </c>
      <c r="U1002" s="747">
        <v>1</v>
      </c>
    </row>
    <row r="1003" spans="1:21" ht="14.4" customHeight="1" x14ac:dyDescent="0.3">
      <c r="A1003" s="746">
        <v>30</v>
      </c>
      <c r="B1003" s="748" t="s">
        <v>544</v>
      </c>
      <c r="C1003" s="748" t="s">
        <v>3366</v>
      </c>
      <c r="D1003" s="749" t="s">
        <v>4283</v>
      </c>
      <c r="E1003" s="750" t="s">
        <v>3376</v>
      </c>
      <c r="F1003" s="748" t="s">
        <v>3361</v>
      </c>
      <c r="G1003" s="748" t="s">
        <v>3842</v>
      </c>
      <c r="H1003" s="748" t="s">
        <v>545</v>
      </c>
      <c r="I1003" s="748" t="s">
        <v>3843</v>
      </c>
      <c r="J1003" s="748" t="s">
        <v>3844</v>
      </c>
      <c r="K1003" s="748" t="s">
        <v>3845</v>
      </c>
      <c r="L1003" s="751">
        <v>0</v>
      </c>
      <c r="M1003" s="751">
        <v>0</v>
      </c>
      <c r="N1003" s="748">
        <v>1</v>
      </c>
      <c r="O1003" s="752">
        <v>0.5</v>
      </c>
      <c r="P1003" s="751">
        <v>0</v>
      </c>
      <c r="Q1003" s="753"/>
      <c r="R1003" s="748">
        <v>1</v>
      </c>
      <c r="S1003" s="753">
        <v>1</v>
      </c>
      <c r="T1003" s="752">
        <v>0.5</v>
      </c>
      <c r="U1003" s="747">
        <v>1</v>
      </c>
    </row>
    <row r="1004" spans="1:21" ht="14.4" customHeight="1" x14ac:dyDescent="0.3">
      <c r="A1004" s="746">
        <v>30</v>
      </c>
      <c r="B1004" s="748" t="s">
        <v>544</v>
      </c>
      <c r="C1004" s="748" t="s">
        <v>3366</v>
      </c>
      <c r="D1004" s="749" t="s">
        <v>4283</v>
      </c>
      <c r="E1004" s="750" t="s">
        <v>3376</v>
      </c>
      <c r="F1004" s="748" t="s">
        <v>3361</v>
      </c>
      <c r="G1004" s="748" t="s">
        <v>3452</v>
      </c>
      <c r="H1004" s="748" t="s">
        <v>545</v>
      </c>
      <c r="I1004" s="748" t="s">
        <v>3750</v>
      </c>
      <c r="J1004" s="748" t="s">
        <v>3453</v>
      </c>
      <c r="K1004" s="748" t="s">
        <v>3295</v>
      </c>
      <c r="L1004" s="751">
        <v>0</v>
      </c>
      <c r="M1004" s="751">
        <v>0</v>
      </c>
      <c r="N1004" s="748">
        <v>3</v>
      </c>
      <c r="O1004" s="752">
        <v>1</v>
      </c>
      <c r="P1004" s="751"/>
      <c r="Q1004" s="753"/>
      <c r="R1004" s="748"/>
      <c r="S1004" s="753">
        <v>0</v>
      </c>
      <c r="T1004" s="752"/>
      <c r="U1004" s="747">
        <v>0</v>
      </c>
    </row>
    <row r="1005" spans="1:21" ht="14.4" customHeight="1" x14ac:dyDescent="0.3">
      <c r="A1005" s="746">
        <v>30</v>
      </c>
      <c r="B1005" s="748" t="s">
        <v>544</v>
      </c>
      <c r="C1005" s="748" t="s">
        <v>3366</v>
      </c>
      <c r="D1005" s="749" t="s">
        <v>4283</v>
      </c>
      <c r="E1005" s="750" t="s">
        <v>3376</v>
      </c>
      <c r="F1005" s="748" t="s">
        <v>3361</v>
      </c>
      <c r="G1005" s="748" t="s">
        <v>3458</v>
      </c>
      <c r="H1005" s="748" t="s">
        <v>545</v>
      </c>
      <c r="I1005" s="748" t="s">
        <v>1038</v>
      </c>
      <c r="J1005" s="748" t="s">
        <v>3459</v>
      </c>
      <c r="K1005" s="748" t="s">
        <v>3460</v>
      </c>
      <c r="L1005" s="751">
        <v>88.76</v>
      </c>
      <c r="M1005" s="751">
        <v>88.76</v>
      </c>
      <c r="N1005" s="748">
        <v>1</v>
      </c>
      <c r="O1005" s="752">
        <v>0.5</v>
      </c>
      <c r="P1005" s="751">
        <v>88.76</v>
      </c>
      <c r="Q1005" s="753">
        <v>1</v>
      </c>
      <c r="R1005" s="748">
        <v>1</v>
      </c>
      <c r="S1005" s="753">
        <v>1</v>
      </c>
      <c r="T1005" s="752">
        <v>0.5</v>
      </c>
      <c r="U1005" s="747">
        <v>1</v>
      </c>
    </row>
    <row r="1006" spans="1:21" ht="14.4" customHeight="1" x14ac:dyDescent="0.3">
      <c r="A1006" s="746">
        <v>30</v>
      </c>
      <c r="B1006" s="748" t="s">
        <v>544</v>
      </c>
      <c r="C1006" s="748" t="s">
        <v>3366</v>
      </c>
      <c r="D1006" s="749" t="s">
        <v>4283</v>
      </c>
      <c r="E1006" s="750" t="s">
        <v>3376</v>
      </c>
      <c r="F1006" s="748" t="s">
        <v>3361</v>
      </c>
      <c r="G1006" s="748" t="s">
        <v>4247</v>
      </c>
      <c r="H1006" s="748" t="s">
        <v>2305</v>
      </c>
      <c r="I1006" s="748" t="s">
        <v>2517</v>
      </c>
      <c r="J1006" s="748" t="s">
        <v>2518</v>
      </c>
      <c r="K1006" s="748" t="s">
        <v>1610</v>
      </c>
      <c r="L1006" s="751">
        <v>113.66</v>
      </c>
      <c r="M1006" s="751">
        <v>113.66</v>
      </c>
      <c r="N1006" s="748">
        <v>1</v>
      </c>
      <c r="O1006" s="752">
        <v>1</v>
      </c>
      <c r="P1006" s="751"/>
      <c r="Q1006" s="753">
        <v>0</v>
      </c>
      <c r="R1006" s="748"/>
      <c r="S1006" s="753">
        <v>0</v>
      </c>
      <c r="T1006" s="752"/>
      <c r="U1006" s="747">
        <v>0</v>
      </c>
    </row>
    <row r="1007" spans="1:21" ht="14.4" customHeight="1" x14ac:dyDescent="0.3">
      <c r="A1007" s="746">
        <v>30</v>
      </c>
      <c r="B1007" s="748" t="s">
        <v>544</v>
      </c>
      <c r="C1007" s="748" t="s">
        <v>3366</v>
      </c>
      <c r="D1007" s="749" t="s">
        <v>4283</v>
      </c>
      <c r="E1007" s="750" t="s">
        <v>3376</v>
      </c>
      <c r="F1007" s="748" t="s">
        <v>3361</v>
      </c>
      <c r="G1007" s="748" t="s">
        <v>3467</v>
      </c>
      <c r="H1007" s="748" t="s">
        <v>545</v>
      </c>
      <c r="I1007" s="748" t="s">
        <v>3475</v>
      </c>
      <c r="J1007" s="748" t="s">
        <v>3476</v>
      </c>
      <c r="K1007" s="748" t="s">
        <v>3477</v>
      </c>
      <c r="L1007" s="751">
        <v>82.99</v>
      </c>
      <c r="M1007" s="751">
        <v>82.99</v>
      </c>
      <c r="N1007" s="748">
        <v>1</v>
      </c>
      <c r="O1007" s="752">
        <v>0.5</v>
      </c>
      <c r="P1007" s="751">
        <v>82.99</v>
      </c>
      <c r="Q1007" s="753">
        <v>1</v>
      </c>
      <c r="R1007" s="748">
        <v>1</v>
      </c>
      <c r="S1007" s="753">
        <v>1</v>
      </c>
      <c r="T1007" s="752">
        <v>0.5</v>
      </c>
      <c r="U1007" s="747">
        <v>1</v>
      </c>
    </row>
    <row r="1008" spans="1:21" ht="14.4" customHeight="1" x14ac:dyDescent="0.3">
      <c r="A1008" s="746">
        <v>30</v>
      </c>
      <c r="B1008" s="748" t="s">
        <v>544</v>
      </c>
      <c r="C1008" s="748" t="s">
        <v>3366</v>
      </c>
      <c r="D1008" s="749" t="s">
        <v>4283</v>
      </c>
      <c r="E1008" s="750" t="s">
        <v>3376</v>
      </c>
      <c r="F1008" s="748" t="s">
        <v>3361</v>
      </c>
      <c r="G1008" s="748" t="s">
        <v>3467</v>
      </c>
      <c r="H1008" s="748" t="s">
        <v>545</v>
      </c>
      <c r="I1008" s="748" t="s">
        <v>3475</v>
      </c>
      <c r="J1008" s="748" t="s">
        <v>3476</v>
      </c>
      <c r="K1008" s="748" t="s">
        <v>3477</v>
      </c>
      <c r="L1008" s="751">
        <v>79.03</v>
      </c>
      <c r="M1008" s="751">
        <v>79.03</v>
      </c>
      <c r="N1008" s="748">
        <v>1</v>
      </c>
      <c r="O1008" s="752">
        <v>0.5</v>
      </c>
      <c r="P1008" s="751">
        <v>79.03</v>
      </c>
      <c r="Q1008" s="753">
        <v>1</v>
      </c>
      <c r="R1008" s="748">
        <v>1</v>
      </c>
      <c r="S1008" s="753">
        <v>1</v>
      </c>
      <c r="T1008" s="752">
        <v>0.5</v>
      </c>
      <c r="U1008" s="747">
        <v>1</v>
      </c>
    </row>
    <row r="1009" spans="1:21" ht="14.4" customHeight="1" x14ac:dyDescent="0.3">
      <c r="A1009" s="746">
        <v>30</v>
      </c>
      <c r="B1009" s="748" t="s">
        <v>544</v>
      </c>
      <c r="C1009" s="748" t="s">
        <v>3366</v>
      </c>
      <c r="D1009" s="749" t="s">
        <v>4283</v>
      </c>
      <c r="E1009" s="750" t="s">
        <v>3376</v>
      </c>
      <c r="F1009" s="748" t="s">
        <v>3361</v>
      </c>
      <c r="G1009" s="748" t="s">
        <v>4248</v>
      </c>
      <c r="H1009" s="748" t="s">
        <v>545</v>
      </c>
      <c r="I1009" s="748" t="s">
        <v>4249</v>
      </c>
      <c r="J1009" s="748" t="s">
        <v>4250</v>
      </c>
      <c r="K1009" s="748" t="s">
        <v>4251</v>
      </c>
      <c r="L1009" s="751">
        <v>285.89</v>
      </c>
      <c r="M1009" s="751">
        <v>571.78</v>
      </c>
      <c r="N1009" s="748">
        <v>2</v>
      </c>
      <c r="O1009" s="752">
        <v>1</v>
      </c>
      <c r="P1009" s="751">
        <v>571.78</v>
      </c>
      <c r="Q1009" s="753">
        <v>1</v>
      </c>
      <c r="R1009" s="748">
        <v>2</v>
      </c>
      <c r="S1009" s="753">
        <v>1</v>
      </c>
      <c r="T1009" s="752">
        <v>1</v>
      </c>
      <c r="U1009" s="747">
        <v>1</v>
      </c>
    </row>
    <row r="1010" spans="1:21" ht="14.4" customHeight="1" x14ac:dyDescent="0.3">
      <c r="A1010" s="746">
        <v>30</v>
      </c>
      <c r="B1010" s="748" t="s">
        <v>544</v>
      </c>
      <c r="C1010" s="748" t="s">
        <v>3366</v>
      </c>
      <c r="D1010" s="749" t="s">
        <v>4283</v>
      </c>
      <c r="E1010" s="750" t="s">
        <v>3376</v>
      </c>
      <c r="F1010" s="748" t="s">
        <v>3361</v>
      </c>
      <c r="G1010" s="748" t="s">
        <v>3497</v>
      </c>
      <c r="H1010" s="748" t="s">
        <v>545</v>
      </c>
      <c r="I1010" s="748" t="s">
        <v>998</v>
      </c>
      <c r="J1010" s="748" t="s">
        <v>1494</v>
      </c>
      <c r="K1010" s="748" t="s">
        <v>3669</v>
      </c>
      <c r="L1010" s="751">
        <v>17.559999999999999</v>
      </c>
      <c r="M1010" s="751">
        <v>52.679999999999993</v>
      </c>
      <c r="N1010" s="748">
        <v>3</v>
      </c>
      <c r="O1010" s="752">
        <v>1</v>
      </c>
      <c r="P1010" s="751"/>
      <c r="Q1010" s="753">
        <v>0</v>
      </c>
      <c r="R1010" s="748"/>
      <c r="S1010" s="753">
        <v>0</v>
      </c>
      <c r="T1010" s="752"/>
      <c r="U1010" s="747">
        <v>0</v>
      </c>
    </row>
    <row r="1011" spans="1:21" ht="14.4" customHeight="1" x14ac:dyDescent="0.3">
      <c r="A1011" s="746">
        <v>30</v>
      </c>
      <c r="B1011" s="748" t="s">
        <v>544</v>
      </c>
      <c r="C1011" s="748" t="s">
        <v>3366</v>
      </c>
      <c r="D1011" s="749" t="s">
        <v>4283</v>
      </c>
      <c r="E1011" s="750" t="s">
        <v>3376</v>
      </c>
      <c r="F1011" s="748" t="s">
        <v>3361</v>
      </c>
      <c r="G1011" s="748" t="s">
        <v>3515</v>
      </c>
      <c r="H1011" s="748" t="s">
        <v>2305</v>
      </c>
      <c r="I1011" s="748" t="s">
        <v>4252</v>
      </c>
      <c r="J1011" s="748" t="s">
        <v>2455</v>
      </c>
      <c r="K1011" s="748" t="s">
        <v>4253</v>
      </c>
      <c r="L1011" s="751">
        <v>2309.36</v>
      </c>
      <c r="M1011" s="751">
        <v>2309.36</v>
      </c>
      <c r="N1011" s="748">
        <v>1</v>
      </c>
      <c r="O1011" s="752">
        <v>1</v>
      </c>
      <c r="P1011" s="751">
        <v>2309.36</v>
      </c>
      <c r="Q1011" s="753">
        <v>1</v>
      </c>
      <c r="R1011" s="748">
        <v>1</v>
      </c>
      <c r="S1011" s="753">
        <v>1</v>
      </c>
      <c r="T1011" s="752">
        <v>1</v>
      </c>
      <c r="U1011" s="747">
        <v>1</v>
      </c>
    </row>
    <row r="1012" spans="1:21" ht="14.4" customHeight="1" x14ac:dyDescent="0.3">
      <c r="A1012" s="746">
        <v>30</v>
      </c>
      <c r="B1012" s="748" t="s">
        <v>544</v>
      </c>
      <c r="C1012" s="748" t="s">
        <v>3366</v>
      </c>
      <c r="D1012" s="749" t="s">
        <v>4283</v>
      </c>
      <c r="E1012" s="750" t="s">
        <v>3376</v>
      </c>
      <c r="F1012" s="748" t="s">
        <v>3361</v>
      </c>
      <c r="G1012" s="748" t="s">
        <v>3520</v>
      </c>
      <c r="H1012" s="748" t="s">
        <v>2305</v>
      </c>
      <c r="I1012" s="748" t="s">
        <v>2631</v>
      </c>
      <c r="J1012" s="748" t="s">
        <v>2632</v>
      </c>
      <c r="K1012" s="748" t="s">
        <v>2633</v>
      </c>
      <c r="L1012" s="751">
        <v>36.86</v>
      </c>
      <c r="M1012" s="751">
        <v>73.72</v>
      </c>
      <c r="N1012" s="748">
        <v>2</v>
      </c>
      <c r="O1012" s="752">
        <v>1.5</v>
      </c>
      <c r="P1012" s="751">
        <v>73.72</v>
      </c>
      <c r="Q1012" s="753">
        <v>1</v>
      </c>
      <c r="R1012" s="748">
        <v>2</v>
      </c>
      <c r="S1012" s="753">
        <v>1</v>
      </c>
      <c r="T1012" s="752">
        <v>1.5</v>
      </c>
      <c r="U1012" s="747">
        <v>1</v>
      </c>
    </row>
    <row r="1013" spans="1:21" ht="14.4" customHeight="1" x14ac:dyDescent="0.3">
      <c r="A1013" s="746">
        <v>30</v>
      </c>
      <c r="B1013" s="748" t="s">
        <v>544</v>
      </c>
      <c r="C1013" s="748" t="s">
        <v>3366</v>
      </c>
      <c r="D1013" s="749" t="s">
        <v>4283</v>
      </c>
      <c r="E1013" s="750" t="s">
        <v>3376</v>
      </c>
      <c r="F1013" s="748" t="s">
        <v>3361</v>
      </c>
      <c r="G1013" s="748" t="s">
        <v>3522</v>
      </c>
      <c r="H1013" s="748" t="s">
        <v>545</v>
      </c>
      <c r="I1013" s="748" t="s">
        <v>3523</v>
      </c>
      <c r="J1013" s="748" t="s">
        <v>3524</v>
      </c>
      <c r="K1013" s="748" t="s">
        <v>855</v>
      </c>
      <c r="L1013" s="751">
        <v>57.64</v>
      </c>
      <c r="M1013" s="751">
        <v>57.64</v>
      </c>
      <c r="N1013" s="748">
        <v>1</v>
      </c>
      <c r="O1013" s="752">
        <v>0.5</v>
      </c>
      <c r="P1013" s="751">
        <v>57.64</v>
      </c>
      <c r="Q1013" s="753">
        <v>1</v>
      </c>
      <c r="R1013" s="748">
        <v>1</v>
      </c>
      <c r="S1013" s="753">
        <v>1</v>
      </c>
      <c r="T1013" s="752">
        <v>0.5</v>
      </c>
      <c r="U1013" s="747">
        <v>1</v>
      </c>
    </row>
    <row r="1014" spans="1:21" ht="14.4" customHeight="1" x14ac:dyDescent="0.3">
      <c r="A1014" s="746">
        <v>30</v>
      </c>
      <c r="B1014" s="748" t="s">
        <v>544</v>
      </c>
      <c r="C1014" s="748" t="s">
        <v>3366</v>
      </c>
      <c r="D1014" s="749" t="s">
        <v>4283</v>
      </c>
      <c r="E1014" s="750" t="s">
        <v>3376</v>
      </c>
      <c r="F1014" s="748" t="s">
        <v>3361</v>
      </c>
      <c r="G1014" s="748" t="s">
        <v>3525</v>
      </c>
      <c r="H1014" s="748" t="s">
        <v>545</v>
      </c>
      <c r="I1014" s="748" t="s">
        <v>1542</v>
      </c>
      <c r="J1014" s="748" t="s">
        <v>3526</v>
      </c>
      <c r="K1014" s="748" t="s">
        <v>3527</v>
      </c>
      <c r="L1014" s="751">
        <v>18.809999999999999</v>
      </c>
      <c r="M1014" s="751">
        <v>37.619999999999997</v>
      </c>
      <c r="N1014" s="748">
        <v>2</v>
      </c>
      <c r="O1014" s="752">
        <v>0.5</v>
      </c>
      <c r="P1014" s="751">
        <v>37.619999999999997</v>
      </c>
      <c r="Q1014" s="753">
        <v>1</v>
      </c>
      <c r="R1014" s="748">
        <v>2</v>
      </c>
      <c r="S1014" s="753">
        <v>1</v>
      </c>
      <c r="T1014" s="752">
        <v>0.5</v>
      </c>
      <c r="U1014" s="747">
        <v>1</v>
      </c>
    </row>
    <row r="1015" spans="1:21" ht="14.4" customHeight="1" x14ac:dyDescent="0.3">
      <c r="A1015" s="746">
        <v>30</v>
      </c>
      <c r="B1015" s="748" t="s">
        <v>544</v>
      </c>
      <c r="C1015" s="748" t="s">
        <v>3366</v>
      </c>
      <c r="D1015" s="749" t="s">
        <v>4283</v>
      </c>
      <c r="E1015" s="750" t="s">
        <v>3376</v>
      </c>
      <c r="F1015" s="748" t="s">
        <v>3361</v>
      </c>
      <c r="G1015" s="748" t="s">
        <v>3528</v>
      </c>
      <c r="H1015" s="748" t="s">
        <v>2305</v>
      </c>
      <c r="I1015" s="748" t="s">
        <v>2409</v>
      </c>
      <c r="J1015" s="748" t="s">
        <v>629</v>
      </c>
      <c r="K1015" s="748" t="s">
        <v>630</v>
      </c>
      <c r="L1015" s="751">
        <v>46.85</v>
      </c>
      <c r="M1015" s="751">
        <v>140.55000000000001</v>
      </c>
      <c r="N1015" s="748">
        <v>3</v>
      </c>
      <c r="O1015" s="752">
        <v>1</v>
      </c>
      <c r="P1015" s="751"/>
      <c r="Q1015" s="753">
        <v>0</v>
      </c>
      <c r="R1015" s="748"/>
      <c r="S1015" s="753">
        <v>0</v>
      </c>
      <c r="T1015" s="752"/>
      <c r="U1015" s="747">
        <v>0</v>
      </c>
    </row>
    <row r="1016" spans="1:21" ht="14.4" customHeight="1" x14ac:dyDescent="0.3">
      <c r="A1016" s="746">
        <v>30</v>
      </c>
      <c r="B1016" s="748" t="s">
        <v>544</v>
      </c>
      <c r="C1016" s="748" t="s">
        <v>3366</v>
      </c>
      <c r="D1016" s="749" t="s">
        <v>4283</v>
      </c>
      <c r="E1016" s="750" t="s">
        <v>3376</v>
      </c>
      <c r="F1016" s="748" t="s">
        <v>3361</v>
      </c>
      <c r="G1016" s="748" t="s">
        <v>3531</v>
      </c>
      <c r="H1016" s="748" t="s">
        <v>2305</v>
      </c>
      <c r="I1016" s="748" t="s">
        <v>2530</v>
      </c>
      <c r="J1016" s="748" t="s">
        <v>2531</v>
      </c>
      <c r="K1016" s="748" t="s">
        <v>2532</v>
      </c>
      <c r="L1016" s="751">
        <v>460.85</v>
      </c>
      <c r="M1016" s="751">
        <v>921.7</v>
      </c>
      <c r="N1016" s="748">
        <v>2</v>
      </c>
      <c r="O1016" s="752">
        <v>1</v>
      </c>
      <c r="P1016" s="751"/>
      <c r="Q1016" s="753">
        <v>0</v>
      </c>
      <c r="R1016" s="748"/>
      <c r="S1016" s="753">
        <v>0</v>
      </c>
      <c r="T1016" s="752"/>
      <c r="U1016" s="747">
        <v>0</v>
      </c>
    </row>
    <row r="1017" spans="1:21" ht="14.4" customHeight="1" x14ac:dyDescent="0.3">
      <c r="A1017" s="746">
        <v>30</v>
      </c>
      <c r="B1017" s="748" t="s">
        <v>544</v>
      </c>
      <c r="C1017" s="748" t="s">
        <v>3366</v>
      </c>
      <c r="D1017" s="749" t="s">
        <v>4283</v>
      </c>
      <c r="E1017" s="750" t="s">
        <v>3376</v>
      </c>
      <c r="F1017" s="748" t="s">
        <v>3361</v>
      </c>
      <c r="G1017" s="748" t="s">
        <v>4254</v>
      </c>
      <c r="H1017" s="748" t="s">
        <v>545</v>
      </c>
      <c r="I1017" s="748" t="s">
        <v>4255</v>
      </c>
      <c r="J1017" s="748" t="s">
        <v>4256</v>
      </c>
      <c r="K1017" s="748" t="s">
        <v>4257</v>
      </c>
      <c r="L1017" s="751">
        <v>0</v>
      </c>
      <c r="M1017" s="751">
        <v>0</v>
      </c>
      <c r="N1017" s="748">
        <v>1</v>
      </c>
      <c r="O1017" s="752">
        <v>0.5</v>
      </c>
      <c r="P1017" s="751">
        <v>0</v>
      </c>
      <c r="Q1017" s="753"/>
      <c r="R1017" s="748">
        <v>1</v>
      </c>
      <c r="S1017" s="753">
        <v>1</v>
      </c>
      <c r="T1017" s="752">
        <v>0.5</v>
      </c>
      <c r="U1017" s="747">
        <v>1</v>
      </c>
    </row>
    <row r="1018" spans="1:21" ht="14.4" customHeight="1" x14ac:dyDescent="0.3">
      <c r="A1018" s="746">
        <v>30</v>
      </c>
      <c r="B1018" s="748" t="s">
        <v>544</v>
      </c>
      <c r="C1018" s="748" t="s">
        <v>3366</v>
      </c>
      <c r="D1018" s="749" t="s">
        <v>4283</v>
      </c>
      <c r="E1018" s="750" t="s">
        <v>3376</v>
      </c>
      <c r="F1018" s="748" t="s">
        <v>3361</v>
      </c>
      <c r="G1018" s="748" t="s">
        <v>3537</v>
      </c>
      <c r="H1018" s="748" t="s">
        <v>2305</v>
      </c>
      <c r="I1018" s="748" t="s">
        <v>2308</v>
      </c>
      <c r="J1018" s="748" t="s">
        <v>2309</v>
      </c>
      <c r="K1018" s="748" t="s">
        <v>2310</v>
      </c>
      <c r="L1018" s="751">
        <v>10.41</v>
      </c>
      <c r="M1018" s="751">
        <v>124.92</v>
      </c>
      <c r="N1018" s="748">
        <v>12</v>
      </c>
      <c r="O1018" s="752">
        <v>1.5</v>
      </c>
      <c r="P1018" s="751">
        <v>124.92</v>
      </c>
      <c r="Q1018" s="753">
        <v>1</v>
      </c>
      <c r="R1018" s="748">
        <v>12</v>
      </c>
      <c r="S1018" s="753">
        <v>1</v>
      </c>
      <c r="T1018" s="752">
        <v>1.5</v>
      </c>
      <c r="U1018" s="747">
        <v>1</v>
      </c>
    </row>
    <row r="1019" spans="1:21" ht="14.4" customHeight="1" x14ac:dyDescent="0.3">
      <c r="A1019" s="746">
        <v>30</v>
      </c>
      <c r="B1019" s="748" t="s">
        <v>544</v>
      </c>
      <c r="C1019" s="748" t="s">
        <v>3366</v>
      </c>
      <c r="D1019" s="749" t="s">
        <v>4283</v>
      </c>
      <c r="E1019" s="750" t="s">
        <v>3376</v>
      </c>
      <c r="F1019" s="748" t="s">
        <v>3361</v>
      </c>
      <c r="G1019" s="748" t="s">
        <v>3542</v>
      </c>
      <c r="H1019" s="748" t="s">
        <v>545</v>
      </c>
      <c r="I1019" s="748" t="s">
        <v>4258</v>
      </c>
      <c r="J1019" s="748" t="s">
        <v>1689</v>
      </c>
      <c r="K1019" s="748" t="s">
        <v>3705</v>
      </c>
      <c r="L1019" s="751">
        <v>71.67</v>
      </c>
      <c r="M1019" s="751">
        <v>143.34</v>
      </c>
      <c r="N1019" s="748">
        <v>2</v>
      </c>
      <c r="O1019" s="752">
        <v>1</v>
      </c>
      <c r="P1019" s="751">
        <v>143.34</v>
      </c>
      <c r="Q1019" s="753">
        <v>1</v>
      </c>
      <c r="R1019" s="748">
        <v>2</v>
      </c>
      <c r="S1019" s="753">
        <v>1</v>
      </c>
      <c r="T1019" s="752">
        <v>1</v>
      </c>
      <c r="U1019" s="747">
        <v>1</v>
      </c>
    </row>
    <row r="1020" spans="1:21" ht="14.4" customHeight="1" x14ac:dyDescent="0.3">
      <c r="A1020" s="746">
        <v>30</v>
      </c>
      <c r="B1020" s="748" t="s">
        <v>544</v>
      </c>
      <c r="C1020" s="748" t="s">
        <v>3366</v>
      </c>
      <c r="D1020" s="749" t="s">
        <v>4283</v>
      </c>
      <c r="E1020" s="750" t="s">
        <v>3376</v>
      </c>
      <c r="F1020" s="748" t="s">
        <v>3362</v>
      </c>
      <c r="G1020" s="748" t="s">
        <v>3711</v>
      </c>
      <c r="H1020" s="748" t="s">
        <v>545</v>
      </c>
      <c r="I1020" s="748" t="s">
        <v>4234</v>
      </c>
      <c r="J1020" s="748" t="s">
        <v>3713</v>
      </c>
      <c r="K1020" s="748"/>
      <c r="L1020" s="751">
        <v>0</v>
      </c>
      <c r="M1020" s="751">
        <v>0</v>
      </c>
      <c r="N1020" s="748">
        <v>5</v>
      </c>
      <c r="O1020" s="752">
        <v>5</v>
      </c>
      <c r="P1020" s="751">
        <v>0</v>
      </c>
      <c r="Q1020" s="753"/>
      <c r="R1020" s="748">
        <v>3</v>
      </c>
      <c r="S1020" s="753">
        <v>0.6</v>
      </c>
      <c r="T1020" s="752">
        <v>3</v>
      </c>
      <c r="U1020" s="747">
        <v>0.6</v>
      </c>
    </row>
    <row r="1021" spans="1:21" ht="14.4" customHeight="1" x14ac:dyDescent="0.3">
      <c r="A1021" s="746">
        <v>30</v>
      </c>
      <c r="B1021" s="748" t="s">
        <v>544</v>
      </c>
      <c r="C1021" s="748" t="s">
        <v>3366</v>
      </c>
      <c r="D1021" s="749" t="s">
        <v>4283</v>
      </c>
      <c r="E1021" s="750" t="s">
        <v>3376</v>
      </c>
      <c r="F1021" s="748" t="s">
        <v>3363</v>
      </c>
      <c r="G1021" s="748" t="s">
        <v>3959</v>
      </c>
      <c r="H1021" s="748" t="s">
        <v>545</v>
      </c>
      <c r="I1021" s="748" t="s">
        <v>4154</v>
      </c>
      <c r="J1021" s="748" t="s">
        <v>4155</v>
      </c>
      <c r="K1021" s="748" t="s">
        <v>4156</v>
      </c>
      <c r="L1021" s="751">
        <v>410</v>
      </c>
      <c r="M1021" s="751">
        <v>1640</v>
      </c>
      <c r="N1021" s="748">
        <v>4</v>
      </c>
      <c r="O1021" s="752">
        <v>4</v>
      </c>
      <c r="P1021" s="751"/>
      <c r="Q1021" s="753">
        <v>0</v>
      </c>
      <c r="R1021" s="748"/>
      <c r="S1021" s="753">
        <v>0</v>
      </c>
      <c r="T1021" s="752"/>
      <c r="U1021" s="747">
        <v>0</v>
      </c>
    </row>
    <row r="1022" spans="1:21" ht="14.4" customHeight="1" x14ac:dyDescent="0.3">
      <c r="A1022" s="746">
        <v>30</v>
      </c>
      <c r="B1022" s="748" t="s">
        <v>544</v>
      </c>
      <c r="C1022" s="748" t="s">
        <v>3366</v>
      </c>
      <c r="D1022" s="749" t="s">
        <v>4283</v>
      </c>
      <c r="E1022" s="750" t="s">
        <v>3377</v>
      </c>
      <c r="F1022" s="748" t="s">
        <v>3361</v>
      </c>
      <c r="G1022" s="748" t="s">
        <v>3381</v>
      </c>
      <c r="H1022" s="748" t="s">
        <v>545</v>
      </c>
      <c r="I1022" s="748" t="s">
        <v>4259</v>
      </c>
      <c r="J1022" s="748" t="s">
        <v>3609</v>
      </c>
      <c r="K1022" s="748" t="s">
        <v>1227</v>
      </c>
      <c r="L1022" s="751">
        <v>0</v>
      </c>
      <c r="M1022" s="751">
        <v>0</v>
      </c>
      <c r="N1022" s="748">
        <v>5</v>
      </c>
      <c r="O1022" s="752">
        <v>2</v>
      </c>
      <c r="P1022" s="751">
        <v>0</v>
      </c>
      <c r="Q1022" s="753"/>
      <c r="R1022" s="748">
        <v>4</v>
      </c>
      <c r="S1022" s="753">
        <v>0.8</v>
      </c>
      <c r="T1022" s="752">
        <v>1</v>
      </c>
      <c r="U1022" s="747">
        <v>0.5</v>
      </c>
    </row>
    <row r="1023" spans="1:21" ht="14.4" customHeight="1" x14ac:dyDescent="0.3">
      <c r="A1023" s="746">
        <v>30</v>
      </c>
      <c r="B1023" s="748" t="s">
        <v>544</v>
      </c>
      <c r="C1023" s="748" t="s">
        <v>3366</v>
      </c>
      <c r="D1023" s="749" t="s">
        <v>4283</v>
      </c>
      <c r="E1023" s="750" t="s">
        <v>3377</v>
      </c>
      <c r="F1023" s="748" t="s">
        <v>3361</v>
      </c>
      <c r="G1023" s="748" t="s">
        <v>3381</v>
      </c>
      <c r="H1023" s="748" t="s">
        <v>545</v>
      </c>
      <c r="I1023" s="748" t="s">
        <v>734</v>
      </c>
      <c r="J1023" s="748" t="s">
        <v>3609</v>
      </c>
      <c r="K1023" s="748" t="s">
        <v>3383</v>
      </c>
      <c r="L1023" s="751">
        <v>42.85</v>
      </c>
      <c r="M1023" s="751">
        <v>428.50000000000006</v>
      </c>
      <c r="N1023" s="748">
        <v>10</v>
      </c>
      <c r="O1023" s="752">
        <v>1.5</v>
      </c>
      <c r="P1023" s="751">
        <v>299.95000000000005</v>
      </c>
      <c r="Q1023" s="753">
        <v>0.70000000000000007</v>
      </c>
      <c r="R1023" s="748">
        <v>7</v>
      </c>
      <c r="S1023" s="753">
        <v>0.7</v>
      </c>
      <c r="T1023" s="752">
        <v>1</v>
      </c>
      <c r="U1023" s="747">
        <v>0.66666666666666663</v>
      </c>
    </row>
    <row r="1024" spans="1:21" ht="14.4" customHeight="1" x14ac:dyDescent="0.3">
      <c r="A1024" s="746">
        <v>30</v>
      </c>
      <c r="B1024" s="748" t="s">
        <v>544</v>
      </c>
      <c r="C1024" s="748" t="s">
        <v>3366</v>
      </c>
      <c r="D1024" s="749" t="s">
        <v>4283</v>
      </c>
      <c r="E1024" s="750" t="s">
        <v>3377</v>
      </c>
      <c r="F1024" s="748" t="s">
        <v>3361</v>
      </c>
      <c r="G1024" s="748" t="s">
        <v>3395</v>
      </c>
      <c r="H1024" s="748" t="s">
        <v>545</v>
      </c>
      <c r="I1024" s="748" t="s">
        <v>3396</v>
      </c>
      <c r="J1024" s="748" t="s">
        <v>3397</v>
      </c>
      <c r="K1024" s="748" t="s">
        <v>2017</v>
      </c>
      <c r="L1024" s="751">
        <v>118.03</v>
      </c>
      <c r="M1024" s="751">
        <v>354.09000000000003</v>
      </c>
      <c r="N1024" s="748">
        <v>3</v>
      </c>
      <c r="O1024" s="752">
        <v>0.5</v>
      </c>
      <c r="P1024" s="751">
        <v>354.09000000000003</v>
      </c>
      <c r="Q1024" s="753">
        <v>1</v>
      </c>
      <c r="R1024" s="748">
        <v>3</v>
      </c>
      <c r="S1024" s="753">
        <v>1</v>
      </c>
      <c r="T1024" s="752">
        <v>0.5</v>
      </c>
      <c r="U1024" s="747">
        <v>1</v>
      </c>
    </row>
    <row r="1025" spans="1:21" ht="14.4" customHeight="1" x14ac:dyDescent="0.3">
      <c r="A1025" s="746">
        <v>30</v>
      </c>
      <c r="B1025" s="748" t="s">
        <v>544</v>
      </c>
      <c r="C1025" s="748" t="s">
        <v>3366</v>
      </c>
      <c r="D1025" s="749" t="s">
        <v>4283</v>
      </c>
      <c r="E1025" s="750" t="s">
        <v>3377</v>
      </c>
      <c r="F1025" s="748" t="s">
        <v>3361</v>
      </c>
      <c r="G1025" s="748" t="s">
        <v>3398</v>
      </c>
      <c r="H1025" s="748" t="s">
        <v>545</v>
      </c>
      <c r="I1025" s="748" t="s">
        <v>4260</v>
      </c>
      <c r="J1025" s="748" t="s">
        <v>3235</v>
      </c>
      <c r="K1025" s="748" t="s">
        <v>3777</v>
      </c>
      <c r="L1025" s="751">
        <v>0</v>
      </c>
      <c r="M1025" s="751">
        <v>0</v>
      </c>
      <c r="N1025" s="748">
        <v>1</v>
      </c>
      <c r="O1025" s="752">
        <v>0.5</v>
      </c>
      <c r="P1025" s="751"/>
      <c r="Q1025" s="753"/>
      <c r="R1025" s="748"/>
      <c r="S1025" s="753">
        <v>0</v>
      </c>
      <c r="T1025" s="752"/>
      <c r="U1025" s="747">
        <v>0</v>
      </c>
    </row>
    <row r="1026" spans="1:21" ht="14.4" customHeight="1" x14ac:dyDescent="0.3">
      <c r="A1026" s="746">
        <v>30</v>
      </c>
      <c r="B1026" s="748" t="s">
        <v>544</v>
      </c>
      <c r="C1026" s="748" t="s">
        <v>3366</v>
      </c>
      <c r="D1026" s="749" t="s">
        <v>4283</v>
      </c>
      <c r="E1026" s="750" t="s">
        <v>3377</v>
      </c>
      <c r="F1026" s="748" t="s">
        <v>3361</v>
      </c>
      <c r="G1026" s="748" t="s">
        <v>3398</v>
      </c>
      <c r="H1026" s="748" t="s">
        <v>545</v>
      </c>
      <c r="I1026" s="748" t="s">
        <v>4261</v>
      </c>
      <c r="J1026" s="748" t="s">
        <v>3235</v>
      </c>
      <c r="K1026" s="748" t="s">
        <v>3777</v>
      </c>
      <c r="L1026" s="751">
        <v>0</v>
      </c>
      <c r="M1026" s="751">
        <v>0</v>
      </c>
      <c r="N1026" s="748">
        <v>5</v>
      </c>
      <c r="O1026" s="752">
        <v>3</v>
      </c>
      <c r="P1026" s="751">
        <v>0</v>
      </c>
      <c r="Q1026" s="753"/>
      <c r="R1026" s="748">
        <v>2</v>
      </c>
      <c r="S1026" s="753">
        <v>0.4</v>
      </c>
      <c r="T1026" s="752">
        <v>1.5</v>
      </c>
      <c r="U1026" s="747">
        <v>0.5</v>
      </c>
    </row>
    <row r="1027" spans="1:21" ht="14.4" customHeight="1" x14ac:dyDescent="0.3">
      <c r="A1027" s="746">
        <v>30</v>
      </c>
      <c r="B1027" s="748" t="s">
        <v>544</v>
      </c>
      <c r="C1027" s="748" t="s">
        <v>3366</v>
      </c>
      <c r="D1027" s="749" t="s">
        <v>4283</v>
      </c>
      <c r="E1027" s="750" t="s">
        <v>3377</v>
      </c>
      <c r="F1027" s="748" t="s">
        <v>3361</v>
      </c>
      <c r="G1027" s="748" t="s">
        <v>3398</v>
      </c>
      <c r="H1027" s="748" t="s">
        <v>2305</v>
      </c>
      <c r="I1027" s="748" t="s">
        <v>2485</v>
      </c>
      <c r="J1027" s="748" t="s">
        <v>2636</v>
      </c>
      <c r="K1027" s="748" t="s">
        <v>2407</v>
      </c>
      <c r="L1027" s="751">
        <v>58.86</v>
      </c>
      <c r="M1027" s="751">
        <v>176.57999999999998</v>
      </c>
      <c r="N1027" s="748">
        <v>3</v>
      </c>
      <c r="O1027" s="752">
        <v>0.5</v>
      </c>
      <c r="P1027" s="751">
        <v>176.57999999999998</v>
      </c>
      <c r="Q1027" s="753">
        <v>1</v>
      </c>
      <c r="R1027" s="748">
        <v>3</v>
      </c>
      <c r="S1027" s="753">
        <v>1</v>
      </c>
      <c r="T1027" s="752">
        <v>0.5</v>
      </c>
      <c r="U1027" s="747">
        <v>1</v>
      </c>
    </row>
    <row r="1028" spans="1:21" ht="14.4" customHeight="1" x14ac:dyDescent="0.3">
      <c r="A1028" s="746">
        <v>30</v>
      </c>
      <c r="B1028" s="748" t="s">
        <v>544</v>
      </c>
      <c r="C1028" s="748" t="s">
        <v>3366</v>
      </c>
      <c r="D1028" s="749" t="s">
        <v>4283</v>
      </c>
      <c r="E1028" s="750" t="s">
        <v>3377</v>
      </c>
      <c r="F1028" s="748" t="s">
        <v>3361</v>
      </c>
      <c r="G1028" s="748" t="s">
        <v>3398</v>
      </c>
      <c r="H1028" s="748" t="s">
        <v>2305</v>
      </c>
      <c r="I1028" s="748" t="s">
        <v>2488</v>
      </c>
      <c r="J1028" s="748" t="s">
        <v>3235</v>
      </c>
      <c r="K1028" s="748" t="s">
        <v>1036</v>
      </c>
      <c r="L1028" s="751">
        <v>124.91</v>
      </c>
      <c r="M1028" s="751">
        <v>749.46</v>
      </c>
      <c r="N1028" s="748">
        <v>6</v>
      </c>
      <c r="O1028" s="752">
        <v>1</v>
      </c>
      <c r="P1028" s="751">
        <v>374.73</v>
      </c>
      <c r="Q1028" s="753">
        <v>0.5</v>
      </c>
      <c r="R1028" s="748">
        <v>3</v>
      </c>
      <c r="S1028" s="753">
        <v>0.5</v>
      </c>
      <c r="T1028" s="752">
        <v>0.5</v>
      </c>
      <c r="U1028" s="747">
        <v>0.5</v>
      </c>
    </row>
    <row r="1029" spans="1:21" ht="14.4" customHeight="1" x14ac:dyDescent="0.3">
      <c r="A1029" s="746">
        <v>30</v>
      </c>
      <c r="B1029" s="748" t="s">
        <v>544</v>
      </c>
      <c r="C1029" s="748" t="s">
        <v>3366</v>
      </c>
      <c r="D1029" s="749" t="s">
        <v>4283</v>
      </c>
      <c r="E1029" s="750" t="s">
        <v>3377</v>
      </c>
      <c r="F1029" s="748" t="s">
        <v>3361</v>
      </c>
      <c r="G1029" s="748" t="s">
        <v>3398</v>
      </c>
      <c r="H1029" s="748" t="s">
        <v>2305</v>
      </c>
      <c r="I1029" s="748" t="s">
        <v>2488</v>
      </c>
      <c r="J1029" s="748" t="s">
        <v>3235</v>
      </c>
      <c r="K1029" s="748" t="s">
        <v>1036</v>
      </c>
      <c r="L1029" s="751">
        <v>117.73</v>
      </c>
      <c r="M1029" s="751">
        <v>706.38</v>
      </c>
      <c r="N1029" s="748">
        <v>6</v>
      </c>
      <c r="O1029" s="752">
        <v>1.5</v>
      </c>
      <c r="P1029" s="751">
        <v>353.19</v>
      </c>
      <c r="Q1029" s="753">
        <v>0.5</v>
      </c>
      <c r="R1029" s="748">
        <v>3</v>
      </c>
      <c r="S1029" s="753">
        <v>0.5</v>
      </c>
      <c r="T1029" s="752">
        <v>1</v>
      </c>
      <c r="U1029" s="747">
        <v>0.66666666666666663</v>
      </c>
    </row>
    <row r="1030" spans="1:21" ht="14.4" customHeight="1" x14ac:dyDescent="0.3">
      <c r="A1030" s="746">
        <v>30</v>
      </c>
      <c r="B1030" s="748" t="s">
        <v>544</v>
      </c>
      <c r="C1030" s="748" t="s">
        <v>3366</v>
      </c>
      <c r="D1030" s="749" t="s">
        <v>4283</v>
      </c>
      <c r="E1030" s="750" t="s">
        <v>3377</v>
      </c>
      <c r="F1030" s="748" t="s">
        <v>3361</v>
      </c>
      <c r="G1030" s="748" t="s">
        <v>3398</v>
      </c>
      <c r="H1030" s="748" t="s">
        <v>545</v>
      </c>
      <c r="I1030" s="748" t="s">
        <v>4262</v>
      </c>
      <c r="J1030" s="748" t="s">
        <v>2636</v>
      </c>
      <c r="K1030" s="748" t="s">
        <v>2640</v>
      </c>
      <c r="L1030" s="751">
        <v>0</v>
      </c>
      <c r="M1030" s="751">
        <v>0</v>
      </c>
      <c r="N1030" s="748">
        <v>1</v>
      </c>
      <c r="O1030" s="752">
        <v>0.5</v>
      </c>
      <c r="P1030" s="751">
        <v>0</v>
      </c>
      <c r="Q1030" s="753"/>
      <c r="R1030" s="748">
        <v>1</v>
      </c>
      <c r="S1030" s="753">
        <v>1</v>
      </c>
      <c r="T1030" s="752">
        <v>0.5</v>
      </c>
      <c r="U1030" s="747">
        <v>1</v>
      </c>
    </row>
    <row r="1031" spans="1:21" ht="14.4" customHeight="1" x14ac:dyDescent="0.3">
      <c r="A1031" s="746">
        <v>30</v>
      </c>
      <c r="B1031" s="748" t="s">
        <v>544</v>
      </c>
      <c r="C1031" s="748" t="s">
        <v>3366</v>
      </c>
      <c r="D1031" s="749" t="s">
        <v>4283</v>
      </c>
      <c r="E1031" s="750" t="s">
        <v>3377</v>
      </c>
      <c r="F1031" s="748" t="s">
        <v>3361</v>
      </c>
      <c r="G1031" s="748" t="s">
        <v>3398</v>
      </c>
      <c r="H1031" s="748" t="s">
        <v>545</v>
      </c>
      <c r="I1031" s="748" t="s">
        <v>4263</v>
      </c>
      <c r="J1031" s="748" t="s">
        <v>2636</v>
      </c>
      <c r="K1031" s="748" t="s">
        <v>2640</v>
      </c>
      <c r="L1031" s="751">
        <v>0</v>
      </c>
      <c r="M1031" s="751">
        <v>0</v>
      </c>
      <c r="N1031" s="748">
        <v>1</v>
      </c>
      <c r="O1031" s="752">
        <v>0.5</v>
      </c>
      <c r="P1031" s="751">
        <v>0</v>
      </c>
      <c r="Q1031" s="753"/>
      <c r="R1031" s="748">
        <v>1</v>
      </c>
      <c r="S1031" s="753">
        <v>1</v>
      </c>
      <c r="T1031" s="752">
        <v>0.5</v>
      </c>
      <c r="U1031" s="747">
        <v>1</v>
      </c>
    </row>
    <row r="1032" spans="1:21" ht="14.4" customHeight="1" x14ac:dyDescent="0.3">
      <c r="A1032" s="746">
        <v>30</v>
      </c>
      <c r="B1032" s="748" t="s">
        <v>544</v>
      </c>
      <c r="C1032" s="748" t="s">
        <v>3366</v>
      </c>
      <c r="D1032" s="749" t="s">
        <v>4283</v>
      </c>
      <c r="E1032" s="750" t="s">
        <v>3377</v>
      </c>
      <c r="F1032" s="748" t="s">
        <v>3361</v>
      </c>
      <c r="G1032" s="748" t="s">
        <v>3805</v>
      </c>
      <c r="H1032" s="748" t="s">
        <v>2305</v>
      </c>
      <c r="I1032" s="748" t="s">
        <v>2639</v>
      </c>
      <c r="J1032" s="748" t="s">
        <v>2319</v>
      </c>
      <c r="K1032" s="748" t="s">
        <v>2640</v>
      </c>
      <c r="L1032" s="751">
        <v>340.97</v>
      </c>
      <c r="M1032" s="751">
        <v>340.97</v>
      </c>
      <c r="N1032" s="748">
        <v>1</v>
      </c>
      <c r="O1032" s="752">
        <v>0.5</v>
      </c>
      <c r="P1032" s="751"/>
      <c r="Q1032" s="753">
        <v>0</v>
      </c>
      <c r="R1032" s="748"/>
      <c r="S1032" s="753">
        <v>0</v>
      </c>
      <c r="T1032" s="752"/>
      <c r="U1032" s="747">
        <v>0</v>
      </c>
    </row>
    <row r="1033" spans="1:21" ht="14.4" customHeight="1" x14ac:dyDescent="0.3">
      <c r="A1033" s="746">
        <v>30</v>
      </c>
      <c r="B1033" s="748" t="s">
        <v>544</v>
      </c>
      <c r="C1033" s="748" t="s">
        <v>3366</v>
      </c>
      <c r="D1033" s="749" t="s">
        <v>4283</v>
      </c>
      <c r="E1033" s="750" t="s">
        <v>3377</v>
      </c>
      <c r="F1033" s="748" t="s">
        <v>3361</v>
      </c>
      <c r="G1033" s="748" t="s">
        <v>4264</v>
      </c>
      <c r="H1033" s="748" t="s">
        <v>545</v>
      </c>
      <c r="I1033" s="748" t="s">
        <v>4265</v>
      </c>
      <c r="J1033" s="748" t="s">
        <v>4266</v>
      </c>
      <c r="K1033" s="748" t="s">
        <v>4267</v>
      </c>
      <c r="L1033" s="751">
        <v>108.76</v>
      </c>
      <c r="M1033" s="751">
        <v>108.76</v>
      </c>
      <c r="N1033" s="748">
        <v>1</v>
      </c>
      <c r="O1033" s="752">
        <v>1</v>
      </c>
      <c r="P1033" s="751"/>
      <c r="Q1033" s="753">
        <v>0</v>
      </c>
      <c r="R1033" s="748"/>
      <c r="S1033" s="753">
        <v>0</v>
      </c>
      <c r="T1033" s="752"/>
      <c r="U1033" s="747">
        <v>0</v>
      </c>
    </row>
    <row r="1034" spans="1:21" ht="14.4" customHeight="1" x14ac:dyDescent="0.3">
      <c r="A1034" s="746">
        <v>30</v>
      </c>
      <c r="B1034" s="748" t="s">
        <v>544</v>
      </c>
      <c r="C1034" s="748" t="s">
        <v>3366</v>
      </c>
      <c r="D1034" s="749" t="s">
        <v>4283</v>
      </c>
      <c r="E1034" s="750" t="s">
        <v>3377</v>
      </c>
      <c r="F1034" s="748" t="s">
        <v>3361</v>
      </c>
      <c r="G1034" s="748" t="s">
        <v>3913</v>
      </c>
      <c r="H1034" s="748" t="s">
        <v>545</v>
      </c>
      <c r="I1034" s="748" t="s">
        <v>1176</v>
      </c>
      <c r="J1034" s="748" t="s">
        <v>1177</v>
      </c>
      <c r="K1034" s="748" t="s">
        <v>1178</v>
      </c>
      <c r="L1034" s="751">
        <v>369.91</v>
      </c>
      <c r="M1034" s="751">
        <v>1109.73</v>
      </c>
      <c r="N1034" s="748">
        <v>3</v>
      </c>
      <c r="O1034" s="752">
        <v>1</v>
      </c>
      <c r="P1034" s="751">
        <v>1109.73</v>
      </c>
      <c r="Q1034" s="753">
        <v>1</v>
      </c>
      <c r="R1034" s="748">
        <v>3</v>
      </c>
      <c r="S1034" s="753">
        <v>1</v>
      </c>
      <c r="T1034" s="752">
        <v>1</v>
      </c>
      <c r="U1034" s="747">
        <v>1</v>
      </c>
    </row>
    <row r="1035" spans="1:21" ht="14.4" customHeight="1" x14ac:dyDescent="0.3">
      <c r="A1035" s="746">
        <v>30</v>
      </c>
      <c r="B1035" s="748" t="s">
        <v>544</v>
      </c>
      <c r="C1035" s="748" t="s">
        <v>3366</v>
      </c>
      <c r="D1035" s="749" t="s">
        <v>4283</v>
      </c>
      <c r="E1035" s="750" t="s">
        <v>3377</v>
      </c>
      <c r="F1035" s="748" t="s">
        <v>3361</v>
      </c>
      <c r="G1035" s="748" t="s">
        <v>4268</v>
      </c>
      <c r="H1035" s="748" t="s">
        <v>545</v>
      </c>
      <c r="I1035" s="748" t="s">
        <v>2034</v>
      </c>
      <c r="J1035" s="748" t="s">
        <v>1901</v>
      </c>
      <c r="K1035" s="748" t="s">
        <v>4269</v>
      </c>
      <c r="L1035" s="751">
        <v>60.04</v>
      </c>
      <c r="M1035" s="751">
        <v>180.12</v>
      </c>
      <c r="N1035" s="748">
        <v>3</v>
      </c>
      <c r="O1035" s="752">
        <v>0.5</v>
      </c>
      <c r="P1035" s="751"/>
      <c r="Q1035" s="753">
        <v>0</v>
      </c>
      <c r="R1035" s="748"/>
      <c r="S1035" s="753">
        <v>0</v>
      </c>
      <c r="T1035" s="752"/>
      <c r="U1035" s="747">
        <v>0</v>
      </c>
    </row>
    <row r="1036" spans="1:21" ht="14.4" customHeight="1" x14ac:dyDescent="0.3">
      <c r="A1036" s="746">
        <v>30</v>
      </c>
      <c r="B1036" s="748" t="s">
        <v>544</v>
      </c>
      <c r="C1036" s="748" t="s">
        <v>3366</v>
      </c>
      <c r="D1036" s="749" t="s">
        <v>4283</v>
      </c>
      <c r="E1036" s="750" t="s">
        <v>3377</v>
      </c>
      <c r="F1036" s="748" t="s">
        <v>3361</v>
      </c>
      <c r="G1036" s="748" t="s">
        <v>3441</v>
      </c>
      <c r="H1036" s="748" t="s">
        <v>545</v>
      </c>
      <c r="I1036" s="748" t="s">
        <v>1719</v>
      </c>
      <c r="J1036" s="748" t="s">
        <v>1720</v>
      </c>
      <c r="K1036" s="748" t="s">
        <v>1721</v>
      </c>
      <c r="L1036" s="751">
        <v>34.6</v>
      </c>
      <c r="M1036" s="751">
        <v>1211</v>
      </c>
      <c r="N1036" s="748">
        <v>35</v>
      </c>
      <c r="O1036" s="752">
        <v>7.5</v>
      </c>
      <c r="P1036" s="751">
        <v>1003.3999999999999</v>
      </c>
      <c r="Q1036" s="753">
        <v>0.8285714285714284</v>
      </c>
      <c r="R1036" s="748">
        <v>29</v>
      </c>
      <c r="S1036" s="753">
        <v>0.82857142857142863</v>
      </c>
      <c r="T1036" s="752">
        <v>5.5</v>
      </c>
      <c r="U1036" s="747">
        <v>0.73333333333333328</v>
      </c>
    </row>
    <row r="1037" spans="1:21" ht="14.4" customHeight="1" x14ac:dyDescent="0.3">
      <c r="A1037" s="746">
        <v>30</v>
      </c>
      <c r="B1037" s="748" t="s">
        <v>544</v>
      </c>
      <c r="C1037" s="748" t="s">
        <v>3366</v>
      </c>
      <c r="D1037" s="749" t="s">
        <v>4283</v>
      </c>
      <c r="E1037" s="750" t="s">
        <v>3377</v>
      </c>
      <c r="F1037" s="748" t="s">
        <v>3361</v>
      </c>
      <c r="G1037" s="748" t="s">
        <v>4270</v>
      </c>
      <c r="H1037" s="748" t="s">
        <v>545</v>
      </c>
      <c r="I1037" s="748" t="s">
        <v>4271</v>
      </c>
      <c r="J1037" s="748" t="s">
        <v>4272</v>
      </c>
      <c r="K1037" s="748" t="s">
        <v>4273</v>
      </c>
      <c r="L1037" s="751">
        <v>0</v>
      </c>
      <c r="M1037" s="751">
        <v>0</v>
      </c>
      <c r="N1037" s="748">
        <v>1</v>
      </c>
      <c r="O1037" s="752">
        <v>0.5</v>
      </c>
      <c r="P1037" s="751"/>
      <c r="Q1037" s="753"/>
      <c r="R1037" s="748"/>
      <c r="S1037" s="753">
        <v>0</v>
      </c>
      <c r="T1037" s="752"/>
      <c r="U1037" s="747">
        <v>0</v>
      </c>
    </row>
    <row r="1038" spans="1:21" ht="14.4" customHeight="1" x14ac:dyDescent="0.3">
      <c r="A1038" s="746">
        <v>30</v>
      </c>
      <c r="B1038" s="748" t="s">
        <v>544</v>
      </c>
      <c r="C1038" s="748" t="s">
        <v>3366</v>
      </c>
      <c r="D1038" s="749" t="s">
        <v>4283</v>
      </c>
      <c r="E1038" s="750" t="s">
        <v>3377</v>
      </c>
      <c r="F1038" s="748" t="s">
        <v>3361</v>
      </c>
      <c r="G1038" s="748" t="s">
        <v>3749</v>
      </c>
      <c r="H1038" s="748" t="s">
        <v>545</v>
      </c>
      <c r="I1038" s="748" t="s">
        <v>4274</v>
      </c>
      <c r="J1038" s="748" t="s">
        <v>4275</v>
      </c>
      <c r="K1038" s="748" t="s">
        <v>4276</v>
      </c>
      <c r="L1038" s="751">
        <v>167.58</v>
      </c>
      <c r="M1038" s="751">
        <v>167.58</v>
      </c>
      <c r="N1038" s="748">
        <v>1</v>
      </c>
      <c r="O1038" s="752">
        <v>1</v>
      </c>
      <c r="P1038" s="751">
        <v>167.58</v>
      </c>
      <c r="Q1038" s="753">
        <v>1</v>
      </c>
      <c r="R1038" s="748">
        <v>1</v>
      </c>
      <c r="S1038" s="753">
        <v>1</v>
      </c>
      <c r="T1038" s="752">
        <v>1</v>
      </c>
      <c r="U1038" s="747">
        <v>1</v>
      </c>
    </row>
    <row r="1039" spans="1:21" ht="14.4" customHeight="1" x14ac:dyDescent="0.3">
      <c r="A1039" s="746">
        <v>30</v>
      </c>
      <c r="B1039" s="748" t="s">
        <v>544</v>
      </c>
      <c r="C1039" s="748" t="s">
        <v>3366</v>
      </c>
      <c r="D1039" s="749" t="s">
        <v>4283</v>
      </c>
      <c r="E1039" s="750" t="s">
        <v>3377</v>
      </c>
      <c r="F1039" s="748" t="s">
        <v>3361</v>
      </c>
      <c r="G1039" s="748" t="s">
        <v>3467</v>
      </c>
      <c r="H1039" s="748" t="s">
        <v>2305</v>
      </c>
      <c r="I1039" s="748" t="s">
        <v>2671</v>
      </c>
      <c r="J1039" s="748" t="s">
        <v>3247</v>
      </c>
      <c r="K1039" s="748" t="s">
        <v>3248</v>
      </c>
      <c r="L1039" s="751">
        <v>62.24</v>
      </c>
      <c r="M1039" s="751">
        <v>62.24</v>
      </c>
      <c r="N1039" s="748">
        <v>1</v>
      </c>
      <c r="O1039" s="752">
        <v>0.5</v>
      </c>
      <c r="P1039" s="751">
        <v>62.24</v>
      </c>
      <c r="Q1039" s="753">
        <v>1</v>
      </c>
      <c r="R1039" s="748">
        <v>1</v>
      </c>
      <c r="S1039" s="753">
        <v>1</v>
      </c>
      <c r="T1039" s="752">
        <v>0.5</v>
      </c>
      <c r="U1039" s="747">
        <v>1</v>
      </c>
    </row>
    <row r="1040" spans="1:21" ht="14.4" customHeight="1" x14ac:dyDescent="0.3">
      <c r="A1040" s="746">
        <v>30</v>
      </c>
      <c r="B1040" s="748" t="s">
        <v>544</v>
      </c>
      <c r="C1040" s="748" t="s">
        <v>3366</v>
      </c>
      <c r="D1040" s="749" t="s">
        <v>4283</v>
      </c>
      <c r="E1040" s="750" t="s">
        <v>3377</v>
      </c>
      <c r="F1040" s="748" t="s">
        <v>3361</v>
      </c>
      <c r="G1040" s="748" t="s">
        <v>3487</v>
      </c>
      <c r="H1040" s="748" t="s">
        <v>2305</v>
      </c>
      <c r="I1040" s="748" t="s">
        <v>4057</v>
      </c>
      <c r="J1040" s="748" t="s">
        <v>2340</v>
      </c>
      <c r="K1040" s="748" t="s">
        <v>1408</v>
      </c>
      <c r="L1040" s="751">
        <v>77.790000000000006</v>
      </c>
      <c r="M1040" s="751">
        <v>77.790000000000006</v>
      </c>
      <c r="N1040" s="748">
        <v>1</v>
      </c>
      <c r="O1040" s="752">
        <v>0.5</v>
      </c>
      <c r="P1040" s="751">
        <v>77.790000000000006</v>
      </c>
      <c r="Q1040" s="753">
        <v>1</v>
      </c>
      <c r="R1040" s="748">
        <v>1</v>
      </c>
      <c r="S1040" s="753">
        <v>1</v>
      </c>
      <c r="T1040" s="752">
        <v>0.5</v>
      </c>
      <c r="U1040" s="747">
        <v>1</v>
      </c>
    </row>
    <row r="1041" spans="1:21" ht="14.4" customHeight="1" x14ac:dyDescent="0.3">
      <c r="A1041" s="746">
        <v>30</v>
      </c>
      <c r="B1041" s="748" t="s">
        <v>544</v>
      </c>
      <c r="C1041" s="748" t="s">
        <v>3366</v>
      </c>
      <c r="D1041" s="749" t="s">
        <v>4283</v>
      </c>
      <c r="E1041" s="750" t="s">
        <v>3377</v>
      </c>
      <c r="F1041" s="748" t="s">
        <v>3361</v>
      </c>
      <c r="G1041" s="748" t="s">
        <v>4277</v>
      </c>
      <c r="H1041" s="748" t="s">
        <v>545</v>
      </c>
      <c r="I1041" s="748" t="s">
        <v>1005</v>
      </c>
      <c r="J1041" s="748" t="s">
        <v>1006</v>
      </c>
      <c r="K1041" s="748" t="s">
        <v>4278</v>
      </c>
      <c r="L1041" s="751">
        <v>232.37</v>
      </c>
      <c r="M1041" s="751">
        <v>464.74</v>
      </c>
      <c r="N1041" s="748">
        <v>2</v>
      </c>
      <c r="O1041" s="752">
        <v>1.5</v>
      </c>
      <c r="P1041" s="751"/>
      <c r="Q1041" s="753">
        <v>0</v>
      </c>
      <c r="R1041" s="748"/>
      <c r="S1041" s="753">
        <v>0</v>
      </c>
      <c r="T1041" s="752"/>
      <c r="U1041" s="747">
        <v>0</v>
      </c>
    </row>
    <row r="1042" spans="1:21" ht="14.4" customHeight="1" x14ac:dyDescent="0.3">
      <c r="A1042" s="746">
        <v>30</v>
      </c>
      <c r="B1042" s="748" t="s">
        <v>544</v>
      </c>
      <c r="C1042" s="748" t="s">
        <v>3366</v>
      </c>
      <c r="D1042" s="749" t="s">
        <v>4283</v>
      </c>
      <c r="E1042" s="750" t="s">
        <v>3377</v>
      </c>
      <c r="F1042" s="748" t="s">
        <v>3361</v>
      </c>
      <c r="G1042" s="748" t="s">
        <v>4279</v>
      </c>
      <c r="H1042" s="748" t="s">
        <v>545</v>
      </c>
      <c r="I1042" s="748" t="s">
        <v>2883</v>
      </c>
      <c r="J1042" s="748" t="s">
        <v>2884</v>
      </c>
      <c r="K1042" s="748" t="s">
        <v>2885</v>
      </c>
      <c r="L1042" s="751">
        <v>115.13</v>
      </c>
      <c r="M1042" s="751">
        <v>345.39</v>
      </c>
      <c r="N1042" s="748">
        <v>3</v>
      </c>
      <c r="O1042" s="752">
        <v>0.5</v>
      </c>
      <c r="P1042" s="751">
        <v>345.39</v>
      </c>
      <c r="Q1042" s="753">
        <v>1</v>
      </c>
      <c r="R1042" s="748">
        <v>3</v>
      </c>
      <c r="S1042" s="753">
        <v>1</v>
      </c>
      <c r="T1042" s="752">
        <v>0.5</v>
      </c>
      <c r="U1042" s="747">
        <v>1</v>
      </c>
    </row>
    <row r="1043" spans="1:21" ht="14.4" customHeight="1" x14ac:dyDescent="0.3">
      <c r="A1043" s="746">
        <v>30</v>
      </c>
      <c r="B1043" s="748" t="s">
        <v>544</v>
      </c>
      <c r="C1043" s="748" t="s">
        <v>3366</v>
      </c>
      <c r="D1043" s="749" t="s">
        <v>4283</v>
      </c>
      <c r="E1043" s="750" t="s">
        <v>3377</v>
      </c>
      <c r="F1043" s="748" t="s">
        <v>3361</v>
      </c>
      <c r="G1043" s="748" t="s">
        <v>3520</v>
      </c>
      <c r="H1043" s="748" t="s">
        <v>545</v>
      </c>
      <c r="I1043" s="748" t="s">
        <v>565</v>
      </c>
      <c r="J1043" s="748" t="s">
        <v>566</v>
      </c>
      <c r="K1043" s="748" t="s">
        <v>3213</v>
      </c>
      <c r="L1043" s="751">
        <v>49.45</v>
      </c>
      <c r="M1043" s="751">
        <v>148.35000000000002</v>
      </c>
      <c r="N1043" s="748">
        <v>3</v>
      </c>
      <c r="O1043" s="752">
        <v>1</v>
      </c>
      <c r="P1043" s="751"/>
      <c r="Q1043" s="753">
        <v>0</v>
      </c>
      <c r="R1043" s="748"/>
      <c r="S1043" s="753">
        <v>0</v>
      </c>
      <c r="T1043" s="752"/>
      <c r="U1043" s="747">
        <v>0</v>
      </c>
    </row>
    <row r="1044" spans="1:21" ht="14.4" customHeight="1" x14ac:dyDescent="0.3">
      <c r="A1044" s="746">
        <v>30</v>
      </c>
      <c r="B1044" s="748" t="s">
        <v>544</v>
      </c>
      <c r="C1044" s="748" t="s">
        <v>3366</v>
      </c>
      <c r="D1044" s="749" t="s">
        <v>4283</v>
      </c>
      <c r="E1044" s="750" t="s">
        <v>3377</v>
      </c>
      <c r="F1044" s="748" t="s">
        <v>3361</v>
      </c>
      <c r="G1044" s="748" t="s">
        <v>3520</v>
      </c>
      <c r="H1044" s="748" t="s">
        <v>545</v>
      </c>
      <c r="I1044" s="748" t="s">
        <v>565</v>
      </c>
      <c r="J1044" s="748" t="s">
        <v>566</v>
      </c>
      <c r="K1044" s="748" t="s">
        <v>3213</v>
      </c>
      <c r="L1044" s="751">
        <v>34.4</v>
      </c>
      <c r="M1044" s="751">
        <v>309.59999999999997</v>
      </c>
      <c r="N1044" s="748">
        <v>9</v>
      </c>
      <c r="O1044" s="752">
        <v>1.5</v>
      </c>
      <c r="P1044" s="751">
        <v>309.59999999999997</v>
      </c>
      <c r="Q1044" s="753">
        <v>1</v>
      </c>
      <c r="R1044" s="748">
        <v>9</v>
      </c>
      <c r="S1044" s="753">
        <v>1</v>
      </c>
      <c r="T1044" s="752">
        <v>1.5</v>
      </c>
      <c r="U1044" s="747">
        <v>1</v>
      </c>
    </row>
    <row r="1045" spans="1:21" ht="14.4" customHeight="1" x14ac:dyDescent="0.3">
      <c r="A1045" s="746">
        <v>30</v>
      </c>
      <c r="B1045" s="748" t="s">
        <v>544</v>
      </c>
      <c r="C1045" s="748" t="s">
        <v>3366</v>
      </c>
      <c r="D1045" s="749" t="s">
        <v>4283</v>
      </c>
      <c r="E1045" s="750" t="s">
        <v>3377</v>
      </c>
      <c r="F1045" s="748" t="s">
        <v>3361</v>
      </c>
      <c r="G1045" s="748" t="s">
        <v>3522</v>
      </c>
      <c r="H1045" s="748" t="s">
        <v>545</v>
      </c>
      <c r="I1045" s="748" t="s">
        <v>857</v>
      </c>
      <c r="J1045" s="748" t="s">
        <v>854</v>
      </c>
      <c r="K1045" s="748" t="s">
        <v>858</v>
      </c>
      <c r="L1045" s="751">
        <v>185.26</v>
      </c>
      <c r="M1045" s="751">
        <v>185.26</v>
      </c>
      <c r="N1045" s="748">
        <v>1</v>
      </c>
      <c r="O1045" s="752">
        <v>1</v>
      </c>
      <c r="P1045" s="751">
        <v>185.26</v>
      </c>
      <c r="Q1045" s="753">
        <v>1</v>
      </c>
      <c r="R1045" s="748">
        <v>1</v>
      </c>
      <c r="S1045" s="753">
        <v>1</v>
      </c>
      <c r="T1045" s="752">
        <v>1</v>
      </c>
      <c r="U1045" s="747">
        <v>1</v>
      </c>
    </row>
    <row r="1046" spans="1:21" ht="14.4" customHeight="1" x14ac:dyDescent="0.3">
      <c r="A1046" s="746">
        <v>30</v>
      </c>
      <c r="B1046" s="748" t="s">
        <v>544</v>
      </c>
      <c r="C1046" s="748" t="s">
        <v>3366</v>
      </c>
      <c r="D1046" s="749" t="s">
        <v>4283</v>
      </c>
      <c r="E1046" s="750" t="s">
        <v>3377</v>
      </c>
      <c r="F1046" s="748" t="s">
        <v>3361</v>
      </c>
      <c r="G1046" s="748" t="s">
        <v>3532</v>
      </c>
      <c r="H1046" s="748" t="s">
        <v>2305</v>
      </c>
      <c r="I1046" s="748" t="s">
        <v>2542</v>
      </c>
      <c r="J1046" s="748" t="s">
        <v>2543</v>
      </c>
      <c r="K1046" s="748" t="s">
        <v>1285</v>
      </c>
      <c r="L1046" s="751">
        <v>194.54</v>
      </c>
      <c r="M1046" s="751">
        <v>389.08</v>
      </c>
      <c r="N1046" s="748">
        <v>2</v>
      </c>
      <c r="O1046" s="752">
        <v>0.5</v>
      </c>
      <c r="P1046" s="751"/>
      <c r="Q1046" s="753">
        <v>0</v>
      </c>
      <c r="R1046" s="748"/>
      <c r="S1046" s="753">
        <v>0</v>
      </c>
      <c r="T1046" s="752"/>
      <c r="U1046" s="747">
        <v>0</v>
      </c>
    </row>
    <row r="1047" spans="1:21" ht="14.4" customHeight="1" x14ac:dyDescent="0.3">
      <c r="A1047" s="746">
        <v>30</v>
      </c>
      <c r="B1047" s="748" t="s">
        <v>544</v>
      </c>
      <c r="C1047" s="748" t="s">
        <v>3366</v>
      </c>
      <c r="D1047" s="749" t="s">
        <v>4283</v>
      </c>
      <c r="E1047" s="750" t="s">
        <v>3377</v>
      </c>
      <c r="F1047" s="748" t="s">
        <v>3361</v>
      </c>
      <c r="G1047" s="748" t="s">
        <v>3532</v>
      </c>
      <c r="H1047" s="748" t="s">
        <v>2305</v>
      </c>
      <c r="I1047" s="748" t="s">
        <v>4085</v>
      </c>
      <c r="J1047" s="748" t="s">
        <v>2543</v>
      </c>
      <c r="K1047" s="748" t="s">
        <v>1408</v>
      </c>
      <c r="L1047" s="751">
        <v>583.62</v>
      </c>
      <c r="M1047" s="751">
        <v>2918.1000000000004</v>
      </c>
      <c r="N1047" s="748">
        <v>5</v>
      </c>
      <c r="O1047" s="752">
        <v>2.5</v>
      </c>
      <c r="P1047" s="751">
        <v>1750.8600000000001</v>
      </c>
      <c r="Q1047" s="753">
        <v>0.6</v>
      </c>
      <c r="R1047" s="748">
        <v>3</v>
      </c>
      <c r="S1047" s="753">
        <v>0.6</v>
      </c>
      <c r="T1047" s="752">
        <v>1.5</v>
      </c>
      <c r="U1047" s="747">
        <v>0.6</v>
      </c>
    </row>
    <row r="1048" spans="1:21" ht="14.4" customHeight="1" x14ac:dyDescent="0.3">
      <c r="A1048" s="746">
        <v>30</v>
      </c>
      <c r="B1048" s="748" t="s">
        <v>544</v>
      </c>
      <c r="C1048" s="748" t="s">
        <v>3366</v>
      </c>
      <c r="D1048" s="749" t="s">
        <v>4283</v>
      </c>
      <c r="E1048" s="750" t="s">
        <v>3377</v>
      </c>
      <c r="F1048" s="748" t="s">
        <v>3361</v>
      </c>
      <c r="G1048" s="748" t="s">
        <v>3784</v>
      </c>
      <c r="H1048" s="748" t="s">
        <v>545</v>
      </c>
      <c r="I1048" s="748" t="s">
        <v>846</v>
      </c>
      <c r="J1048" s="748" t="s">
        <v>847</v>
      </c>
      <c r="K1048" s="748" t="s">
        <v>4280</v>
      </c>
      <c r="L1048" s="751">
        <v>0</v>
      </c>
      <c r="M1048" s="751">
        <v>0</v>
      </c>
      <c r="N1048" s="748">
        <v>3</v>
      </c>
      <c r="O1048" s="752">
        <v>1</v>
      </c>
      <c r="P1048" s="751">
        <v>0</v>
      </c>
      <c r="Q1048" s="753"/>
      <c r="R1048" s="748">
        <v>3</v>
      </c>
      <c r="S1048" s="753">
        <v>1</v>
      </c>
      <c r="T1048" s="752">
        <v>1</v>
      </c>
      <c r="U1048" s="747">
        <v>1</v>
      </c>
    </row>
    <row r="1049" spans="1:21" ht="14.4" customHeight="1" x14ac:dyDescent="0.3">
      <c r="A1049" s="746">
        <v>30</v>
      </c>
      <c r="B1049" s="748" t="s">
        <v>544</v>
      </c>
      <c r="C1049" s="748" t="s">
        <v>3366</v>
      </c>
      <c r="D1049" s="749" t="s">
        <v>4283</v>
      </c>
      <c r="E1049" s="750" t="s">
        <v>3377</v>
      </c>
      <c r="F1049" s="748" t="s">
        <v>3361</v>
      </c>
      <c r="G1049" s="748" t="s">
        <v>3784</v>
      </c>
      <c r="H1049" s="748" t="s">
        <v>545</v>
      </c>
      <c r="I1049" s="748" t="s">
        <v>846</v>
      </c>
      <c r="J1049" s="748" t="s">
        <v>847</v>
      </c>
      <c r="K1049" s="748" t="s">
        <v>4280</v>
      </c>
      <c r="L1049" s="751">
        <v>111.45</v>
      </c>
      <c r="M1049" s="751">
        <v>668.7</v>
      </c>
      <c r="N1049" s="748">
        <v>6</v>
      </c>
      <c r="O1049" s="752">
        <v>2</v>
      </c>
      <c r="P1049" s="751">
        <v>445.8</v>
      </c>
      <c r="Q1049" s="753">
        <v>0.66666666666666663</v>
      </c>
      <c r="R1049" s="748">
        <v>4</v>
      </c>
      <c r="S1049" s="753">
        <v>0.66666666666666663</v>
      </c>
      <c r="T1049" s="752">
        <v>1.5</v>
      </c>
      <c r="U1049" s="747">
        <v>0.75</v>
      </c>
    </row>
    <row r="1050" spans="1:21" ht="14.4" customHeight="1" x14ac:dyDescent="0.3">
      <c r="A1050" s="746">
        <v>30</v>
      </c>
      <c r="B1050" s="748" t="s">
        <v>544</v>
      </c>
      <c r="C1050" s="748" t="s">
        <v>3366</v>
      </c>
      <c r="D1050" s="749" t="s">
        <v>4283</v>
      </c>
      <c r="E1050" s="750" t="s">
        <v>3377</v>
      </c>
      <c r="F1050" s="748" t="s">
        <v>3361</v>
      </c>
      <c r="G1050" s="748" t="s">
        <v>3548</v>
      </c>
      <c r="H1050" s="748" t="s">
        <v>545</v>
      </c>
      <c r="I1050" s="748" t="s">
        <v>767</v>
      </c>
      <c r="J1050" s="748" t="s">
        <v>4106</v>
      </c>
      <c r="K1050" s="748" t="s">
        <v>4108</v>
      </c>
      <c r="L1050" s="751">
        <v>61.49</v>
      </c>
      <c r="M1050" s="751">
        <v>61.49</v>
      </c>
      <c r="N1050" s="748">
        <v>1</v>
      </c>
      <c r="O1050" s="752">
        <v>1</v>
      </c>
      <c r="P1050" s="751">
        <v>61.49</v>
      </c>
      <c r="Q1050" s="753">
        <v>1</v>
      </c>
      <c r="R1050" s="748">
        <v>1</v>
      </c>
      <c r="S1050" s="753">
        <v>1</v>
      </c>
      <c r="T1050" s="752">
        <v>1</v>
      </c>
      <c r="U1050" s="747">
        <v>1</v>
      </c>
    </row>
    <row r="1051" spans="1:21" ht="14.4" customHeight="1" x14ac:dyDescent="0.3">
      <c r="A1051" s="746">
        <v>30</v>
      </c>
      <c r="B1051" s="748" t="s">
        <v>544</v>
      </c>
      <c r="C1051" s="748" t="s">
        <v>3366</v>
      </c>
      <c r="D1051" s="749" t="s">
        <v>4283</v>
      </c>
      <c r="E1051" s="750" t="s">
        <v>3377</v>
      </c>
      <c r="F1051" s="748" t="s">
        <v>3361</v>
      </c>
      <c r="G1051" s="748" t="s">
        <v>3553</v>
      </c>
      <c r="H1051" s="748" t="s">
        <v>545</v>
      </c>
      <c r="I1051" s="748" t="s">
        <v>4113</v>
      </c>
      <c r="J1051" s="748" t="s">
        <v>2910</v>
      </c>
      <c r="K1051" s="748" t="s">
        <v>3554</v>
      </c>
      <c r="L1051" s="751">
        <v>22.44</v>
      </c>
      <c r="M1051" s="751">
        <v>22.44</v>
      </c>
      <c r="N1051" s="748">
        <v>1</v>
      </c>
      <c r="O1051" s="752">
        <v>1</v>
      </c>
      <c r="P1051" s="751">
        <v>22.44</v>
      </c>
      <c r="Q1051" s="753">
        <v>1</v>
      </c>
      <c r="R1051" s="748">
        <v>1</v>
      </c>
      <c r="S1051" s="753">
        <v>1</v>
      </c>
      <c r="T1051" s="752">
        <v>1</v>
      </c>
      <c r="U1051" s="747">
        <v>1</v>
      </c>
    </row>
    <row r="1052" spans="1:21" ht="14.4" customHeight="1" x14ac:dyDescent="0.3">
      <c r="A1052" s="746">
        <v>30</v>
      </c>
      <c r="B1052" s="748" t="s">
        <v>544</v>
      </c>
      <c r="C1052" s="748" t="s">
        <v>3366</v>
      </c>
      <c r="D1052" s="749" t="s">
        <v>4283</v>
      </c>
      <c r="E1052" s="750" t="s">
        <v>3377</v>
      </c>
      <c r="F1052" s="748" t="s">
        <v>3361</v>
      </c>
      <c r="G1052" s="748" t="s">
        <v>3707</v>
      </c>
      <c r="H1052" s="748" t="s">
        <v>545</v>
      </c>
      <c r="I1052" s="748" t="s">
        <v>4281</v>
      </c>
      <c r="J1052" s="748" t="s">
        <v>4142</v>
      </c>
      <c r="K1052" s="748" t="s">
        <v>2218</v>
      </c>
      <c r="L1052" s="751">
        <v>0</v>
      </c>
      <c r="M1052" s="751">
        <v>0</v>
      </c>
      <c r="N1052" s="748">
        <v>2</v>
      </c>
      <c r="O1052" s="752">
        <v>0.5</v>
      </c>
      <c r="P1052" s="751">
        <v>0</v>
      </c>
      <c r="Q1052" s="753"/>
      <c r="R1052" s="748">
        <v>2</v>
      </c>
      <c r="S1052" s="753">
        <v>1</v>
      </c>
      <c r="T1052" s="752">
        <v>0.5</v>
      </c>
      <c r="U1052" s="747">
        <v>1</v>
      </c>
    </row>
    <row r="1053" spans="1:21" ht="14.4" customHeight="1" thickBot="1" x14ac:dyDescent="0.35">
      <c r="A1053" s="754">
        <v>30</v>
      </c>
      <c r="B1053" s="755" t="s">
        <v>544</v>
      </c>
      <c r="C1053" s="755" t="s">
        <v>3366</v>
      </c>
      <c r="D1053" s="756" t="s">
        <v>4283</v>
      </c>
      <c r="E1053" s="757" t="s">
        <v>3377</v>
      </c>
      <c r="F1053" s="755" t="s">
        <v>3362</v>
      </c>
      <c r="G1053" s="755" t="s">
        <v>3711</v>
      </c>
      <c r="H1053" s="755" t="s">
        <v>545</v>
      </c>
      <c r="I1053" s="755" t="s">
        <v>4234</v>
      </c>
      <c r="J1053" s="755" t="s">
        <v>3713</v>
      </c>
      <c r="K1053" s="755"/>
      <c r="L1053" s="758">
        <v>0</v>
      </c>
      <c r="M1053" s="758">
        <v>0</v>
      </c>
      <c r="N1053" s="755">
        <v>13</v>
      </c>
      <c r="O1053" s="759">
        <v>12.5</v>
      </c>
      <c r="P1053" s="758">
        <v>0</v>
      </c>
      <c r="Q1053" s="760"/>
      <c r="R1053" s="755">
        <v>11</v>
      </c>
      <c r="S1053" s="760">
        <v>0.84615384615384615</v>
      </c>
      <c r="T1053" s="759">
        <v>11</v>
      </c>
      <c r="U1053" s="761">
        <v>0.88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4285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62" t="s">
        <v>213</v>
      </c>
      <c r="B4" s="675" t="s">
        <v>14</v>
      </c>
      <c r="C4" s="676" t="s">
        <v>2</v>
      </c>
      <c r="D4" s="675" t="s">
        <v>14</v>
      </c>
      <c r="E4" s="676" t="s">
        <v>2</v>
      </c>
      <c r="F4" s="677" t="s">
        <v>14</v>
      </c>
    </row>
    <row r="5" spans="1:6" ht="14.4" customHeight="1" x14ac:dyDescent="0.3">
      <c r="A5" s="771" t="s">
        <v>3371</v>
      </c>
      <c r="B5" s="229">
        <v>2620.9</v>
      </c>
      <c r="C5" s="745">
        <v>0.10421334609972334</v>
      </c>
      <c r="D5" s="229">
        <v>22528.470000000008</v>
      </c>
      <c r="E5" s="745">
        <v>0.89578665390027656</v>
      </c>
      <c r="F5" s="763">
        <v>25149.37000000001</v>
      </c>
    </row>
    <row r="6" spans="1:6" ht="14.4" customHeight="1" x14ac:dyDescent="0.3">
      <c r="A6" s="772" t="s">
        <v>3375</v>
      </c>
      <c r="B6" s="764">
        <v>1940.94</v>
      </c>
      <c r="C6" s="753">
        <v>6.9472746047966646E-2</v>
      </c>
      <c r="D6" s="764">
        <v>25997.210000000014</v>
      </c>
      <c r="E6" s="753">
        <v>0.9305272539520334</v>
      </c>
      <c r="F6" s="765">
        <v>27938.150000000012</v>
      </c>
    </row>
    <row r="7" spans="1:6" ht="14.4" customHeight="1" x14ac:dyDescent="0.3">
      <c r="A7" s="772" t="s">
        <v>3376</v>
      </c>
      <c r="B7" s="764">
        <v>613.25</v>
      </c>
      <c r="C7" s="753">
        <v>2.3292373698931498E-2</v>
      </c>
      <c r="D7" s="764">
        <v>25715.109999999997</v>
      </c>
      <c r="E7" s="753">
        <v>0.97670762630106855</v>
      </c>
      <c r="F7" s="765">
        <v>26328.359999999997</v>
      </c>
    </row>
    <row r="8" spans="1:6" ht="14.4" customHeight="1" x14ac:dyDescent="0.3">
      <c r="A8" s="772" t="s">
        <v>3372</v>
      </c>
      <c r="B8" s="764">
        <v>573.41</v>
      </c>
      <c r="C8" s="753">
        <v>2.4873638567261758E-2</v>
      </c>
      <c r="D8" s="764">
        <v>22479.510000000002</v>
      </c>
      <c r="E8" s="753">
        <v>0.97512636143273823</v>
      </c>
      <c r="F8" s="765">
        <v>23052.920000000002</v>
      </c>
    </row>
    <row r="9" spans="1:6" ht="14.4" customHeight="1" x14ac:dyDescent="0.3">
      <c r="A9" s="772" t="s">
        <v>3377</v>
      </c>
      <c r="B9" s="764">
        <v>457.95</v>
      </c>
      <c r="C9" s="753">
        <v>7.7901863554788175E-2</v>
      </c>
      <c r="D9" s="764">
        <v>5420.5999999999995</v>
      </c>
      <c r="E9" s="753">
        <v>0.92209813644521188</v>
      </c>
      <c r="F9" s="765">
        <v>5878.5499999999993</v>
      </c>
    </row>
    <row r="10" spans="1:6" ht="14.4" customHeight="1" x14ac:dyDescent="0.3">
      <c r="A10" s="772" t="s">
        <v>3373</v>
      </c>
      <c r="B10" s="764">
        <v>159.69</v>
      </c>
      <c r="C10" s="753">
        <v>7.2773590236699876E-3</v>
      </c>
      <c r="D10" s="764">
        <v>21783.71</v>
      </c>
      <c r="E10" s="753">
        <v>0.99272264097633012</v>
      </c>
      <c r="F10" s="765">
        <v>21943.399999999998</v>
      </c>
    </row>
    <row r="11" spans="1:6" ht="14.4" customHeight="1" thickBot="1" x14ac:dyDescent="0.35">
      <c r="A11" s="773" t="s">
        <v>3374</v>
      </c>
      <c r="B11" s="768"/>
      <c r="C11" s="769">
        <v>0</v>
      </c>
      <c r="D11" s="768">
        <v>13139.330000000004</v>
      </c>
      <c r="E11" s="769">
        <v>1</v>
      </c>
      <c r="F11" s="770">
        <v>13139.330000000004</v>
      </c>
    </row>
    <row r="12" spans="1:6" ht="14.4" customHeight="1" thickBot="1" x14ac:dyDescent="0.35">
      <c r="A12" s="681" t="s">
        <v>3</v>
      </c>
      <c r="B12" s="682">
        <v>6366.14</v>
      </c>
      <c r="C12" s="683">
        <v>4.4384971409065666E-2</v>
      </c>
      <c r="D12" s="682">
        <v>137063.94</v>
      </c>
      <c r="E12" s="683">
        <v>0.95561502859093439</v>
      </c>
      <c r="F12" s="684">
        <v>143430.07999999999</v>
      </c>
    </row>
    <row r="13" spans="1:6" ht="14.4" customHeight="1" thickBot="1" x14ac:dyDescent="0.35"/>
    <row r="14" spans="1:6" ht="14.4" customHeight="1" x14ac:dyDescent="0.3">
      <c r="A14" s="771" t="s">
        <v>4286</v>
      </c>
      <c r="B14" s="229">
        <v>792</v>
      </c>
      <c r="C14" s="745">
        <v>1</v>
      </c>
      <c r="D14" s="229"/>
      <c r="E14" s="745">
        <v>0</v>
      </c>
      <c r="F14" s="763">
        <v>792</v>
      </c>
    </row>
    <row r="15" spans="1:6" ht="14.4" customHeight="1" x14ac:dyDescent="0.3">
      <c r="A15" s="772" t="s">
        <v>3158</v>
      </c>
      <c r="B15" s="764">
        <v>676.75</v>
      </c>
      <c r="C15" s="753">
        <v>0.17999914887731611</v>
      </c>
      <c r="D15" s="764">
        <v>3082.9899999999975</v>
      </c>
      <c r="E15" s="753">
        <v>0.82000085112268395</v>
      </c>
      <c r="F15" s="765">
        <v>3759.7399999999975</v>
      </c>
    </row>
    <row r="16" spans="1:6" ht="14.4" customHeight="1" x14ac:dyDescent="0.3">
      <c r="A16" s="772" t="s">
        <v>3100</v>
      </c>
      <c r="B16" s="764">
        <v>568.7299999999999</v>
      </c>
      <c r="C16" s="753">
        <v>0.29887068888503515</v>
      </c>
      <c r="D16" s="764">
        <v>1334.1999999999998</v>
      </c>
      <c r="E16" s="753">
        <v>0.70112931111496479</v>
      </c>
      <c r="F16" s="765">
        <v>1902.9299999999998</v>
      </c>
    </row>
    <row r="17" spans="1:6" ht="14.4" customHeight="1" x14ac:dyDescent="0.3">
      <c r="A17" s="772" t="s">
        <v>3094</v>
      </c>
      <c r="B17" s="764">
        <v>457.95</v>
      </c>
      <c r="C17" s="753">
        <v>0.2823958166323397</v>
      </c>
      <c r="D17" s="764">
        <v>1163.71</v>
      </c>
      <c r="E17" s="753">
        <v>0.7176041833676603</v>
      </c>
      <c r="F17" s="765">
        <v>1621.66</v>
      </c>
    </row>
    <row r="18" spans="1:6" ht="14.4" customHeight="1" x14ac:dyDescent="0.3">
      <c r="A18" s="772" t="s">
        <v>3124</v>
      </c>
      <c r="B18" s="764">
        <v>425.18</v>
      </c>
      <c r="C18" s="753">
        <v>0.78031860226104832</v>
      </c>
      <c r="D18" s="764">
        <v>119.7</v>
      </c>
      <c r="E18" s="753">
        <v>0.21968139773895171</v>
      </c>
      <c r="F18" s="765">
        <v>544.88</v>
      </c>
    </row>
    <row r="19" spans="1:6" ht="14.4" customHeight="1" x14ac:dyDescent="0.3">
      <c r="A19" s="772" t="s">
        <v>3154</v>
      </c>
      <c r="B19" s="764">
        <v>421.38</v>
      </c>
      <c r="C19" s="753">
        <v>0.25283204531272502</v>
      </c>
      <c r="D19" s="764">
        <v>1245.2599999999998</v>
      </c>
      <c r="E19" s="753">
        <v>0.74716795468727493</v>
      </c>
      <c r="F19" s="765">
        <v>1666.6399999999999</v>
      </c>
    </row>
    <row r="20" spans="1:6" ht="14.4" customHeight="1" x14ac:dyDescent="0.3">
      <c r="A20" s="772" t="s">
        <v>3097</v>
      </c>
      <c r="B20" s="764">
        <v>374.73</v>
      </c>
      <c r="C20" s="753">
        <v>2.821919293695584E-2</v>
      </c>
      <c r="D20" s="764">
        <v>12904.529999999993</v>
      </c>
      <c r="E20" s="753">
        <v>0.97178080706304415</v>
      </c>
      <c r="F20" s="765">
        <v>13279.259999999993</v>
      </c>
    </row>
    <row r="21" spans="1:6" ht="14.4" customHeight="1" x14ac:dyDescent="0.3">
      <c r="A21" s="772" t="s">
        <v>3104</v>
      </c>
      <c r="B21" s="764">
        <v>337.89</v>
      </c>
      <c r="C21" s="753">
        <v>0.12281282030778626</v>
      </c>
      <c r="D21" s="764">
        <v>2413.37</v>
      </c>
      <c r="E21" s="753">
        <v>0.87718717969221383</v>
      </c>
      <c r="F21" s="765">
        <v>2751.2599999999998</v>
      </c>
    </row>
    <row r="22" spans="1:6" ht="14.4" customHeight="1" x14ac:dyDescent="0.3">
      <c r="A22" s="772" t="s">
        <v>3085</v>
      </c>
      <c r="B22" s="764">
        <v>320.20999999999998</v>
      </c>
      <c r="C22" s="753">
        <v>0.50000780749832141</v>
      </c>
      <c r="D22" s="764">
        <v>320.2</v>
      </c>
      <c r="E22" s="753">
        <v>0.49999219250167865</v>
      </c>
      <c r="F22" s="765">
        <v>640.41</v>
      </c>
    </row>
    <row r="23" spans="1:6" ht="14.4" customHeight="1" x14ac:dyDescent="0.3">
      <c r="A23" s="772" t="s">
        <v>3120</v>
      </c>
      <c r="B23" s="764">
        <v>319.68</v>
      </c>
      <c r="C23" s="753">
        <v>0.43159173754556501</v>
      </c>
      <c r="D23" s="764">
        <v>421.02</v>
      </c>
      <c r="E23" s="753">
        <v>0.56840826245443499</v>
      </c>
      <c r="F23" s="765">
        <v>740.7</v>
      </c>
    </row>
    <row r="24" spans="1:6" ht="14.4" customHeight="1" x14ac:dyDescent="0.3">
      <c r="A24" s="772" t="s">
        <v>3107</v>
      </c>
      <c r="B24" s="764">
        <v>300.68</v>
      </c>
      <c r="C24" s="753">
        <v>0.13953445203445203</v>
      </c>
      <c r="D24" s="764">
        <v>1854.2</v>
      </c>
      <c r="E24" s="753">
        <v>0.86046554796554797</v>
      </c>
      <c r="F24" s="765">
        <v>2154.88</v>
      </c>
    </row>
    <row r="25" spans="1:6" ht="14.4" customHeight="1" x14ac:dyDescent="0.3">
      <c r="A25" s="772" t="s">
        <v>3113</v>
      </c>
      <c r="B25" s="764">
        <v>300.33</v>
      </c>
      <c r="C25" s="753">
        <v>0.15152187842126236</v>
      </c>
      <c r="D25" s="764">
        <v>1681.7600000000004</v>
      </c>
      <c r="E25" s="753">
        <v>0.8484781215787377</v>
      </c>
      <c r="F25" s="765">
        <v>1982.0900000000004</v>
      </c>
    </row>
    <row r="26" spans="1:6" ht="14.4" customHeight="1" x14ac:dyDescent="0.3">
      <c r="A26" s="772" t="s">
        <v>4287</v>
      </c>
      <c r="B26" s="764">
        <v>252.11</v>
      </c>
      <c r="C26" s="753">
        <v>1</v>
      </c>
      <c r="D26" s="764"/>
      <c r="E26" s="753">
        <v>0</v>
      </c>
      <c r="F26" s="765">
        <v>252.11</v>
      </c>
    </row>
    <row r="27" spans="1:6" ht="14.4" customHeight="1" x14ac:dyDescent="0.3">
      <c r="A27" s="772" t="s">
        <v>3116</v>
      </c>
      <c r="B27" s="764">
        <v>205.25</v>
      </c>
      <c r="C27" s="753">
        <v>0.42746167944018665</v>
      </c>
      <c r="D27" s="764">
        <v>274.90999999999997</v>
      </c>
      <c r="E27" s="753">
        <v>0.57253832055981335</v>
      </c>
      <c r="F27" s="765">
        <v>480.15999999999997</v>
      </c>
    </row>
    <row r="28" spans="1:6" ht="14.4" customHeight="1" x14ac:dyDescent="0.3">
      <c r="A28" s="772" t="s">
        <v>3099</v>
      </c>
      <c r="B28" s="764">
        <v>150.9</v>
      </c>
      <c r="C28" s="753">
        <v>0.37498136275533023</v>
      </c>
      <c r="D28" s="764">
        <v>251.52</v>
      </c>
      <c r="E28" s="753">
        <v>0.62501863724466977</v>
      </c>
      <c r="F28" s="765">
        <v>402.42</v>
      </c>
    </row>
    <row r="29" spans="1:6" ht="14.4" customHeight="1" x14ac:dyDescent="0.3">
      <c r="A29" s="772" t="s">
        <v>3153</v>
      </c>
      <c r="B29" s="764">
        <v>138.75</v>
      </c>
      <c r="C29" s="753">
        <v>0.27273263356527894</v>
      </c>
      <c r="D29" s="764">
        <v>369.98999999999995</v>
      </c>
      <c r="E29" s="753">
        <v>0.72726736643472101</v>
      </c>
      <c r="F29" s="765">
        <v>508.73999999999995</v>
      </c>
    </row>
    <row r="30" spans="1:6" ht="14.4" customHeight="1" x14ac:dyDescent="0.3">
      <c r="A30" s="772" t="s">
        <v>3118</v>
      </c>
      <c r="B30" s="764">
        <v>102.63</v>
      </c>
      <c r="C30" s="753">
        <v>0.18917623638273948</v>
      </c>
      <c r="D30" s="764">
        <v>439.88</v>
      </c>
      <c r="E30" s="753">
        <v>0.8108237636172605</v>
      </c>
      <c r="F30" s="765">
        <v>542.51</v>
      </c>
    </row>
    <row r="31" spans="1:6" ht="14.4" customHeight="1" x14ac:dyDescent="0.3">
      <c r="A31" s="772" t="s">
        <v>4288</v>
      </c>
      <c r="B31" s="764">
        <v>79.48</v>
      </c>
      <c r="C31" s="753">
        <v>1</v>
      </c>
      <c r="D31" s="764"/>
      <c r="E31" s="753">
        <v>0</v>
      </c>
      <c r="F31" s="765">
        <v>79.48</v>
      </c>
    </row>
    <row r="32" spans="1:6" ht="14.4" customHeight="1" x14ac:dyDescent="0.3">
      <c r="A32" s="772" t="s">
        <v>3122</v>
      </c>
      <c r="B32" s="764">
        <v>54.95</v>
      </c>
      <c r="C32" s="753">
        <v>0.13464507118178926</v>
      </c>
      <c r="D32" s="764">
        <v>353.15999999999997</v>
      </c>
      <c r="E32" s="753">
        <v>0.86535492881821074</v>
      </c>
      <c r="F32" s="765">
        <v>408.10999999999996</v>
      </c>
    </row>
    <row r="33" spans="1:6" ht="14.4" customHeight="1" x14ac:dyDescent="0.3">
      <c r="A33" s="772" t="s">
        <v>3115</v>
      </c>
      <c r="B33" s="764">
        <v>48.42</v>
      </c>
      <c r="C33" s="753">
        <v>0.16666666666666669</v>
      </c>
      <c r="D33" s="764">
        <v>242.1</v>
      </c>
      <c r="E33" s="753">
        <v>0.83333333333333337</v>
      </c>
      <c r="F33" s="765">
        <v>290.52</v>
      </c>
    </row>
    <row r="34" spans="1:6" ht="14.4" customHeight="1" x14ac:dyDescent="0.3">
      <c r="A34" s="772" t="s">
        <v>3092</v>
      </c>
      <c r="B34" s="764">
        <v>20.56</v>
      </c>
      <c r="C34" s="753">
        <v>0.10878306878306877</v>
      </c>
      <c r="D34" s="764">
        <v>168.44</v>
      </c>
      <c r="E34" s="753">
        <v>0.89121693121693124</v>
      </c>
      <c r="F34" s="765">
        <v>189</v>
      </c>
    </row>
    <row r="35" spans="1:6" ht="14.4" customHeight="1" x14ac:dyDescent="0.3">
      <c r="A35" s="772" t="s">
        <v>3140</v>
      </c>
      <c r="B35" s="764">
        <v>17.579999999999998</v>
      </c>
      <c r="C35" s="753">
        <v>0.12508894264977941</v>
      </c>
      <c r="D35" s="764">
        <v>122.96</v>
      </c>
      <c r="E35" s="753">
        <v>0.87491105735022057</v>
      </c>
      <c r="F35" s="765">
        <v>140.54</v>
      </c>
    </row>
    <row r="36" spans="1:6" ht="14.4" customHeight="1" x14ac:dyDescent="0.3">
      <c r="A36" s="772" t="s">
        <v>3123</v>
      </c>
      <c r="B36" s="764"/>
      <c r="C36" s="753">
        <v>0</v>
      </c>
      <c r="D36" s="764">
        <v>909.26999999999987</v>
      </c>
      <c r="E36" s="753">
        <v>1</v>
      </c>
      <c r="F36" s="765">
        <v>909.26999999999987</v>
      </c>
    </row>
    <row r="37" spans="1:6" ht="14.4" customHeight="1" x14ac:dyDescent="0.3">
      <c r="A37" s="772" t="s">
        <v>3111</v>
      </c>
      <c r="B37" s="764"/>
      <c r="C37" s="753">
        <v>0</v>
      </c>
      <c r="D37" s="764">
        <v>2378.71</v>
      </c>
      <c r="E37" s="753">
        <v>1</v>
      </c>
      <c r="F37" s="765">
        <v>2378.71</v>
      </c>
    </row>
    <row r="38" spans="1:6" ht="14.4" customHeight="1" x14ac:dyDescent="0.3">
      <c r="A38" s="772" t="s">
        <v>3137</v>
      </c>
      <c r="B38" s="764"/>
      <c r="C38" s="753">
        <v>0</v>
      </c>
      <c r="D38" s="764">
        <v>494.01</v>
      </c>
      <c r="E38" s="753">
        <v>1</v>
      </c>
      <c r="F38" s="765">
        <v>494.01</v>
      </c>
    </row>
    <row r="39" spans="1:6" ht="14.4" customHeight="1" x14ac:dyDescent="0.3">
      <c r="A39" s="772" t="s">
        <v>3108</v>
      </c>
      <c r="B39" s="764"/>
      <c r="C39" s="753">
        <v>0</v>
      </c>
      <c r="D39" s="764">
        <v>9046</v>
      </c>
      <c r="E39" s="753">
        <v>1</v>
      </c>
      <c r="F39" s="765">
        <v>9046</v>
      </c>
    </row>
    <row r="40" spans="1:6" ht="14.4" customHeight="1" x14ac:dyDescent="0.3">
      <c r="A40" s="772" t="s">
        <v>3091</v>
      </c>
      <c r="B40" s="764"/>
      <c r="C40" s="753">
        <v>0</v>
      </c>
      <c r="D40" s="764">
        <v>1056</v>
      </c>
      <c r="E40" s="753">
        <v>1</v>
      </c>
      <c r="F40" s="765">
        <v>1056</v>
      </c>
    </row>
    <row r="41" spans="1:6" ht="14.4" customHeight="1" x14ac:dyDescent="0.3">
      <c r="A41" s="772" t="s">
        <v>3112</v>
      </c>
      <c r="B41" s="764"/>
      <c r="C41" s="753">
        <v>0</v>
      </c>
      <c r="D41" s="764">
        <v>209.53</v>
      </c>
      <c r="E41" s="753">
        <v>1</v>
      </c>
      <c r="F41" s="765">
        <v>209.53</v>
      </c>
    </row>
    <row r="42" spans="1:6" ht="14.4" customHeight="1" x14ac:dyDescent="0.3">
      <c r="A42" s="772" t="s">
        <v>3125</v>
      </c>
      <c r="B42" s="764"/>
      <c r="C42" s="753">
        <v>0</v>
      </c>
      <c r="D42" s="764">
        <v>45.05</v>
      </c>
      <c r="E42" s="753">
        <v>1</v>
      </c>
      <c r="F42" s="765">
        <v>45.05</v>
      </c>
    </row>
    <row r="43" spans="1:6" ht="14.4" customHeight="1" x14ac:dyDescent="0.3">
      <c r="A43" s="772" t="s">
        <v>3114</v>
      </c>
      <c r="B43" s="764"/>
      <c r="C43" s="753">
        <v>0</v>
      </c>
      <c r="D43" s="764">
        <v>2472.75</v>
      </c>
      <c r="E43" s="753">
        <v>1</v>
      </c>
      <c r="F43" s="765">
        <v>2472.75</v>
      </c>
    </row>
    <row r="44" spans="1:6" ht="14.4" customHeight="1" x14ac:dyDescent="0.3">
      <c r="A44" s="772" t="s">
        <v>3117</v>
      </c>
      <c r="B44" s="764"/>
      <c r="C44" s="753">
        <v>0</v>
      </c>
      <c r="D44" s="764">
        <v>10150.039999999999</v>
      </c>
      <c r="E44" s="753">
        <v>1</v>
      </c>
      <c r="F44" s="765">
        <v>10150.039999999999</v>
      </c>
    </row>
    <row r="45" spans="1:6" ht="14.4" customHeight="1" x14ac:dyDescent="0.3">
      <c r="A45" s="772" t="s">
        <v>3077</v>
      </c>
      <c r="B45" s="764"/>
      <c r="C45" s="753">
        <v>0</v>
      </c>
      <c r="D45" s="764">
        <v>60941.289999999979</v>
      </c>
      <c r="E45" s="753">
        <v>1</v>
      </c>
      <c r="F45" s="765">
        <v>60941.289999999979</v>
      </c>
    </row>
    <row r="46" spans="1:6" ht="14.4" customHeight="1" x14ac:dyDescent="0.3">
      <c r="A46" s="772" t="s">
        <v>3149</v>
      </c>
      <c r="B46" s="764"/>
      <c r="C46" s="753">
        <v>0</v>
      </c>
      <c r="D46" s="764">
        <v>848.35</v>
      </c>
      <c r="E46" s="753">
        <v>1</v>
      </c>
      <c r="F46" s="765">
        <v>848.35</v>
      </c>
    </row>
    <row r="47" spans="1:6" ht="14.4" customHeight="1" x14ac:dyDescent="0.3">
      <c r="A47" s="772" t="s">
        <v>3127</v>
      </c>
      <c r="B47" s="764"/>
      <c r="C47" s="753">
        <v>0</v>
      </c>
      <c r="D47" s="764">
        <v>151.35</v>
      </c>
      <c r="E47" s="753">
        <v>1</v>
      </c>
      <c r="F47" s="765">
        <v>151.35</v>
      </c>
    </row>
    <row r="48" spans="1:6" ht="14.4" customHeight="1" x14ac:dyDescent="0.3">
      <c r="A48" s="772" t="s">
        <v>3148</v>
      </c>
      <c r="B48" s="764"/>
      <c r="C48" s="753"/>
      <c r="D48" s="764">
        <v>0</v>
      </c>
      <c r="E48" s="753"/>
      <c r="F48" s="765">
        <v>0</v>
      </c>
    </row>
    <row r="49" spans="1:6" ht="14.4" customHeight="1" x14ac:dyDescent="0.3">
      <c r="A49" s="772" t="s">
        <v>3133</v>
      </c>
      <c r="B49" s="764"/>
      <c r="C49" s="753">
        <v>0</v>
      </c>
      <c r="D49" s="764">
        <v>198.41</v>
      </c>
      <c r="E49" s="753">
        <v>1</v>
      </c>
      <c r="F49" s="765">
        <v>198.41</v>
      </c>
    </row>
    <row r="50" spans="1:6" ht="14.4" customHeight="1" x14ac:dyDescent="0.3">
      <c r="A50" s="772" t="s">
        <v>3106</v>
      </c>
      <c r="B50" s="764"/>
      <c r="C50" s="753">
        <v>0</v>
      </c>
      <c r="D50" s="764">
        <v>1005.9599999999998</v>
      </c>
      <c r="E50" s="753">
        <v>1</v>
      </c>
      <c r="F50" s="765">
        <v>1005.9599999999998</v>
      </c>
    </row>
    <row r="51" spans="1:6" ht="14.4" customHeight="1" x14ac:dyDescent="0.3">
      <c r="A51" s="772" t="s">
        <v>3087</v>
      </c>
      <c r="B51" s="764"/>
      <c r="C51" s="753">
        <v>0</v>
      </c>
      <c r="D51" s="764">
        <v>3185</v>
      </c>
      <c r="E51" s="753">
        <v>1</v>
      </c>
      <c r="F51" s="765">
        <v>3185</v>
      </c>
    </row>
    <row r="52" spans="1:6" ht="14.4" customHeight="1" x14ac:dyDescent="0.3">
      <c r="A52" s="772" t="s">
        <v>4289</v>
      </c>
      <c r="B52" s="764"/>
      <c r="C52" s="753">
        <v>0</v>
      </c>
      <c r="D52" s="764">
        <v>848.35</v>
      </c>
      <c r="E52" s="753">
        <v>1</v>
      </c>
      <c r="F52" s="765">
        <v>848.35</v>
      </c>
    </row>
    <row r="53" spans="1:6" ht="14.4" customHeight="1" x14ac:dyDescent="0.3">
      <c r="A53" s="772" t="s">
        <v>3109</v>
      </c>
      <c r="B53" s="764"/>
      <c r="C53" s="753"/>
      <c r="D53" s="764">
        <v>0</v>
      </c>
      <c r="E53" s="753"/>
      <c r="F53" s="765">
        <v>0</v>
      </c>
    </row>
    <row r="54" spans="1:6" ht="14.4" customHeight="1" x14ac:dyDescent="0.3">
      <c r="A54" s="772" t="s">
        <v>4290</v>
      </c>
      <c r="B54" s="764"/>
      <c r="C54" s="753"/>
      <c r="D54" s="764">
        <v>0</v>
      </c>
      <c r="E54" s="753"/>
      <c r="F54" s="765">
        <v>0</v>
      </c>
    </row>
    <row r="55" spans="1:6" ht="14.4" customHeight="1" x14ac:dyDescent="0.3">
      <c r="A55" s="772" t="s">
        <v>3128</v>
      </c>
      <c r="B55" s="764"/>
      <c r="C55" s="753">
        <v>0</v>
      </c>
      <c r="D55" s="764">
        <v>3003.7400000000002</v>
      </c>
      <c r="E55" s="753">
        <v>1</v>
      </c>
      <c r="F55" s="765">
        <v>3003.7400000000002</v>
      </c>
    </row>
    <row r="56" spans="1:6" ht="14.4" customHeight="1" x14ac:dyDescent="0.3">
      <c r="A56" s="772" t="s">
        <v>3086</v>
      </c>
      <c r="B56" s="764"/>
      <c r="C56" s="753">
        <v>0</v>
      </c>
      <c r="D56" s="764">
        <v>36.909999999999997</v>
      </c>
      <c r="E56" s="753">
        <v>1</v>
      </c>
      <c r="F56" s="765">
        <v>36.909999999999997</v>
      </c>
    </row>
    <row r="57" spans="1:6" ht="14.4" customHeight="1" x14ac:dyDescent="0.3">
      <c r="A57" s="772" t="s">
        <v>3130</v>
      </c>
      <c r="B57" s="764">
        <v>0</v>
      </c>
      <c r="C57" s="753"/>
      <c r="D57" s="764"/>
      <c r="E57" s="753"/>
      <c r="F57" s="765">
        <v>0</v>
      </c>
    </row>
    <row r="58" spans="1:6" ht="14.4" customHeight="1" x14ac:dyDescent="0.3">
      <c r="A58" s="772" t="s">
        <v>3145</v>
      </c>
      <c r="B58" s="764"/>
      <c r="C58" s="753">
        <v>0</v>
      </c>
      <c r="D58" s="764">
        <v>2639.8999999999992</v>
      </c>
      <c r="E58" s="753">
        <v>1</v>
      </c>
      <c r="F58" s="765">
        <v>2639.8999999999992</v>
      </c>
    </row>
    <row r="59" spans="1:6" ht="14.4" customHeight="1" x14ac:dyDescent="0.3">
      <c r="A59" s="772" t="s">
        <v>3156</v>
      </c>
      <c r="B59" s="764"/>
      <c r="C59" s="753">
        <v>0</v>
      </c>
      <c r="D59" s="764">
        <v>532.72</v>
      </c>
      <c r="E59" s="753">
        <v>1</v>
      </c>
      <c r="F59" s="765">
        <v>532.72</v>
      </c>
    </row>
    <row r="60" spans="1:6" ht="14.4" customHeight="1" x14ac:dyDescent="0.3">
      <c r="A60" s="772" t="s">
        <v>3089</v>
      </c>
      <c r="B60" s="764"/>
      <c r="C60" s="753">
        <v>0</v>
      </c>
      <c r="D60" s="764">
        <v>1874.4000000000003</v>
      </c>
      <c r="E60" s="753">
        <v>1</v>
      </c>
      <c r="F60" s="765">
        <v>1874.4000000000003</v>
      </c>
    </row>
    <row r="61" spans="1:6" ht="14.4" customHeight="1" x14ac:dyDescent="0.3">
      <c r="A61" s="772" t="s">
        <v>3121</v>
      </c>
      <c r="B61" s="764"/>
      <c r="C61" s="753">
        <v>0</v>
      </c>
      <c r="D61" s="764">
        <v>648</v>
      </c>
      <c r="E61" s="753">
        <v>1</v>
      </c>
      <c r="F61" s="765">
        <v>648</v>
      </c>
    </row>
    <row r="62" spans="1:6" ht="14.4" customHeight="1" x14ac:dyDescent="0.3">
      <c r="A62" s="772" t="s">
        <v>3102</v>
      </c>
      <c r="B62" s="764">
        <v>0</v>
      </c>
      <c r="C62" s="753">
        <v>0</v>
      </c>
      <c r="D62" s="764">
        <v>755.81999999999994</v>
      </c>
      <c r="E62" s="753">
        <v>1</v>
      </c>
      <c r="F62" s="765">
        <v>755.81999999999994</v>
      </c>
    </row>
    <row r="63" spans="1:6" ht="14.4" customHeight="1" x14ac:dyDescent="0.3">
      <c r="A63" s="772" t="s">
        <v>3157</v>
      </c>
      <c r="B63" s="764"/>
      <c r="C63" s="753">
        <v>0</v>
      </c>
      <c r="D63" s="764">
        <v>214.28</v>
      </c>
      <c r="E63" s="753">
        <v>1</v>
      </c>
      <c r="F63" s="765">
        <v>214.28</v>
      </c>
    </row>
    <row r="64" spans="1:6" ht="14.4" customHeight="1" x14ac:dyDescent="0.3">
      <c r="A64" s="772" t="s">
        <v>3093</v>
      </c>
      <c r="B64" s="764">
        <v>0</v>
      </c>
      <c r="C64" s="753">
        <v>0</v>
      </c>
      <c r="D64" s="764">
        <v>1332.0999999999997</v>
      </c>
      <c r="E64" s="753">
        <v>1</v>
      </c>
      <c r="F64" s="765">
        <v>1332.0999999999997</v>
      </c>
    </row>
    <row r="65" spans="1:6" ht="14.4" customHeight="1" x14ac:dyDescent="0.3">
      <c r="A65" s="772" t="s">
        <v>3096</v>
      </c>
      <c r="B65" s="764"/>
      <c r="C65" s="753">
        <v>0</v>
      </c>
      <c r="D65" s="764">
        <v>1728.5800000000002</v>
      </c>
      <c r="E65" s="753">
        <v>1</v>
      </c>
      <c r="F65" s="765">
        <v>1728.5800000000002</v>
      </c>
    </row>
    <row r="66" spans="1:6" ht="14.4" customHeight="1" x14ac:dyDescent="0.3">
      <c r="A66" s="772" t="s">
        <v>3134</v>
      </c>
      <c r="B66" s="764"/>
      <c r="C66" s="753">
        <v>0</v>
      </c>
      <c r="D66" s="764">
        <v>113.66</v>
      </c>
      <c r="E66" s="753">
        <v>1</v>
      </c>
      <c r="F66" s="765">
        <v>113.66</v>
      </c>
    </row>
    <row r="67" spans="1:6" ht="14.4" customHeight="1" x14ac:dyDescent="0.3">
      <c r="A67" s="772" t="s">
        <v>3081</v>
      </c>
      <c r="B67" s="764"/>
      <c r="C67" s="753">
        <v>0</v>
      </c>
      <c r="D67" s="764">
        <v>335.15999999999997</v>
      </c>
      <c r="E67" s="753">
        <v>1</v>
      </c>
      <c r="F67" s="765">
        <v>335.15999999999997</v>
      </c>
    </row>
    <row r="68" spans="1:6" ht="14.4" customHeight="1" x14ac:dyDescent="0.3">
      <c r="A68" s="772" t="s">
        <v>3147</v>
      </c>
      <c r="B68" s="764"/>
      <c r="C68" s="753">
        <v>0</v>
      </c>
      <c r="D68" s="764">
        <v>527.26</v>
      </c>
      <c r="E68" s="753">
        <v>1</v>
      </c>
      <c r="F68" s="765">
        <v>527.26</v>
      </c>
    </row>
    <row r="69" spans="1:6" ht="14.4" customHeight="1" thickBot="1" x14ac:dyDescent="0.35">
      <c r="A69" s="773" t="s">
        <v>3088</v>
      </c>
      <c r="B69" s="768">
        <v>0</v>
      </c>
      <c r="C69" s="769">
        <v>0</v>
      </c>
      <c r="D69" s="768">
        <v>617.44000000000005</v>
      </c>
      <c r="E69" s="769">
        <v>1</v>
      </c>
      <c r="F69" s="770">
        <v>617.44000000000005</v>
      </c>
    </row>
    <row r="70" spans="1:6" ht="14.4" customHeight="1" thickBot="1" x14ac:dyDescent="0.35">
      <c r="A70" s="681" t="s">
        <v>3</v>
      </c>
      <c r="B70" s="682">
        <v>6366.14</v>
      </c>
      <c r="C70" s="683">
        <v>4.4384971409065672E-2</v>
      </c>
      <c r="D70" s="682">
        <v>137063.94</v>
      </c>
      <c r="E70" s="683">
        <v>0.95561502859093461</v>
      </c>
      <c r="F70" s="684">
        <v>143430.07999999996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{1560C22D-8B3F-483D-AEEE-8C737D507042}</x14:id>
        </ext>
      </extLst>
    </cfRule>
  </conditionalFormatting>
  <conditionalFormatting sqref="F14:F6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{5CDB32F1-7B65-4C55-AF8A-B6BBF28E5DF1}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60C22D-8B3F-483D-AEEE-8C737D50704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5CDB32F1-7B65-4C55-AF8A-B6BBF28E5D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F14:F69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7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4296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106</v>
      </c>
      <c r="G3" s="47">
        <f>SUBTOTAL(9,G6:G1048576)</f>
        <v>6366.1399999999985</v>
      </c>
      <c r="H3" s="48">
        <f>IF(M3=0,0,G3/M3)</f>
        <v>4.4384971409065617E-2</v>
      </c>
      <c r="I3" s="47">
        <f>SUBTOTAL(9,I6:I1048576)</f>
        <v>820</v>
      </c>
      <c r="J3" s="47">
        <f>SUBTOTAL(9,J6:J1048576)</f>
        <v>137063.94000000009</v>
      </c>
      <c r="K3" s="48">
        <f>IF(M3=0,0,J3/M3)</f>
        <v>0.95561502859093428</v>
      </c>
      <c r="L3" s="47">
        <f>SUBTOTAL(9,L6:L1048576)</f>
        <v>926</v>
      </c>
      <c r="M3" s="49">
        <f>SUBTOTAL(9,M6:M1048576)</f>
        <v>143430.0800000001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62" t="s">
        <v>167</v>
      </c>
      <c r="B5" s="774" t="s">
        <v>163</v>
      </c>
      <c r="C5" s="774" t="s">
        <v>90</v>
      </c>
      <c r="D5" s="774" t="s">
        <v>164</v>
      </c>
      <c r="E5" s="774" t="s">
        <v>165</v>
      </c>
      <c r="F5" s="695" t="s">
        <v>28</v>
      </c>
      <c r="G5" s="695" t="s">
        <v>14</v>
      </c>
      <c r="H5" s="676" t="s">
        <v>166</v>
      </c>
      <c r="I5" s="675" t="s">
        <v>28</v>
      </c>
      <c r="J5" s="695" t="s">
        <v>14</v>
      </c>
      <c r="K5" s="676" t="s">
        <v>166</v>
      </c>
      <c r="L5" s="675" t="s">
        <v>28</v>
      </c>
      <c r="M5" s="696" t="s">
        <v>14</v>
      </c>
    </row>
    <row r="6" spans="1:13" ht="14.4" customHeight="1" x14ac:dyDescent="0.3">
      <c r="A6" s="739" t="s">
        <v>3371</v>
      </c>
      <c r="B6" s="740" t="s">
        <v>4291</v>
      </c>
      <c r="C6" s="740" t="s">
        <v>4098</v>
      </c>
      <c r="D6" s="740" t="s">
        <v>4099</v>
      </c>
      <c r="E6" s="740" t="s">
        <v>4100</v>
      </c>
      <c r="F6" s="229">
        <v>2</v>
      </c>
      <c r="G6" s="229">
        <v>144.08000000000001</v>
      </c>
      <c r="H6" s="745">
        <v>1</v>
      </c>
      <c r="I6" s="229"/>
      <c r="J6" s="229"/>
      <c r="K6" s="745">
        <v>0</v>
      </c>
      <c r="L6" s="229">
        <v>2</v>
      </c>
      <c r="M6" s="763">
        <v>144.08000000000001</v>
      </c>
    </row>
    <row r="7" spans="1:13" ht="14.4" customHeight="1" x14ac:dyDescent="0.3">
      <c r="A7" s="746" t="s">
        <v>3371</v>
      </c>
      <c r="B7" s="748" t="s">
        <v>4291</v>
      </c>
      <c r="C7" s="748" t="s">
        <v>4101</v>
      </c>
      <c r="D7" s="748" t="s">
        <v>4099</v>
      </c>
      <c r="E7" s="748" t="s">
        <v>4102</v>
      </c>
      <c r="F7" s="764">
        <v>3</v>
      </c>
      <c r="G7" s="764">
        <v>108.03</v>
      </c>
      <c r="H7" s="753">
        <v>1</v>
      </c>
      <c r="I7" s="764"/>
      <c r="J7" s="764"/>
      <c r="K7" s="753">
        <v>0</v>
      </c>
      <c r="L7" s="764">
        <v>3</v>
      </c>
      <c r="M7" s="765">
        <v>108.03</v>
      </c>
    </row>
    <row r="8" spans="1:13" ht="14.4" customHeight="1" x14ac:dyDescent="0.3">
      <c r="A8" s="746" t="s">
        <v>3371</v>
      </c>
      <c r="B8" s="748" t="s">
        <v>3160</v>
      </c>
      <c r="C8" s="748" t="s">
        <v>2409</v>
      </c>
      <c r="D8" s="748" t="s">
        <v>629</v>
      </c>
      <c r="E8" s="748" t="s">
        <v>630</v>
      </c>
      <c r="F8" s="764"/>
      <c r="G8" s="764"/>
      <c r="H8" s="753">
        <v>0</v>
      </c>
      <c r="I8" s="764">
        <v>1</v>
      </c>
      <c r="J8" s="764">
        <v>46.85</v>
      </c>
      <c r="K8" s="753">
        <v>1</v>
      </c>
      <c r="L8" s="764">
        <v>1</v>
      </c>
      <c r="M8" s="765">
        <v>46.85</v>
      </c>
    </row>
    <row r="9" spans="1:13" ht="14.4" customHeight="1" x14ac:dyDescent="0.3">
      <c r="A9" s="746" t="s">
        <v>3371</v>
      </c>
      <c r="B9" s="748" t="s">
        <v>3160</v>
      </c>
      <c r="C9" s="748" t="s">
        <v>3766</v>
      </c>
      <c r="D9" s="748" t="s">
        <v>629</v>
      </c>
      <c r="E9" s="748" t="s">
        <v>3767</v>
      </c>
      <c r="F9" s="764"/>
      <c r="G9" s="764"/>
      <c r="H9" s="753"/>
      <c r="I9" s="764">
        <v>6</v>
      </c>
      <c r="J9" s="764">
        <v>0</v>
      </c>
      <c r="K9" s="753"/>
      <c r="L9" s="764">
        <v>6</v>
      </c>
      <c r="M9" s="765">
        <v>0</v>
      </c>
    </row>
    <row r="10" spans="1:13" ht="14.4" customHeight="1" x14ac:dyDescent="0.3">
      <c r="A10" s="746" t="s">
        <v>3371</v>
      </c>
      <c r="B10" s="748" t="s">
        <v>3160</v>
      </c>
      <c r="C10" s="748" t="s">
        <v>4076</v>
      </c>
      <c r="D10" s="748" t="s">
        <v>629</v>
      </c>
      <c r="E10" s="748" t="s">
        <v>2410</v>
      </c>
      <c r="F10" s="764"/>
      <c r="G10" s="764"/>
      <c r="H10" s="753"/>
      <c r="I10" s="764">
        <v>3</v>
      </c>
      <c r="J10" s="764">
        <v>0</v>
      </c>
      <c r="K10" s="753"/>
      <c r="L10" s="764">
        <v>3</v>
      </c>
      <c r="M10" s="765">
        <v>0</v>
      </c>
    </row>
    <row r="11" spans="1:13" ht="14.4" customHeight="1" x14ac:dyDescent="0.3">
      <c r="A11" s="746" t="s">
        <v>3371</v>
      </c>
      <c r="B11" s="748" t="s">
        <v>3177</v>
      </c>
      <c r="C11" s="748" t="s">
        <v>4065</v>
      </c>
      <c r="D11" s="748" t="s">
        <v>2434</v>
      </c>
      <c r="E11" s="748" t="s">
        <v>4066</v>
      </c>
      <c r="F11" s="764"/>
      <c r="G11" s="764"/>
      <c r="H11" s="753">
        <v>0</v>
      </c>
      <c r="I11" s="764">
        <v>3</v>
      </c>
      <c r="J11" s="764">
        <v>518.54999999999995</v>
      </c>
      <c r="K11" s="753">
        <v>1</v>
      </c>
      <c r="L11" s="764">
        <v>3</v>
      </c>
      <c r="M11" s="765">
        <v>518.54999999999995</v>
      </c>
    </row>
    <row r="12" spans="1:13" ht="14.4" customHeight="1" x14ac:dyDescent="0.3">
      <c r="A12" s="746" t="s">
        <v>3371</v>
      </c>
      <c r="B12" s="748" t="s">
        <v>3177</v>
      </c>
      <c r="C12" s="748" t="s">
        <v>3496</v>
      </c>
      <c r="D12" s="748" t="s">
        <v>2780</v>
      </c>
      <c r="E12" s="748" t="s">
        <v>614</v>
      </c>
      <c r="F12" s="764"/>
      <c r="G12" s="764"/>
      <c r="H12" s="753">
        <v>0</v>
      </c>
      <c r="I12" s="764">
        <v>1</v>
      </c>
      <c r="J12" s="764">
        <v>101.68</v>
      </c>
      <c r="K12" s="753">
        <v>1</v>
      </c>
      <c r="L12" s="764">
        <v>1</v>
      </c>
      <c r="M12" s="765">
        <v>101.68</v>
      </c>
    </row>
    <row r="13" spans="1:13" ht="14.4" customHeight="1" x14ac:dyDescent="0.3">
      <c r="A13" s="746" t="s">
        <v>3371</v>
      </c>
      <c r="B13" s="748" t="s">
        <v>3177</v>
      </c>
      <c r="C13" s="748" t="s">
        <v>2433</v>
      </c>
      <c r="D13" s="748" t="s">
        <v>2434</v>
      </c>
      <c r="E13" s="748" t="s">
        <v>3179</v>
      </c>
      <c r="F13" s="764"/>
      <c r="G13" s="764"/>
      <c r="H13" s="753">
        <v>0</v>
      </c>
      <c r="I13" s="764">
        <v>2</v>
      </c>
      <c r="J13" s="764">
        <v>172.86</v>
      </c>
      <c r="K13" s="753">
        <v>1</v>
      </c>
      <c r="L13" s="764">
        <v>2</v>
      </c>
      <c r="M13" s="765">
        <v>172.86</v>
      </c>
    </row>
    <row r="14" spans="1:13" ht="14.4" customHeight="1" x14ac:dyDescent="0.3">
      <c r="A14" s="746" t="s">
        <v>3371</v>
      </c>
      <c r="B14" s="748" t="s">
        <v>3180</v>
      </c>
      <c r="C14" s="748" t="s">
        <v>2534</v>
      </c>
      <c r="D14" s="748" t="s">
        <v>2535</v>
      </c>
      <c r="E14" s="748" t="s">
        <v>2536</v>
      </c>
      <c r="F14" s="764"/>
      <c r="G14" s="764"/>
      <c r="H14" s="753">
        <v>0</v>
      </c>
      <c r="I14" s="764">
        <v>6</v>
      </c>
      <c r="J14" s="764">
        <v>277.5</v>
      </c>
      <c r="K14" s="753">
        <v>1</v>
      </c>
      <c r="L14" s="764">
        <v>6</v>
      </c>
      <c r="M14" s="765">
        <v>277.5</v>
      </c>
    </row>
    <row r="15" spans="1:13" ht="14.4" customHeight="1" x14ac:dyDescent="0.3">
      <c r="A15" s="746" t="s">
        <v>3371</v>
      </c>
      <c r="B15" s="748" t="s">
        <v>3181</v>
      </c>
      <c r="C15" s="748" t="s">
        <v>2611</v>
      </c>
      <c r="D15" s="748" t="s">
        <v>3182</v>
      </c>
      <c r="E15" s="748" t="s">
        <v>3183</v>
      </c>
      <c r="F15" s="764"/>
      <c r="G15" s="764"/>
      <c r="H15" s="753">
        <v>0</v>
      </c>
      <c r="I15" s="764">
        <v>1</v>
      </c>
      <c r="J15" s="764">
        <v>120.61</v>
      </c>
      <c r="K15" s="753">
        <v>1</v>
      </c>
      <c r="L15" s="764">
        <v>1</v>
      </c>
      <c r="M15" s="765">
        <v>120.61</v>
      </c>
    </row>
    <row r="16" spans="1:13" ht="14.4" customHeight="1" x14ac:dyDescent="0.3">
      <c r="A16" s="746" t="s">
        <v>3371</v>
      </c>
      <c r="B16" s="748" t="s">
        <v>3181</v>
      </c>
      <c r="C16" s="748" t="s">
        <v>2492</v>
      </c>
      <c r="D16" s="748" t="s">
        <v>3184</v>
      </c>
      <c r="E16" s="748" t="s">
        <v>1259</v>
      </c>
      <c r="F16" s="764"/>
      <c r="G16" s="764"/>
      <c r="H16" s="753">
        <v>0</v>
      </c>
      <c r="I16" s="764">
        <v>2</v>
      </c>
      <c r="J16" s="764">
        <v>369.48</v>
      </c>
      <c r="K16" s="753">
        <v>1</v>
      </c>
      <c r="L16" s="764">
        <v>2</v>
      </c>
      <c r="M16" s="765">
        <v>369.48</v>
      </c>
    </row>
    <row r="17" spans="1:13" ht="14.4" customHeight="1" x14ac:dyDescent="0.3">
      <c r="A17" s="746" t="s">
        <v>3371</v>
      </c>
      <c r="B17" s="748" t="s">
        <v>3185</v>
      </c>
      <c r="C17" s="748" t="s">
        <v>2367</v>
      </c>
      <c r="D17" s="748" t="s">
        <v>632</v>
      </c>
      <c r="E17" s="748" t="s">
        <v>2368</v>
      </c>
      <c r="F17" s="764"/>
      <c r="G17" s="764"/>
      <c r="H17" s="753">
        <v>0</v>
      </c>
      <c r="I17" s="764">
        <v>1</v>
      </c>
      <c r="J17" s="764">
        <v>923.74</v>
      </c>
      <c r="K17" s="753">
        <v>1</v>
      </c>
      <c r="L17" s="764">
        <v>1</v>
      </c>
      <c r="M17" s="765">
        <v>923.74</v>
      </c>
    </row>
    <row r="18" spans="1:13" ht="14.4" customHeight="1" x14ac:dyDescent="0.3">
      <c r="A18" s="746" t="s">
        <v>3371</v>
      </c>
      <c r="B18" s="748" t="s">
        <v>3187</v>
      </c>
      <c r="C18" s="748" t="s">
        <v>2794</v>
      </c>
      <c r="D18" s="748" t="s">
        <v>2768</v>
      </c>
      <c r="E18" s="748" t="s">
        <v>2795</v>
      </c>
      <c r="F18" s="764"/>
      <c r="G18" s="764"/>
      <c r="H18" s="753">
        <v>0</v>
      </c>
      <c r="I18" s="764">
        <v>2</v>
      </c>
      <c r="J18" s="764">
        <v>373.74</v>
      </c>
      <c r="K18" s="753">
        <v>1</v>
      </c>
      <c r="L18" s="764">
        <v>2</v>
      </c>
      <c r="M18" s="765">
        <v>373.74</v>
      </c>
    </row>
    <row r="19" spans="1:13" ht="14.4" customHeight="1" x14ac:dyDescent="0.3">
      <c r="A19" s="746" t="s">
        <v>3371</v>
      </c>
      <c r="B19" s="748" t="s">
        <v>3196</v>
      </c>
      <c r="C19" s="748" t="s">
        <v>2328</v>
      </c>
      <c r="D19" s="748" t="s">
        <v>2329</v>
      </c>
      <c r="E19" s="748" t="s">
        <v>3198</v>
      </c>
      <c r="F19" s="764"/>
      <c r="G19" s="764"/>
      <c r="H19" s="753">
        <v>0</v>
      </c>
      <c r="I19" s="764">
        <v>2</v>
      </c>
      <c r="J19" s="764">
        <v>144</v>
      </c>
      <c r="K19" s="753">
        <v>1</v>
      </c>
      <c r="L19" s="764">
        <v>2</v>
      </c>
      <c r="M19" s="765">
        <v>144</v>
      </c>
    </row>
    <row r="20" spans="1:13" ht="14.4" customHeight="1" x14ac:dyDescent="0.3">
      <c r="A20" s="746" t="s">
        <v>3371</v>
      </c>
      <c r="B20" s="748" t="s">
        <v>3207</v>
      </c>
      <c r="C20" s="748" t="s">
        <v>2416</v>
      </c>
      <c r="D20" s="748" t="s">
        <v>2417</v>
      </c>
      <c r="E20" s="748" t="s">
        <v>2038</v>
      </c>
      <c r="F20" s="764"/>
      <c r="G20" s="764"/>
      <c r="H20" s="753">
        <v>0</v>
      </c>
      <c r="I20" s="764">
        <v>13</v>
      </c>
      <c r="J20" s="764">
        <v>852.02</v>
      </c>
      <c r="K20" s="753">
        <v>1</v>
      </c>
      <c r="L20" s="764">
        <v>13</v>
      </c>
      <c r="M20" s="765">
        <v>852.02</v>
      </c>
    </row>
    <row r="21" spans="1:13" ht="14.4" customHeight="1" x14ac:dyDescent="0.3">
      <c r="A21" s="746" t="s">
        <v>3371</v>
      </c>
      <c r="B21" s="748" t="s">
        <v>3207</v>
      </c>
      <c r="C21" s="748" t="s">
        <v>3974</v>
      </c>
      <c r="D21" s="748" t="s">
        <v>3975</v>
      </c>
      <c r="E21" s="748" t="s">
        <v>1036</v>
      </c>
      <c r="F21" s="764">
        <v>6</v>
      </c>
      <c r="G21" s="764">
        <v>421.38</v>
      </c>
      <c r="H21" s="753">
        <v>1</v>
      </c>
      <c r="I21" s="764"/>
      <c r="J21" s="764"/>
      <c r="K21" s="753">
        <v>0</v>
      </c>
      <c r="L21" s="764">
        <v>6</v>
      </c>
      <c r="M21" s="765">
        <v>421.38</v>
      </c>
    </row>
    <row r="22" spans="1:13" ht="14.4" customHeight="1" x14ac:dyDescent="0.3">
      <c r="A22" s="746" t="s">
        <v>3371</v>
      </c>
      <c r="B22" s="748" t="s">
        <v>3208</v>
      </c>
      <c r="C22" s="748" t="s">
        <v>3976</v>
      </c>
      <c r="D22" s="748" t="s">
        <v>2403</v>
      </c>
      <c r="E22" s="748" t="s">
        <v>2512</v>
      </c>
      <c r="F22" s="764">
        <v>1</v>
      </c>
      <c r="G22" s="764">
        <v>105.32</v>
      </c>
      <c r="H22" s="753">
        <v>1</v>
      </c>
      <c r="I22" s="764"/>
      <c r="J22" s="764"/>
      <c r="K22" s="753">
        <v>0</v>
      </c>
      <c r="L22" s="764">
        <v>1</v>
      </c>
      <c r="M22" s="765">
        <v>105.32</v>
      </c>
    </row>
    <row r="23" spans="1:13" ht="14.4" customHeight="1" x14ac:dyDescent="0.3">
      <c r="A23" s="746" t="s">
        <v>3371</v>
      </c>
      <c r="B23" s="748" t="s">
        <v>3208</v>
      </c>
      <c r="C23" s="748" t="s">
        <v>561</v>
      </c>
      <c r="D23" s="748" t="s">
        <v>3209</v>
      </c>
      <c r="E23" s="748" t="s">
        <v>3210</v>
      </c>
      <c r="F23" s="764">
        <v>3</v>
      </c>
      <c r="G23" s="764">
        <v>49.14</v>
      </c>
      <c r="H23" s="753">
        <v>1</v>
      </c>
      <c r="I23" s="764"/>
      <c r="J23" s="764"/>
      <c r="K23" s="753">
        <v>0</v>
      </c>
      <c r="L23" s="764">
        <v>3</v>
      </c>
      <c r="M23" s="765">
        <v>49.14</v>
      </c>
    </row>
    <row r="24" spans="1:13" ht="14.4" customHeight="1" x14ac:dyDescent="0.3">
      <c r="A24" s="746" t="s">
        <v>3371</v>
      </c>
      <c r="B24" s="748" t="s">
        <v>3208</v>
      </c>
      <c r="C24" s="748" t="s">
        <v>2402</v>
      </c>
      <c r="D24" s="748" t="s">
        <v>2403</v>
      </c>
      <c r="E24" s="748" t="s">
        <v>1610</v>
      </c>
      <c r="F24" s="764"/>
      <c r="G24" s="764"/>
      <c r="H24" s="753">
        <v>0</v>
      </c>
      <c r="I24" s="764">
        <v>12</v>
      </c>
      <c r="J24" s="764">
        <v>421.32</v>
      </c>
      <c r="K24" s="753">
        <v>1</v>
      </c>
      <c r="L24" s="764">
        <v>12</v>
      </c>
      <c r="M24" s="765">
        <v>421.32</v>
      </c>
    </row>
    <row r="25" spans="1:13" ht="14.4" customHeight="1" x14ac:dyDescent="0.3">
      <c r="A25" s="746" t="s">
        <v>3371</v>
      </c>
      <c r="B25" s="748" t="s">
        <v>3208</v>
      </c>
      <c r="C25" s="748" t="s">
        <v>3977</v>
      </c>
      <c r="D25" s="748" t="s">
        <v>3978</v>
      </c>
      <c r="E25" s="748" t="s">
        <v>1610</v>
      </c>
      <c r="F25" s="764">
        <v>9</v>
      </c>
      <c r="G25" s="764">
        <v>315.99</v>
      </c>
      <c r="H25" s="753">
        <v>1</v>
      </c>
      <c r="I25" s="764"/>
      <c r="J25" s="764"/>
      <c r="K25" s="753">
        <v>0</v>
      </c>
      <c r="L25" s="764">
        <v>9</v>
      </c>
      <c r="M25" s="765">
        <v>315.99</v>
      </c>
    </row>
    <row r="26" spans="1:13" ht="14.4" customHeight="1" x14ac:dyDescent="0.3">
      <c r="A26" s="746" t="s">
        <v>3371</v>
      </c>
      <c r="B26" s="748" t="s">
        <v>3208</v>
      </c>
      <c r="C26" s="748" t="s">
        <v>3979</v>
      </c>
      <c r="D26" s="748" t="s">
        <v>3980</v>
      </c>
      <c r="E26" s="748" t="s">
        <v>2172</v>
      </c>
      <c r="F26" s="764">
        <v>1</v>
      </c>
      <c r="G26" s="764">
        <v>0</v>
      </c>
      <c r="H26" s="753"/>
      <c r="I26" s="764"/>
      <c r="J26" s="764"/>
      <c r="K26" s="753"/>
      <c r="L26" s="764">
        <v>1</v>
      </c>
      <c r="M26" s="765">
        <v>0</v>
      </c>
    </row>
    <row r="27" spans="1:13" ht="14.4" customHeight="1" x14ac:dyDescent="0.3">
      <c r="A27" s="746" t="s">
        <v>3371</v>
      </c>
      <c r="B27" s="748" t="s">
        <v>3212</v>
      </c>
      <c r="C27" s="748" t="s">
        <v>2631</v>
      </c>
      <c r="D27" s="748" t="s">
        <v>2632</v>
      </c>
      <c r="E27" s="748" t="s">
        <v>2633</v>
      </c>
      <c r="F27" s="764"/>
      <c r="G27" s="764"/>
      <c r="H27" s="753">
        <v>0</v>
      </c>
      <c r="I27" s="764">
        <v>6</v>
      </c>
      <c r="J27" s="764">
        <v>317.82</v>
      </c>
      <c r="K27" s="753">
        <v>1</v>
      </c>
      <c r="L27" s="764">
        <v>6</v>
      </c>
      <c r="M27" s="765">
        <v>317.82</v>
      </c>
    </row>
    <row r="28" spans="1:13" ht="14.4" customHeight="1" x14ac:dyDescent="0.3">
      <c r="A28" s="746" t="s">
        <v>3371</v>
      </c>
      <c r="B28" s="748" t="s">
        <v>3219</v>
      </c>
      <c r="C28" s="748" t="s">
        <v>4077</v>
      </c>
      <c r="D28" s="748" t="s">
        <v>4078</v>
      </c>
      <c r="E28" s="748" t="s">
        <v>4079</v>
      </c>
      <c r="F28" s="764">
        <v>1</v>
      </c>
      <c r="G28" s="764">
        <v>0</v>
      </c>
      <c r="H28" s="753"/>
      <c r="I28" s="764"/>
      <c r="J28" s="764"/>
      <c r="K28" s="753"/>
      <c r="L28" s="764">
        <v>1</v>
      </c>
      <c r="M28" s="765">
        <v>0</v>
      </c>
    </row>
    <row r="29" spans="1:13" ht="14.4" customHeight="1" x14ac:dyDescent="0.3">
      <c r="A29" s="746" t="s">
        <v>3371</v>
      </c>
      <c r="B29" s="748" t="s">
        <v>3219</v>
      </c>
      <c r="C29" s="748" t="s">
        <v>4080</v>
      </c>
      <c r="D29" s="748" t="s">
        <v>4081</v>
      </c>
      <c r="E29" s="748" t="s">
        <v>4082</v>
      </c>
      <c r="F29" s="764"/>
      <c r="G29" s="764"/>
      <c r="H29" s="753">
        <v>0</v>
      </c>
      <c r="I29" s="764">
        <v>9</v>
      </c>
      <c r="J29" s="764">
        <v>868.7700000000001</v>
      </c>
      <c r="K29" s="753">
        <v>1</v>
      </c>
      <c r="L29" s="764">
        <v>9</v>
      </c>
      <c r="M29" s="765">
        <v>868.7700000000001</v>
      </c>
    </row>
    <row r="30" spans="1:13" ht="14.4" customHeight="1" x14ac:dyDescent="0.3">
      <c r="A30" s="746" t="s">
        <v>3371</v>
      </c>
      <c r="B30" s="748" t="s">
        <v>3219</v>
      </c>
      <c r="C30" s="748" t="s">
        <v>4083</v>
      </c>
      <c r="D30" s="748" t="s">
        <v>3685</v>
      </c>
      <c r="E30" s="748" t="s">
        <v>4079</v>
      </c>
      <c r="F30" s="764">
        <v>1</v>
      </c>
      <c r="G30" s="764">
        <v>144.81</v>
      </c>
      <c r="H30" s="753">
        <v>1</v>
      </c>
      <c r="I30" s="764"/>
      <c r="J30" s="764"/>
      <c r="K30" s="753">
        <v>0</v>
      </c>
      <c r="L30" s="764">
        <v>1</v>
      </c>
      <c r="M30" s="765">
        <v>144.81</v>
      </c>
    </row>
    <row r="31" spans="1:13" ht="14.4" customHeight="1" x14ac:dyDescent="0.3">
      <c r="A31" s="746" t="s">
        <v>3371</v>
      </c>
      <c r="B31" s="748" t="s">
        <v>3219</v>
      </c>
      <c r="C31" s="748" t="s">
        <v>4084</v>
      </c>
      <c r="D31" s="748" t="s">
        <v>3685</v>
      </c>
      <c r="E31" s="748" t="s">
        <v>4079</v>
      </c>
      <c r="F31" s="764">
        <v>1</v>
      </c>
      <c r="G31" s="764">
        <v>144.81</v>
      </c>
      <c r="H31" s="753">
        <v>1</v>
      </c>
      <c r="I31" s="764"/>
      <c r="J31" s="764"/>
      <c r="K31" s="753">
        <v>0</v>
      </c>
      <c r="L31" s="764">
        <v>1</v>
      </c>
      <c r="M31" s="765">
        <v>144.81</v>
      </c>
    </row>
    <row r="32" spans="1:13" ht="14.4" customHeight="1" x14ac:dyDescent="0.3">
      <c r="A32" s="746" t="s">
        <v>3371</v>
      </c>
      <c r="B32" s="748" t="s">
        <v>3221</v>
      </c>
      <c r="C32" s="748" t="s">
        <v>3538</v>
      </c>
      <c r="D32" s="748" t="s">
        <v>2309</v>
      </c>
      <c r="E32" s="748" t="s">
        <v>3539</v>
      </c>
      <c r="F32" s="764"/>
      <c r="G32" s="764"/>
      <c r="H32" s="753">
        <v>0</v>
      </c>
      <c r="I32" s="764">
        <v>11</v>
      </c>
      <c r="J32" s="764">
        <v>171.71</v>
      </c>
      <c r="K32" s="753">
        <v>1</v>
      </c>
      <c r="L32" s="764">
        <v>11</v>
      </c>
      <c r="M32" s="765">
        <v>171.71</v>
      </c>
    </row>
    <row r="33" spans="1:13" ht="14.4" customHeight="1" x14ac:dyDescent="0.3">
      <c r="A33" s="746" t="s">
        <v>3371</v>
      </c>
      <c r="B33" s="748" t="s">
        <v>3221</v>
      </c>
      <c r="C33" s="748" t="s">
        <v>4092</v>
      </c>
      <c r="D33" s="748" t="s">
        <v>2309</v>
      </c>
      <c r="E33" s="748" t="s">
        <v>4093</v>
      </c>
      <c r="F33" s="764"/>
      <c r="G33" s="764"/>
      <c r="H33" s="753">
        <v>0</v>
      </c>
      <c r="I33" s="764">
        <v>1</v>
      </c>
      <c r="J33" s="764">
        <v>26.03</v>
      </c>
      <c r="K33" s="753">
        <v>1</v>
      </c>
      <c r="L33" s="764">
        <v>1</v>
      </c>
      <c r="M33" s="765">
        <v>26.03</v>
      </c>
    </row>
    <row r="34" spans="1:13" ht="14.4" customHeight="1" x14ac:dyDescent="0.3">
      <c r="A34" s="746" t="s">
        <v>3371</v>
      </c>
      <c r="B34" s="748" t="s">
        <v>3221</v>
      </c>
      <c r="C34" s="748" t="s">
        <v>3771</v>
      </c>
      <c r="D34" s="748" t="s">
        <v>2312</v>
      </c>
      <c r="E34" s="748" t="s">
        <v>2260</v>
      </c>
      <c r="F34" s="764"/>
      <c r="G34" s="764"/>
      <c r="H34" s="753">
        <v>0</v>
      </c>
      <c r="I34" s="764">
        <v>1</v>
      </c>
      <c r="J34" s="764">
        <v>24.14</v>
      </c>
      <c r="K34" s="753">
        <v>1</v>
      </c>
      <c r="L34" s="764">
        <v>1</v>
      </c>
      <c r="M34" s="765">
        <v>24.14</v>
      </c>
    </row>
    <row r="35" spans="1:13" ht="14.4" customHeight="1" x14ac:dyDescent="0.3">
      <c r="A35" s="746" t="s">
        <v>3371</v>
      </c>
      <c r="B35" s="748" t="s">
        <v>3224</v>
      </c>
      <c r="C35" s="748" t="s">
        <v>2514</v>
      </c>
      <c r="D35" s="748" t="s">
        <v>3225</v>
      </c>
      <c r="E35" s="748" t="s">
        <v>1285</v>
      </c>
      <c r="F35" s="764"/>
      <c r="G35" s="764"/>
      <c r="H35" s="753">
        <v>0</v>
      </c>
      <c r="I35" s="764">
        <v>7</v>
      </c>
      <c r="J35" s="764">
        <v>680.82</v>
      </c>
      <c r="K35" s="753">
        <v>1</v>
      </c>
      <c r="L35" s="764">
        <v>7</v>
      </c>
      <c r="M35" s="765">
        <v>680.82</v>
      </c>
    </row>
    <row r="36" spans="1:13" ht="14.4" customHeight="1" x14ac:dyDescent="0.3">
      <c r="A36" s="746" t="s">
        <v>3371</v>
      </c>
      <c r="B36" s="748" t="s">
        <v>3224</v>
      </c>
      <c r="C36" s="748" t="s">
        <v>3533</v>
      </c>
      <c r="D36" s="748" t="s">
        <v>3225</v>
      </c>
      <c r="E36" s="748" t="s">
        <v>1408</v>
      </c>
      <c r="F36" s="764"/>
      <c r="G36" s="764"/>
      <c r="H36" s="753">
        <v>0</v>
      </c>
      <c r="I36" s="764">
        <v>4</v>
      </c>
      <c r="J36" s="764">
        <v>1167.28</v>
      </c>
      <c r="K36" s="753">
        <v>1</v>
      </c>
      <c r="L36" s="764">
        <v>4</v>
      </c>
      <c r="M36" s="765">
        <v>1167.28</v>
      </c>
    </row>
    <row r="37" spans="1:13" ht="14.4" customHeight="1" x14ac:dyDescent="0.3">
      <c r="A37" s="746" t="s">
        <v>3371</v>
      </c>
      <c r="B37" s="748" t="s">
        <v>3224</v>
      </c>
      <c r="C37" s="748" t="s">
        <v>2542</v>
      </c>
      <c r="D37" s="748" t="s">
        <v>2543</v>
      </c>
      <c r="E37" s="748" t="s">
        <v>1285</v>
      </c>
      <c r="F37" s="764"/>
      <c r="G37" s="764"/>
      <c r="H37" s="753">
        <v>0</v>
      </c>
      <c r="I37" s="764">
        <v>3</v>
      </c>
      <c r="J37" s="764">
        <v>583.62</v>
      </c>
      <c r="K37" s="753">
        <v>1</v>
      </c>
      <c r="L37" s="764">
        <v>3</v>
      </c>
      <c r="M37" s="765">
        <v>583.62</v>
      </c>
    </row>
    <row r="38" spans="1:13" ht="14.4" customHeight="1" x14ac:dyDescent="0.3">
      <c r="A38" s="746" t="s">
        <v>3371</v>
      </c>
      <c r="B38" s="748" t="s">
        <v>3224</v>
      </c>
      <c r="C38" s="748" t="s">
        <v>4085</v>
      </c>
      <c r="D38" s="748" t="s">
        <v>2543</v>
      </c>
      <c r="E38" s="748" t="s">
        <v>1408</v>
      </c>
      <c r="F38" s="764"/>
      <c r="G38" s="764"/>
      <c r="H38" s="753">
        <v>0</v>
      </c>
      <c r="I38" s="764">
        <v>1</v>
      </c>
      <c r="J38" s="764">
        <v>583.62</v>
      </c>
      <c r="K38" s="753">
        <v>1</v>
      </c>
      <c r="L38" s="764">
        <v>1</v>
      </c>
      <c r="M38" s="765">
        <v>583.62</v>
      </c>
    </row>
    <row r="39" spans="1:13" ht="14.4" customHeight="1" x14ac:dyDescent="0.3">
      <c r="A39" s="746" t="s">
        <v>3371</v>
      </c>
      <c r="B39" s="748" t="s">
        <v>3229</v>
      </c>
      <c r="C39" s="748" t="s">
        <v>4049</v>
      </c>
      <c r="D39" s="748" t="s">
        <v>3484</v>
      </c>
      <c r="E39" s="748" t="s">
        <v>4042</v>
      </c>
      <c r="F39" s="764">
        <v>1</v>
      </c>
      <c r="G39" s="764">
        <v>153.94</v>
      </c>
      <c r="H39" s="753">
        <v>1</v>
      </c>
      <c r="I39" s="764"/>
      <c r="J39" s="764"/>
      <c r="K39" s="753">
        <v>0</v>
      </c>
      <c r="L39" s="764">
        <v>1</v>
      </c>
      <c r="M39" s="765">
        <v>153.94</v>
      </c>
    </row>
    <row r="40" spans="1:13" ht="14.4" customHeight="1" x14ac:dyDescent="0.3">
      <c r="A40" s="746" t="s">
        <v>3371</v>
      </c>
      <c r="B40" s="748" t="s">
        <v>3229</v>
      </c>
      <c r="C40" s="748" t="s">
        <v>4050</v>
      </c>
      <c r="D40" s="748" t="s">
        <v>4051</v>
      </c>
      <c r="E40" s="748" t="s">
        <v>594</v>
      </c>
      <c r="F40" s="764">
        <v>3</v>
      </c>
      <c r="G40" s="764">
        <v>0</v>
      </c>
      <c r="H40" s="753"/>
      <c r="I40" s="764"/>
      <c r="J40" s="764"/>
      <c r="K40" s="753"/>
      <c r="L40" s="764">
        <v>3</v>
      </c>
      <c r="M40" s="765">
        <v>0</v>
      </c>
    </row>
    <row r="41" spans="1:13" ht="14.4" customHeight="1" x14ac:dyDescent="0.3">
      <c r="A41" s="746" t="s">
        <v>3371</v>
      </c>
      <c r="B41" s="748" t="s">
        <v>3232</v>
      </c>
      <c r="C41" s="748" t="s">
        <v>4052</v>
      </c>
      <c r="D41" s="748" t="s">
        <v>4053</v>
      </c>
      <c r="E41" s="748" t="s">
        <v>4054</v>
      </c>
      <c r="F41" s="764">
        <v>3</v>
      </c>
      <c r="G41" s="764">
        <v>183.72</v>
      </c>
      <c r="H41" s="753">
        <v>1</v>
      </c>
      <c r="I41" s="764"/>
      <c r="J41" s="764"/>
      <c r="K41" s="753">
        <v>0</v>
      </c>
      <c r="L41" s="764">
        <v>3</v>
      </c>
      <c r="M41" s="765">
        <v>183.72</v>
      </c>
    </row>
    <row r="42" spans="1:13" ht="14.4" customHeight="1" x14ac:dyDescent="0.3">
      <c r="A42" s="746" t="s">
        <v>3371</v>
      </c>
      <c r="B42" s="748" t="s">
        <v>3232</v>
      </c>
      <c r="C42" s="748" t="s">
        <v>4055</v>
      </c>
      <c r="D42" s="748" t="s">
        <v>3489</v>
      </c>
      <c r="E42" s="748" t="s">
        <v>4056</v>
      </c>
      <c r="F42" s="764">
        <v>1</v>
      </c>
      <c r="G42" s="764">
        <v>135.96</v>
      </c>
      <c r="H42" s="753">
        <v>1</v>
      </c>
      <c r="I42" s="764"/>
      <c r="J42" s="764"/>
      <c r="K42" s="753">
        <v>0</v>
      </c>
      <c r="L42" s="764">
        <v>1</v>
      </c>
      <c r="M42" s="765">
        <v>135.96</v>
      </c>
    </row>
    <row r="43" spans="1:13" ht="14.4" customHeight="1" x14ac:dyDescent="0.3">
      <c r="A43" s="746" t="s">
        <v>3371</v>
      </c>
      <c r="B43" s="748" t="s">
        <v>3232</v>
      </c>
      <c r="C43" s="748" t="s">
        <v>4057</v>
      </c>
      <c r="D43" s="748" t="s">
        <v>2340</v>
      </c>
      <c r="E43" s="748" t="s">
        <v>1408</v>
      </c>
      <c r="F43" s="764"/>
      <c r="G43" s="764"/>
      <c r="H43" s="753">
        <v>0</v>
      </c>
      <c r="I43" s="764">
        <v>1</v>
      </c>
      <c r="J43" s="764">
        <v>145.66999999999999</v>
      </c>
      <c r="K43" s="753">
        <v>1</v>
      </c>
      <c r="L43" s="764">
        <v>1</v>
      </c>
      <c r="M43" s="765">
        <v>145.66999999999999</v>
      </c>
    </row>
    <row r="44" spans="1:13" ht="14.4" customHeight="1" x14ac:dyDescent="0.3">
      <c r="A44" s="746" t="s">
        <v>3371</v>
      </c>
      <c r="B44" s="748" t="s">
        <v>3232</v>
      </c>
      <c r="C44" s="748" t="s">
        <v>4058</v>
      </c>
      <c r="D44" s="748" t="s">
        <v>3489</v>
      </c>
      <c r="E44" s="748" t="s">
        <v>1408</v>
      </c>
      <c r="F44" s="764">
        <v>2</v>
      </c>
      <c r="G44" s="764">
        <v>0</v>
      </c>
      <c r="H44" s="753"/>
      <c r="I44" s="764"/>
      <c r="J44" s="764"/>
      <c r="K44" s="753"/>
      <c r="L44" s="764">
        <v>2</v>
      </c>
      <c r="M44" s="765">
        <v>0</v>
      </c>
    </row>
    <row r="45" spans="1:13" ht="14.4" customHeight="1" x14ac:dyDescent="0.3">
      <c r="A45" s="746" t="s">
        <v>3371</v>
      </c>
      <c r="B45" s="748" t="s">
        <v>3233</v>
      </c>
      <c r="C45" s="748" t="s">
        <v>2553</v>
      </c>
      <c r="D45" s="748" t="s">
        <v>2554</v>
      </c>
      <c r="E45" s="748" t="s">
        <v>1036</v>
      </c>
      <c r="F45" s="764"/>
      <c r="G45" s="764"/>
      <c r="H45" s="753">
        <v>0</v>
      </c>
      <c r="I45" s="764">
        <v>3</v>
      </c>
      <c r="J45" s="764">
        <v>176.57999999999998</v>
      </c>
      <c r="K45" s="753">
        <v>1</v>
      </c>
      <c r="L45" s="764">
        <v>3</v>
      </c>
      <c r="M45" s="765">
        <v>176.57999999999998</v>
      </c>
    </row>
    <row r="46" spans="1:13" ht="14.4" customHeight="1" x14ac:dyDescent="0.3">
      <c r="A46" s="746" t="s">
        <v>3371</v>
      </c>
      <c r="B46" s="748" t="s">
        <v>3234</v>
      </c>
      <c r="C46" s="748" t="s">
        <v>3972</v>
      </c>
      <c r="D46" s="748" t="s">
        <v>2790</v>
      </c>
      <c r="E46" s="748" t="s">
        <v>3777</v>
      </c>
      <c r="F46" s="764"/>
      <c r="G46" s="764"/>
      <c r="H46" s="753">
        <v>0</v>
      </c>
      <c r="I46" s="764">
        <v>2</v>
      </c>
      <c r="J46" s="764">
        <v>727.92000000000007</v>
      </c>
      <c r="K46" s="753">
        <v>1</v>
      </c>
      <c r="L46" s="764">
        <v>2</v>
      </c>
      <c r="M46" s="765">
        <v>727.92000000000007</v>
      </c>
    </row>
    <row r="47" spans="1:13" ht="14.4" customHeight="1" x14ac:dyDescent="0.3">
      <c r="A47" s="746" t="s">
        <v>3371</v>
      </c>
      <c r="B47" s="748" t="s">
        <v>3234</v>
      </c>
      <c r="C47" s="748" t="s">
        <v>3973</v>
      </c>
      <c r="D47" s="748" t="s">
        <v>2790</v>
      </c>
      <c r="E47" s="748" t="s">
        <v>3777</v>
      </c>
      <c r="F47" s="764"/>
      <c r="G47" s="764"/>
      <c r="H47" s="753">
        <v>0</v>
      </c>
      <c r="I47" s="764">
        <v>1</v>
      </c>
      <c r="J47" s="764">
        <v>353.18</v>
      </c>
      <c r="K47" s="753">
        <v>1</v>
      </c>
      <c r="L47" s="764">
        <v>1</v>
      </c>
      <c r="M47" s="765">
        <v>353.18</v>
      </c>
    </row>
    <row r="48" spans="1:13" ht="14.4" customHeight="1" x14ac:dyDescent="0.3">
      <c r="A48" s="746" t="s">
        <v>3371</v>
      </c>
      <c r="B48" s="748" t="s">
        <v>3234</v>
      </c>
      <c r="C48" s="748" t="s">
        <v>2485</v>
      </c>
      <c r="D48" s="748" t="s">
        <v>2636</v>
      </c>
      <c r="E48" s="748" t="s">
        <v>2407</v>
      </c>
      <c r="F48" s="764"/>
      <c r="G48" s="764"/>
      <c r="H48" s="753">
        <v>0</v>
      </c>
      <c r="I48" s="764">
        <v>15</v>
      </c>
      <c r="J48" s="764">
        <v>915.3</v>
      </c>
      <c r="K48" s="753">
        <v>1</v>
      </c>
      <c r="L48" s="764">
        <v>15</v>
      </c>
      <c r="M48" s="765">
        <v>915.3</v>
      </c>
    </row>
    <row r="49" spans="1:13" ht="14.4" customHeight="1" x14ac:dyDescent="0.3">
      <c r="A49" s="746" t="s">
        <v>3371</v>
      </c>
      <c r="B49" s="748" t="s">
        <v>3234</v>
      </c>
      <c r="C49" s="748" t="s">
        <v>2488</v>
      </c>
      <c r="D49" s="748" t="s">
        <v>3235</v>
      </c>
      <c r="E49" s="748" t="s">
        <v>1036</v>
      </c>
      <c r="F49" s="764"/>
      <c r="G49" s="764"/>
      <c r="H49" s="753">
        <v>0</v>
      </c>
      <c r="I49" s="764">
        <v>20</v>
      </c>
      <c r="J49" s="764">
        <v>2397.6799999999998</v>
      </c>
      <c r="K49" s="753">
        <v>1</v>
      </c>
      <c r="L49" s="764">
        <v>20</v>
      </c>
      <c r="M49" s="765">
        <v>2397.6799999999998</v>
      </c>
    </row>
    <row r="50" spans="1:13" ht="14.4" customHeight="1" x14ac:dyDescent="0.3">
      <c r="A50" s="746" t="s">
        <v>3371</v>
      </c>
      <c r="B50" s="748" t="s">
        <v>3234</v>
      </c>
      <c r="C50" s="748" t="s">
        <v>2603</v>
      </c>
      <c r="D50" s="748" t="s">
        <v>2608</v>
      </c>
      <c r="E50" s="748" t="s">
        <v>3236</v>
      </c>
      <c r="F50" s="764"/>
      <c r="G50" s="764"/>
      <c r="H50" s="753">
        <v>0</v>
      </c>
      <c r="I50" s="764">
        <v>10</v>
      </c>
      <c r="J50" s="764">
        <v>1859.18</v>
      </c>
      <c r="K50" s="753">
        <v>1</v>
      </c>
      <c r="L50" s="764">
        <v>10</v>
      </c>
      <c r="M50" s="765">
        <v>1859.18</v>
      </c>
    </row>
    <row r="51" spans="1:13" ht="14.4" customHeight="1" x14ac:dyDescent="0.3">
      <c r="A51" s="746" t="s">
        <v>3371</v>
      </c>
      <c r="B51" s="748" t="s">
        <v>3238</v>
      </c>
      <c r="C51" s="748" t="s">
        <v>4103</v>
      </c>
      <c r="D51" s="748" t="s">
        <v>2626</v>
      </c>
      <c r="E51" s="748" t="s">
        <v>2640</v>
      </c>
      <c r="F51" s="764"/>
      <c r="G51" s="764"/>
      <c r="H51" s="753">
        <v>0</v>
      </c>
      <c r="I51" s="764">
        <v>2</v>
      </c>
      <c r="J51" s="764">
        <v>727.92000000000007</v>
      </c>
      <c r="K51" s="753">
        <v>1</v>
      </c>
      <c r="L51" s="764">
        <v>2</v>
      </c>
      <c r="M51" s="765">
        <v>727.92000000000007</v>
      </c>
    </row>
    <row r="52" spans="1:13" ht="14.4" customHeight="1" x14ac:dyDescent="0.3">
      <c r="A52" s="746" t="s">
        <v>3371</v>
      </c>
      <c r="B52" s="748" t="s">
        <v>3238</v>
      </c>
      <c r="C52" s="748" t="s">
        <v>3776</v>
      </c>
      <c r="D52" s="748" t="s">
        <v>2524</v>
      </c>
      <c r="E52" s="748" t="s">
        <v>3777</v>
      </c>
      <c r="F52" s="764"/>
      <c r="G52" s="764"/>
      <c r="H52" s="753">
        <v>0</v>
      </c>
      <c r="I52" s="764">
        <v>1</v>
      </c>
      <c r="J52" s="764">
        <v>579.30999999999995</v>
      </c>
      <c r="K52" s="753">
        <v>1</v>
      </c>
      <c r="L52" s="764">
        <v>1</v>
      </c>
      <c r="M52" s="765">
        <v>579.30999999999995</v>
      </c>
    </row>
    <row r="53" spans="1:13" ht="14.4" customHeight="1" x14ac:dyDescent="0.3">
      <c r="A53" s="746" t="s">
        <v>3371</v>
      </c>
      <c r="B53" s="748" t="s">
        <v>3246</v>
      </c>
      <c r="C53" s="748" t="s">
        <v>4045</v>
      </c>
      <c r="D53" s="748" t="s">
        <v>3469</v>
      </c>
      <c r="E53" s="748" t="s">
        <v>4046</v>
      </c>
      <c r="F53" s="764">
        <v>1</v>
      </c>
      <c r="G53" s="764">
        <v>103.74</v>
      </c>
      <c r="H53" s="753">
        <v>1</v>
      </c>
      <c r="I53" s="764"/>
      <c r="J53" s="764"/>
      <c r="K53" s="753">
        <v>0</v>
      </c>
      <c r="L53" s="764">
        <v>1</v>
      </c>
      <c r="M53" s="765">
        <v>103.74</v>
      </c>
    </row>
    <row r="54" spans="1:13" ht="14.4" customHeight="1" x14ac:dyDescent="0.3">
      <c r="A54" s="746" t="s">
        <v>3371</v>
      </c>
      <c r="B54" s="748" t="s">
        <v>3246</v>
      </c>
      <c r="C54" s="748" t="s">
        <v>3471</v>
      </c>
      <c r="D54" s="748" t="s">
        <v>3472</v>
      </c>
      <c r="E54" s="748" t="s">
        <v>3253</v>
      </c>
      <c r="F54" s="764"/>
      <c r="G54" s="764"/>
      <c r="H54" s="753">
        <v>0</v>
      </c>
      <c r="I54" s="764">
        <v>2</v>
      </c>
      <c r="J54" s="764">
        <v>243.03</v>
      </c>
      <c r="K54" s="753">
        <v>1</v>
      </c>
      <c r="L54" s="764">
        <v>2</v>
      </c>
      <c r="M54" s="765">
        <v>243.03</v>
      </c>
    </row>
    <row r="55" spans="1:13" ht="14.4" customHeight="1" x14ac:dyDescent="0.3">
      <c r="A55" s="746" t="s">
        <v>3371</v>
      </c>
      <c r="B55" s="748" t="s">
        <v>3246</v>
      </c>
      <c r="C55" s="748" t="s">
        <v>2398</v>
      </c>
      <c r="D55" s="748" t="s">
        <v>2399</v>
      </c>
      <c r="E55" s="748" t="s">
        <v>3249</v>
      </c>
      <c r="F55" s="764"/>
      <c r="G55" s="764"/>
      <c r="H55" s="753">
        <v>0</v>
      </c>
      <c r="I55" s="764">
        <v>3</v>
      </c>
      <c r="J55" s="764">
        <v>237.09</v>
      </c>
      <c r="K55" s="753">
        <v>1</v>
      </c>
      <c r="L55" s="764">
        <v>3</v>
      </c>
      <c r="M55" s="765">
        <v>237.09</v>
      </c>
    </row>
    <row r="56" spans="1:13" ht="14.4" customHeight="1" x14ac:dyDescent="0.3">
      <c r="A56" s="746" t="s">
        <v>3371</v>
      </c>
      <c r="B56" s="748" t="s">
        <v>3246</v>
      </c>
      <c r="C56" s="748" t="s">
        <v>2592</v>
      </c>
      <c r="D56" s="748" t="s">
        <v>3250</v>
      </c>
      <c r="E56" s="748" t="s">
        <v>3251</v>
      </c>
      <c r="F56" s="764"/>
      <c r="G56" s="764"/>
      <c r="H56" s="753">
        <v>0</v>
      </c>
      <c r="I56" s="764">
        <v>2</v>
      </c>
      <c r="J56" s="764">
        <v>96.74</v>
      </c>
      <c r="K56" s="753">
        <v>1</v>
      </c>
      <c r="L56" s="764">
        <v>2</v>
      </c>
      <c r="M56" s="765">
        <v>96.74</v>
      </c>
    </row>
    <row r="57" spans="1:13" ht="14.4" customHeight="1" x14ac:dyDescent="0.3">
      <c r="A57" s="746" t="s">
        <v>3371</v>
      </c>
      <c r="B57" s="748" t="s">
        <v>3246</v>
      </c>
      <c r="C57" s="748" t="s">
        <v>2733</v>
      </c>
      <c r="D57" s="748" t="s">
        <v>3252</v>
      </c>
      <c r="E57" s="748" t="s">
        <v>3253</v>
      </c>
      <c r="F57" s="764"/>
      <c r="G57" s="764"/>
      <c r="H57" s="753">
        <v>0</v>
      </c>
      <c r="I57" s="764">
        <v>3</v>
      </c>
      <c r="J57" s="764">
        <v>367.52</v>
      </c>
      <c r="K57" s="753">
        <v>1</v>
      </c>
      <c r="L57" s="764">
        <v>3</v>
      </c>
      <c r="M57" s="765">
        <v>367.52</v>
      </c>
    </row>
    <row r="58" spans="1:13" ht="14.4" customHeight="1" x14ac:dyDescent="0.3">
      <c r="A58" s="746" t="s">
        <v>3371</v>
      </c>
      <c r="B58" s="748" t="s">
        <v>3246</v>
      </c>
      <c r="C58" s="748" t="s">
        <v>3475</v>
      </c>
      <c r="D58" s="748" t="s">
        <v>3476</v>
      </c>
      <c r="E58" s="748" t="s">
        <v>3477</v>
      </c>
      <c r="F58" s="764">
        <v>2</v>
      </c>
      <c r="G58" s="764">
        <v>165.98</v>
      </c>
      <c r="H58" s="753">
        <v>1</v>
      </c>
      <c r="I58" s="764"/>
      <c r="J58" s="764"/>
      <c r="K58" s="753">
        <v>0</v>
      </c>
      <c r="L58" s="764">
        <v>2</v>
      </c>
      <c r="M58" s="765">
        <v>165.98</v>
      </c>
    </row>
    <row r="59" spans="1:13" ht="14.4" customHeight="1" x14ac:dyDescent="0.3">
      <c r="A59" s="746" t="s">
        <v>3371</v>
      </c>
      <c r="B59" s="748" t="s">
        <v>3246</v>
      </c>
      <c r="C59" s="748" t="s">
        <v>4047</v>
      </c>
      <c r="D59" s="748" t="s">
        <v>3252</v>
      </c>
      <c r="E59" s="748" t="s">
        <v>4048</v>
      </c>
      <c r="F59" s="764"/>
      <c r="G59" s="764"/>
      <c r="H59" s="753"/>
      <c r="I59" s="764">
        <v>1</v>
      </c>
      <c r="J59" s="764">
        <v>0</v>
      </c>
      <c r="K59" s="753"/>
      <c r="L59" s="764">
        <v>1</v>
      </c>
      <c r="M59" s="765">
        <v>0</v>
      </c>
    </row>
    <row r="60" spans="1:13" ht="14.4" customHeight="1" x14ac:dyDescent="0.3">
      <c r="A60" s="746" t="s">
        <v>3371</v>
      </c>
      <c r="B60" s="748" t="s">
        <v>4292</v>
      </c>
      <c r="C60" s="748" t="s">
        <v>4008</v>
      </c>
      <c r="D60" s="748" t="s">
        <v>4009</v>
      </c>
      <c r="E60" s="748" t="s">
        <v>4010</v>
      </c>
      <c r="F60" s="764">
        <v>2</v>
      </c>
      <c r="G60" s="764">
        <v>79.48</v>
      </c>
      <c r="H60" s="753">
        <v>1</v>
      </c>
      <c r="I60" s="764"/>
      <c r="J60" s="764"/>
      <c r="K60" s="753">
        <v>0</v>
      </c>
      <c r="L60" s="764">
        <v>2</v>
      </c>
      <c r="M60" s="765">
        <v>79.48</v>
      </c>
    </row>
    <row r="61" spans="1:13" ht="14.4" customHeight="1" x14ac:dyDescent="0.3">
      <c r="A61" s="746" t="s">
        <v>3371</v>
      </c>
      <c r="B61" s="748" t="s">
        <v>3255</v>
      </c>
      <c r="C61" s="748" t="s">
        <v>2963</v>
      </c>
      <c r="D61" s="748" t="s">
        <v>2792</v>
      </c>
      <c r="E61" s="748" t="s">
        <v>3257</v>
      </c>
      <c r="F61" s="764"/>
      <c r="G61" s="764"/>
      <c r="H61" s="753">
        <v>0</v>
      </c>
      <c r="I61" s="764">
        <v>2</v>
      </c>
      <c r="J61" s="764">
        <v>308.72000000000003</v>
      </c>
      <c r="K61" s="753">
        <v>1</v>
      </c>
      <c r="L61" s="764">
        <v>2</v>
      </c>
      <c r="M61" s="765">
        <v>308.72000000000003</v>
      </c>
    </row>
    <row r="62" spans="1:13" ht="14.4" customHeight="1" x14ac:dyDescent="0.3">
      <c r="A62" s="746" t="s">
        <v>3371</v>
      </c>
      <c r="B62" s="748" t="s">
        <v>3271</v>
      </c>
      <c r="C62" s="748" t="s">
        <v>2875</v>
      </c>
      <c r="D62" s="748" t="s">
        <v>2876</v>
      </c>
      <c r="E62" s="748" t="s">
        <v>2848</v>
      </c>
      <c r="F62" s="764"/>
      <c r="G62" s="764"/>
      <c r="H62" s="753">
        <v>0</v>
      </c>
      <c r="I62" s="764">
        <v>2</v>
      </c>
      <c r="J62" s="764">
        <v>223.44</v>
      </c>
      <c r="K62" s="753">
        <v>1</v>
      </c>
      <c r="L62" s="764">
        <v>2</v>
      </c>
      <c r="M62" s="765">
        <v>223.44</v>
      </c>
    </row>
    <row r="63" spans="1:13" ht="14.4" customHeight="1" x14ac:dyDescent="0.3">
      <c r="A63" s="746" t="s">
        <v>3371</v>
      </c>
      <c r="B63" s="748" t="s">
        <v>3294</v>
      </c>
      <c r="C63" s="748" t="s">
        <v>2325</v>
      </c>
      <c r="D63" s="748" t="s">
        <v>799</v>
      </c>
      <c r="E63" s="748" t="s">
        <v>3295</v>
      </c>
      <c r="F63" s="764"/>
      <c r="G63" s="764"/>
      <c r="H63" s="753">
        <v>0</v>
      </c>
      <c r="I63" s="764">
        <v>5</v>
      </c>
      <c r="J63" s="764">
        <v>242.1</v>
      </c>
      <c r="K63" s="753">
        <v>1</v>
      </c>
      <c r="L63" s="764">
        <v>5</v>
      </c>
      <c r="M63" s="765">
        <v>242.1</v>
      </c>
    </row>
    <row r="64" spans="1:13" ht="14.4" customHeight="1" x14ac:dyDescent="0.3">
      <c r="A64" s="746" t="s">
        <v>3371</v>
      </c>
      <c r="B64" s="748" t="s">
        <v>3294</v>
      </c>
      <c r="C64" s="748" t="s">
        <v>4067</v>
      </c>
      <c r="D64" s="748" t="s">
        <v>799</v>
      </c>
      <c r="E64" s="748" t="s">
        <v>4068</v>
      </c>
      <c r="F64" s="764"/>
      <c r="G64" s="764"/>
      <c r="H64" s="753"/>
      <c r="I64" s="764">
        <v>2</v>
      </c>
      <c r="J64" s="764">
        <v>0</v>
      </c>
      <c r="K64" s="753"/>
      <c r="L64" s="764">
        <v>2</v>
      </c>
      <c r="M64" s="765">
        <v>0</v>
      </c>
    </row>
    <row r="65" spans="1:13" ht="14.4" customHeight="1" x14ac:dyDescent="0.3">
      <c r="A65" s="746" t="s">
        <v>3371</v>
      </c>
      <c r="B65" s="748" t="s">
        <v>3294</v>
      </c>
      <c r="C65" s="748" t="s">
        <v>4070</v>
      </c>
      <c r="D65" s="748" t="s">
        <v>4071</v>
      </c>
      <c r="E65" s="748" t="s">
        <v>4072</v>
      </c>
      <c r="F65" s="764">
        <v>1</v>
      </c>
      <c r="G65" s="764">
        <v>48.42</v>
      </c>
      <c r="H65" s="753">
        <v>1</v>
      </c>
      <c r="I65" s="764"/>
      <c r="J65" s="764"/>
      <c r="K65" s="753">
        <v>0</v>
      </c>
      <c r="L65" s="764">
        <v>1</v>
      </c>
      <c r="M65" s="765">
        <v>48.42</v>
      </c>
    </row>
    <row r="66" spans="1:13" ht="14.4" customHeight="1" x14ac:dyDescent="0.3">
      <c r="A66" s="746" t="s">
        <v>3371</v>
      </c>
      <c r="B66" s="748" t="s">
        <v>3297</v>
      </c>
      <c r="C66" s="748" t="s">
        <v>4128</v>
      </c>
      <c r="D66" s="748" t="s">
        <v>3701</v>
      </c>
      <c r="E66" s="748" t="s">
        <v>1721</v>
      </c>
      <c r="F66" s="764"/>
      <c r="G66" s="764"/>
      <c r="H66" s="753">
        <v>0</v>
      </c>
      <c r="I66" s="764">
        <v>5</v>
      </c>
      <c r="J66" s="764">
        <v>156.60000000000002</v>
      </c>
      <c r="K66" s="753">
        <v>1</v>
      </c>
      <c r="L66" s="764">
        <v>5</v>
      </c>
      <c r="M66" s="765">
        <v>156.60000000000002</v>
      </c>
    </row>
    <row r="67" spans="1:13" ht="14.4" customHeight="1" x14ac:dyDescent="0.3">
      <c r="A67" s="746" t="s">
        <v>3371</v>
      </c>
      <c r="B67" s="748" t="s">
        <v>3297</v>
      </c>
      <c r="C67" s="748" t="s">
        <v>2451</v>
      </c>
      <c r="D67" s="748" t="s">
        <v>2445</v>
      </c>
      <c r="E67" s="748" t="s">
        <v>3300</v>
      </c>
      <c r="F67" s="764"/>
      <c r="G67" s="764"/>
      <c r="H67" s="753">
        <v>0</v>
      </c>
      <c r="I67" s="764">
        <v>1</v>
      </c>
      <c r="J67" s="764">
        <v>156.61000000000001</v>
      </c>
      <c r="K67" s="753">
        <v>1</v>
      </c>
      <c r="L67" s="764">
        <v>1</v>
      </c>
      <c r="M67" s="765">
        <v>156.61000000000001</v>
      </c>
    </row>
    <row r="68" spans="1:13" ht="14.4" customHeight="1" x14ac:dyDescent="0.3">
      <c r="A68" s="746" t="s">
        <v>3371</v>
      </c>
      <c r="B68" s="748" t="s">
        <v>3297</v>
      </c>
      <c r="C68" s="748" t="s">
        <v>4129</v>
      </c>
      <c r="D68" s="748" t="s">
        <v>4130</v>
      </c>
      <c r="E68" s="748" t="s">
        <v>3702</v>
      </c>
      <c r="F68" s="764">
        <v>1</v>
      </c>
      <c r="G68" s="764">
        <v>300.68</v>
      </c>
      <c r="H68" s="753">
        <v>1</v>
      </c>
      <c r="I68" s="764"/>
      <c r="J68" s="764"/>
      <c r="K68" s="753">
        <v>0</v>
      </c>
      <c r="L68" s="764">
        <v>1</v>
      </c>
      <c r="M68" s="765">
        <v>300.68</v>
      </c>
    </row>
    <row r="69" spans="1:13" ht="14.4" customHeight="1" x14ac:dyDescent="0.3">
      <c r="A69" s="746" t="s">
        <v>3371</v>
      </c>
      <c r="B69" s="748" t="s">
        <v>3305</v>
      </c>
      <c r="C69" s="748" t="s">
        <v>2468</v>
      </c>
      <c r="D69" s="748" t="s">
        <v>3307</v>
      </c>
      <c r="E69" s="748" t="s">
        <v>3309</v>
      </c>
      <c r="F69" s="764"/>
      <c r="G69" s="764"/>
      <c r="H69" s="753">
        <v>0</v>
      </c>
      <c r="I69" s="764">
        <v>2</v>
      </c>
      <c r="J69" s="764">
        <v>1074.24</v>
      </c>
      <c r="K69" s="753">
        <v>1</v>
      </c>
      <c r="L69" s="764">
        <v>2</v>
      </c>
      <c r="M69" s="765">
        <v>1074.24</v>
      </c>
    </row>
    <row r="70" spans="1:13" ht="14.4" customHeight="1" x14ac:dyDescent="0.3">
      <c r="A70" s="746" t="s">
        <v>3371</v>
      </c>
      <c r="B70" s="748" t="s">
        <v>3305</v>
      </c>
      <c r="C70" s="748" t="s">
        <v>2472</v>
      </c>
      <c r="D70" s="748" t="s">
        <v>2477</v>
      </c>
      <c r="E70" s="748" t="s">
        <v>3310</v>
      </c>
      <c r="F70" s="764"/>
      <c r="G70" s="764"/>
      <c r="H70" s="753">
        <v>0</v>
      </c>
      <c r="I70" s="764">
        <v>1</v>
      </c>
      <c r="J70" s="764">
        <v>424.24</v>
      </c>
      <c r="K70" s="753">
        <v>1</v>
      </c>
      <c r="L70" s="764">
        <v>1</v>
      </c>
      <c r="M70" s="765">
        <v>424.24</v>
      </c>
    </row>
    <row r="71" spans="1:13" ht="14.4" customHeight="1" x14ac:dyDescent="0.3">
      <c r="A71" s="746" t="s">
        <v>3371</v>
      </c>
      <c r="B71" s="748" t="s">
        <v>3305</v>
      </c>
      <c r="C71" s="748" t="s">
        <v>2476</v>
      </c>
      <c r="D71" s="748" t="s">
        <v>2477</v>
      </c>
      <c r="E71" s="748" t="s">
        <v>2478</v>
      </c>
      <c r="F71" s="764"/>
      <c r="G71" s="764"/>
      <c r="H71" s="753">
        <v>0</v>
      </c>
      <c r="I71" s="764">
        <v>2</v>
      </c>
      <c r="J71" s="764">
        <v>1696.98</v>
      </c>
      <c r="K71" s="753">
        <v>1</v>
      </c>
      <c r="L71" s="764">
        <v>2</v>
      </c>
      <c r="M71" s="765">
        <v>1696.98</v>
      </c>
    </row>
    <row r="72" spans="1:13" ht="14.4" customHeight="1" x14ac:dyDescent="0.3">
      <c r="A72" s="746" t="s">
        <v>3371</v>
      </c>
      <c r="B72" s="748" t="s">
        <v>3320</v>
      </c>
      <c r="C72" s="748" t="s">
        <v>2480</v>
      </c>
      <c r="D72" s="748" t="s">
        <v>3323</v>
      </c>
      <c r="E72" s="748" t="s">
        <v>3322</v>
      </c>
      <c r="F72" s="764"/>
      <c r="G72" s="764"/>
      <c r="H72" s="753">
        <v>0</v>
      </c>
      <c r="I72" s="764">
        <v>7</v>
      </c>
      <c r="J72" s="764">
        <v>46.76</v>
      </c>
      <c r="K72" s="753">
        <v>1</v>
      </c>
      <c r="L72" s="764">
        <v>7</v>
      </c>
      <c r="M72" s="765">
        <v>46.76</v>
      </c>
    </row>
    <row r="73" spans="1:13" ht="14.4" customHeight="1" x14ac:dyDescent="0.3">
      <c r="A73" s="746" t="s">
        <v>3371</v>
      </c>
      <c r="B73" s="748" t="s">
        <v>3320</v>
      </c>
      <c r="C73" s="748" t="s">
        <v>2678</v>
      </c>
      <c r="D73" s="748" t="s">
        <v>3324</v>
      </c>
      <c r="E73" s="748" t="s">
        <v>3325</v>
      </c>
      <c r="F73" s="764"/>
      <c r="G73" s="764"/>
      <c r="H73" s="753">
        <v>0</v>
      </c>
      <c r="I73" s="764">
        <v>2</v>
      </c>
      <c r="J73" s="764">
        <v>20.52</v>
      </c>
      <c r="K73" s="753">
        <v>1</v>
      </c>
      <c r="L73" s="764">
        <v>2</v>
      </c>
      <c r="M73" s="765">
        <v>20.52</v>
      </c>
    </row>
    <row r="74" spans="1:13" ht="14.4" customHeight="1" x14ac:dyDescent="0.3">
      <c r="A74" s="746" t="s">
        <v>3371</v>
      </c>
      <c r="B74" s="748" t="s">
        <v>3320</v>
      </c>
      <c r="C74" s="748" t="s">
        <v>605</v>
      </c>
      <c r="D74" s="748" t="s">
        <v>3326</v>
      </c>
      <c r="E74" s="748" t="s">
        <v>3322</v>
      </c>
      <c r="F74" s="764">
        <v>3</v>
      </c>
      <c r="G74" s="764">
        <v>15.419999999999998</v>
      </c>
      <c r="H74" s="753">
        <v>1</v>
      </c>
      <c r="I74" s="764"/>
      <c r="J74" s="764"/>
      <c r="K74" s="753">
        <v>0</v>
      </c>
      <c r="L74" s="764">
        <v>3</v>
      </c>
      <c r="M74" s="765">
        <v>15.419999999999998</v>
      </c>
    </row>
    <row r="75" spans="1:13" ht="14.4" customHeight="1" x14ac:dyDescent="0.3">
      <c r="A75" s="746" t="s">
        <v>3371</v>
      </c>
      <c r="B75" s="748" t="s">
        <v>3328</v>
      </c>
      <c r="C75" s="748" t="s">
        <v>3991</v>
      </c>
      <c r="D75" s="748" t="s">
        <v>2354</v>
      </c>
      <c r="E75" s="748" t="s">
        <v>2355</v>
      </c>
      <c r="F75" s="764"/>
      <c r="G75" s="764"/>
      <c r="H75" s="753">
        <v>0</v>
      </c>
      <c r="I75" s="764">
        <v>1</v>
      </c>
      <c r="J75" s="764">
        <v>264</v>
      </c>
      <c r="K75" s="753">
        <v>1</v>
      </c>
      <c r="L75" s="764">
        <v>1</v>
      </c>
      <c r="M75" s="765">
        <v>264</v>
      </c>
    </row>
    <row r="76" spans="1:13" ht="14.4" customHeight="1" x14ac:dyDescent="0.3">
      <c r="A76" s="746" t="s">
        <v>3371</v>
      </c>
      <c r="B76" s="748" t="s">
        <v>3337</v>
      </c>
      <c r="C76" s="748" t="s">
        <v>2322</v>
      </c>
      <c r="D76" s="748" t="s">
        <v>2323</v>
      </c>
      <c r="E76" s="748" t="s">
        <v>1269</v>
      </c>
      <c r="F76" s="764"/>
      <c r="G76" s="764"/>
      <c r="H76" s="753"/>
      <c r="I76" s="764">
        <v>1</v>
      </c>
      <c r="J76" s="764">
        <v>0</v>
      </c>
      <c r="K76" s="753"/>
      <c r="L76" s="764">
        <v>1</v>
      </c>
      <c r="M76" s="765">
        <v>0</v>
      </c>
    </row>
    <row r="77" spans="1:13" ht="14.4" customHeight="1" x14ac:dyDescent="0.3">
      <c r="A77" s="746" t="s">
        <v>3371</v>
      </c>
      <c r="B77" s="748" t="s">
        <v>3337</v>
      </c>
      <c r="C77" s="748" t="s">
        <v>4139</v>
      </c>
      <c r="D77" s="748" t="s">
        <v>2323</v>
      </c>
      <c r="E77" s="748" t="s">
        <v>4140</v>
      </c>
      <c r="F77" s="764"/>
      <c r="G77" s="764"/>
      <c r="H77" s="753"/>
      <c r="I77" s="764">
        <v>2</v>
      </c>
      <c r="J77" s="764">
        <v>0</v>
      </c>
      <c r="K77" s="753"/>
      <c r="L77" s="764">
        <v>2</v>
      </c>
      <c r="M77" s="765">
        <v>0</v>
      </c>
    </row>
    <row r="78" spans="1:13" ht="14.4" customHeight="1" x14ac:dyDescent="0.3">
      <c r="A78" s="746" t="s">
        <v>3371</v>
      </c>
      <c r="B78" s="748" t="s">
        <v>3347</v>
      </c>
      <c r="C78" s="748" t="s">
        <v>2318</v>
      </c>
      <c r="D78" s="748" t="s">
        <v>2319</v>
      </c>
      <c r="E78" s="748" t="s">
        <v>3348</v>
      </c>
      <c r="F78" s="764"/>
      <c r="G78" s="764"/>
      <c r="H78" s="753">
        <v>0</v>
      </c>
      <c r="I78" s="764">
        <v>1</v>
      </c>
      <c r="J78" s="764">
        <v>227.32</v>
      </c>
      <c r="K78" s="753">
        <v>1</v>
      </c>
      <c r="L78" s="764">
        <v>1</v>
      </c>
      <c r="M78" s="765">
        <v>227.32</v>
      </c>
    </row>
    <row r="79" spans="1:13" ht="14.4" customHeight="1" x14ac:dyDescent="0.3">
      <c r="A79" s="746" t="s">
        <v>3371</v>
      </c>
      <c r="B79" s="748" t="s">
        <v>3347</v>
      </c>
      <c r="C79" s="748" t="s">
        <v>2461</v>
      </c>
      <c r="D79" s="748" t="s">
        <v>2319</v>
      </c>
      <c r="E79" s="748" t="s">
        <v>2407</v>
      </c>
      <c r="F79" s="764"/>
      <c r="G79" s="764"/>
      <c r="H79" s="753">
        <v>0</v>
      </c>
      <c r="I79" s="764">
        <v>1</v>
      </c>
      <c r="J79" s="764">
        <v>113.66</v>
      </c>
      <c r="K79" s="753">
        <v>1</v>
      </c>
      <c r="L79" s="764">
        <v>1</v>
      </c>
      <c r="M79" s="765">
        <v>113.66</v>
      </c>
    </row>
    <row r="80" spans="1:13" ht="14.4" customHeight="1" x14ac:dyDescent="0.3">
      <c r="A80" s="746" t="s">
        <v>3372</v>
      </c>
      <c r="B80" s="748" t="s">
        <v>3160</v>
      </c>
      <c r="C80" s="748" t="s">
        <v>2409</v>
      </c>
      <c r="D80" s="748" t="s">
        <v>629</v>
      </c>
      <c r="E80" s="748" t="s">
        <v>630</v>
      </c>
      <c r="F80" s="764"/>
      <c r="G80" s="764"/>
      <c r="H80" s="753">
        <v>0</v>
      </c>
      <c r="I80" s="764">
        <v>20</v>
      </c>
      <c r="J80" s="764">
        <v>738.56</v>
      </c>
      <c r="K80" s="753">
        <v>1</v>
      </c>
      <c r="L80" s="764">
        <v>20</v>
      </c>
      <c r="M80" s="765">
        <v>738.56</v>
      </c>
    </row>
    <row r="81" spans="1:13" ht="14.4" customHeight="1" x14ac:dyDescent="0.3">
      <c r="A81" s="746" t="s">
        <v>3372</v>
      </c>
      <c r="B81" s="748" t="s">
        <v>3160</v>
      </c>
      <c r="C81" s="748" t="s">
        <v>3529</v>
      </c>
      <c r="D81" s="748" t="s">
        <v>2413</v>
      </c>
      <c r="E81" s="748" t="s">
        <v>2414</v>
      </c>
      <c r="F81" s="764"/>
      <c r="G81" s="764"/>
      <c r="H81" s="753"/>
      <c r="I81" s="764">
        <v>1</v>
      </c>
      <c r="J81" s="764">
        <v>0</v>
      </c>
      <c r="K81" s="753"/>
      <c r="L81" s="764">
        <v>1</v>
      </c>
      <c r="M81" s="765">
        <v>0</v>
      </c>
    </row>
    <row r="82" spans="1:13" ht="14.4" customHeight="1" x14ac:dyDescent="0.3">
      <c r="A82" s="746" t="s">
        <v>3372</v>
      </c>
      <c r="B82" s="748" t="s">
        <v>3177</v>
      </c>
      <c r="C82" s="748" t="s">
        <v>3496</v>
      </c>
      <c r="D82" s="748" t="s">
        <v>2780</v>
      </c>
      <c r="E82" s="748" t="s">
        <v>614</v>
      </c>
      <c r="F82" s="764"/>
      <c r="G82" s="764"/>
      <c r="H82" s="753">
        <v>0</v>
      </c>
      <c r="I82" s="764">
        <v>3</v>
      </c>
      <c r="J82" s="764">
        <v>305.04000000000002</v>
      </c>
      <c r="K82" s="753">
        <v>1</v>
      </c>
      <c r="L82" s="764">
        <v>3</v>
      </c>
      <c r="M82" s="765">
        <v>305.04000000000002</v>
      </c>
    </row>
    <row r="83" spans="1:13" ht="14.4" customHeight="1" x14ac:dyDescent="0.3">
      <c r="A83" s="746" t="s">
        <v>3372</v>
      </c>
      <c r="B83" s="748" t="s">
        <v>3177</v>
      </c>
      <c r="C83" s="748" t="s">
        <v>2429</v>
      </c>
      <c r="D83" s="748" t="s">
        <v>2430</v>
      </c>
      <c r="E83" s="748" t="s">
        <v>3178</v>
      </c>
      <c r="F83" s="764"/>
      <c r="G83" s="764"/>
      <c r="H83" s="753">
        <v>0</v>
      </c>
      <c r="I83" s="764">
        <v>1</v>
      </c>
      <c r="J83" s="764">
        <v>50.85</v>
      </c>
      <c r="K83" s="753">
        <v>1</v>
      </c>
      <c r="L83" s="764">
        <v>1</v>
      </c>
      <c r="M83" s="765">
        <v>50.85</v>
      </c>
    </row>
    <row r="84" spans="1:13" ht="14.4" customHeight="1" x14ac:dyDescent="0.3">
      <c r="A84" s="746" t="s">
        <v>3372</v>
      </c>
      <c r="B84" s="748" t="s">
        <v>3185</v>
      </c>
      <c r="C84" s="748" t="s">
        <v>2652</v>
      </c>
      <c r="D84" s="748" t="s">
        <v>632</v>
      </c>
      <c r="E84" s="748" t="s">
        <v>633</v>
      </c>
      <c r="F84" s="764"/>
      <c r="G84" s="764"/>
      <c r="H84" s="753">
        <v>0</v>
      </c>
      <c r="I84" s="764">
        <v>4</v>
      </c>
      <c r="J84" s="764">
        <v>1630.2</v>
      </c>
      <c r="K84" s="753">
        <v>1</v>
      </c>
      <c r="L84" s="764">
        <v>4</v>
      </c>
      <c r="M84" s="765">
        <v>1630.2</v>
      </c>
    </row>
    <row r="85" spans="1:13" ht="14.4" customHeight="1" x14ac:dyDescent="0.3">
      <c r="A85" s="746" t="s">
        <v>3372</v>
      </c>
      <c r="B85" s="748" t="s">
        <v>3185</v>
      </c>
      <c r="C85" s="748" t="s">
        <v>2654</v>
      </c>
      <c r="D85" s="748" t="s">
        <v>632</v>
      </c>
      <c r="E85" s="748" t="s">
        <v>2655</v>
      </c>
      <c r="F85" s="764"/>
      <c r="G85" s="764"/>
      <c r="H85" s="753">
        <v>0</v>
      </c>
      <c r="I85" s="764">
        <v>11</v>
      </c>
      <c r="J85" s="764">
        <v>5977.29</v>
      </c>
      <c r="K85" s="753">
        <v>1</v>
      </c>
      <c r="L85" s="764">
        <v>11</v>
      </c>
      <c r="M85" s="765">
        <v>5977.29</v>
      </c>
    </row>
    <row r="86" spans="1:13" ht="14.4" customHeight="1" x14ac:dyDescent="0.3">
      <c r="A86" s="746" t="s">
        <v>3372</v>
      </c>
      <c r="B86" s="748" t="s">
        <v>3185</v>
      </c>
      <c r="C86" s="748" t="s">
        <v>2365</v>
      </c>
      <c r="D86" s="748" t="s">
        <v>632</v>
      </c>
      <c r="E86" s="748" t="s">
        <v>635</v>
      </c>
      <c r="F86" s="764"/>
      <c r="G86" s="764"/>
      <c r="H86" s="753">
        <v>0</v>
      </c>
      <c r="I86" s="764">
        <v>6</v>
      </c>
      <c r="J86" s="764">
        <v>4890.6000000000004</v>
      </c>
      <c r="K86" s="753">
        <v>1</v>
      </c>
      <c r="L86" s="764">
        <v>6</v>
      </c>
      <c r="M86" s="765">
        <v>4890.6000000000004</v>
      </c>
    </row>
    <row r="87" spans="1:13" ht="14.4" customHeight="1" x14ac:dyDescent="0.3">
      <c r="A87" s="746" t="s">
        <v>3372</v>
      </c>
      <c r="B87" s="748" t="s">
        <v>3185</v>
      </c>
      <c r="C87" s="748" t="s">
        <v>3516</v>
      </c>
      <c r="D87" s="748" t="s">
        <v>2455</v>
      </c>
      <c r="E87" s="748" t="s">
        <v>635</v>
      </c>
      <c r="F87" s="764"/>
      <c r="G87" s="764"/>
      <c r="H87" s="753">
        <v>0</v>
      </c>
      <c r="I87" s="764">
        <v>2</v>
      </c>
      <c r="J87" s="764">
        <v>2771.24</v>
      </c>
      <c r="K87" s="753">
        <v>1</v>
      </c>
      <c r="L87" s="764">
        <v>2</v>
      </c>
      <c r="M87" s="765">
        <v>2771.24</v>
      </c>
    </row>
    <row r="88" spans="1:13" ht="14.4" customHeight="1" x14ac:dyDescent="0.3">
      <c r="A88" s="746" t="s">
        <v>3372</v>
      </c>
      <c r="B88" s="748" t="s">
        <v>3187</v>
      </c>
      <c r="C88" s="748" t="s">
        <v>2767</v>
      </c>
      <c r="D88" s="748" t="s">
        <v>2768</v>
      </c>
      <c r="E88" s="748" t="s">
        <v>2769</v>
      </c>
      <c r="F88" s="764"/>
      <c r="G88" s="764"/>
      <c r="H88" s="753">
        <v>0</v>
      </c>
      <c r="I88" s="764">
        <v>4</v>
      </c>
      <c r="J88" s="764">
        <v>373.72</v>
      </c>
      <c r="K88" s="753">
        <v>1</v>
      </c>
      <c r="L88" s="764">
        <v>4</v>
      </c>
      <c r="M88" s="765">
        <v>373.72</v>
      </c>
    </row>
    <row r="89" spans="1:13" ht="14.4" customHeight="1" x14ac:dyDescent="0.3">
      <c r="A89" s="746" t="s">
        <v>3372</v>
      </c>
      <c r="B89" s="748" t="s">
        <v>3188</v>
      </c>
      <c r="C89" s="748" t="s">
        <v>2704</v>
      </c>
      <c r="D89" s="748" t="s">
        <v>2705</v>
      </c>
      <c r="E89" s="748" t="s">
        <v>2706</v>
      </c>
      <c r="F89" s="764"/>
      <c r="G89" s="764"/>
      <c r="H89" s="753">
        <v>0</v>
      </c>
      <c r="I89" s="764">
        <v>1</v>
      </c>
      <c r="J89" s="764">
        <v>198.41</v>
      </c>
      <c r="K89" s="753">
        <v>1</v>
      </c>
      <c r="L89" s="764">
        <v>1</v>
      </c>
      <c r="M89" s="765">
        <v>198.41</v>
      </c>
    </row>
    <row r="90" spans="1:13" ht="14.4" customHeight="1" x14ac:dyDescent="0.3">
      <c r="A90" s="746" t="s">
        <v>3372</v>
      </c>
      <c r="B90" s="748" t="s">
        <v>3193</v>
      </c>
      <c r="C90" s="748" t="s">
        <v>2422</v>
      </c>
      <c r="D90" s="748" t="s">
        <v>2423</v>
      </c>
      <c r="E90" s="748" t="s">
        <v>3194</v>
      </c>
      <c r="F90" s="764"/>
      <c r="G90" s="764"/>
      <c r="H90" s="753">
        <v>0</v>
      </c>
      <c r="I90" s="764">
        <v>1</v>
      </c>
      <c r="J90" s="764">
        <v>160.1</v>
      </c>
      <c r="K90" s="753">
        <v>1</v>
      </c>
      <c r="L90" s="764">
        <v>1</v>
      </c>
      <c r="M90" s="765">
        <v>160.1</v>
      </c>
    </row>
    <row r="91" spans="1:13" ht="14.4" customHeight="1" x14ac:dyDescent="0.3">
      <c r="A91" s="746" t="s">
        <v>3372</v>
      </c>
      <c r="B91" s="748" t="s">
        <v>3196</v>
      </c>
      <c r="C91" s="748" t="s">
        <v>2328</v>
      </c>
      <c r="D91" s="748" t="s">
        <v>2329</v>
      </c>
      <c r="E91" s="748" t="s">
        <v>3198</v>
      </c>
      <c r="F91" s="764"/>
      <c r="G91" s="764"/>
      <c r="H91" s="753">
        <v>0</v>
      </c>
      <c r="I91" s="764">
        <v>1</v>
      </c>
      <c r="J91" s="764">
        <v>72</v>
      </c>
      <c r="K91" s="753">
        <v>1</v>
      </c>
      <c r="L91" s="764">
        <v>1</v>
      </c>
      <c r="M91" s="765">
        <v>72</v>
      </c>
    </row>
    <row r="92" spans="1:13" ht="14.4" customHeight="1" x14ac:dyDescent="0.3">
      <c r="A92" s="746" t="s">
        <v>3372</v>
      </c>
      <c r="B92" s="748" t="s">
        <v>3200</v>
      </c>
      <c r="C92" s="748" t="s">
        <v>2345</v>
      </c>
      <c r="D92" s="748" t="s">
        <v>3203</v>
      </c>
      <c r="E92" s="748" t="s">
        <v>3204</v>
      </c>
      <c r="F92" s="764"/>
      <c r="G92" s="764"/>
      <c r="H92" s="753">
        <v>0</v>
      </c>
      <c r="I92" s="764">
        <v>1</v>
      </c>
      <c r="J92" s="764">
        <v>140.6</v>
      </c>
      <c r="K92" s="753">
        <v>1</v>
      </c>
      <c r="L92" s="764">
        <v>1</v>
      </c>
      <c r="M92" s="765">
        <v>140.6</v>
      </c>
    </row>
    <row r="93" spans="1:13" ht="14.4" customHeight="1" x14ac:dyDescent="0.3">
      <c r="A93" s="746" t="s">
        <v>3372</v>
      </c>
      <c r="B93" s="748" t="s">
        <v>3207</v>
      </c>
      <c r="C93" s="748" t="s">
        <v>2416</v>
      </c>
      <c r="D93" s="748" t="s">
        <v>2417</v>
      </c>
      <c r="E93" s="748" t="s">
        <v>2038</v>
      </c>
      <c r="F93" s="764"/>
      <c r="G93" s="764"/>
      <c r="H93" s="753">
        <v>0</v>
      </c>
      <c r="I93" s="764">
        <v>2</v>
      </c>
      <c r="J93" s="764">
        <v>131.08000000000001</v>
      </c>
      <c r="K93" s="753">
        <v>1</v>
      </c>
      <c r="L93" s="764">
        <v>2</v>
      </c>
      <c r="M93" s="765">
        <v>131.08000000000001</v>
      </c>
    </row>
    <row r="94" spans="1:13" ht="14.4" customHeight="1" x14ac:dyDescent="0.3">
      <c r="A94" s="746" t="s">
        <v>3372</v>
      </c>
      <c r="B94" s="748" t="s">
        <v>3208</v>
      </c>
      <c r="C94" s="748" t="s">
        <v>2402</v>
      </c>
      <c r="D94" s="748" t="s">
        <v>2403</v>
      </c>
      <c r="E94" s="748" t="s">
        <v>1610</v>
      </c>
      <c r="F94" s="764"/>
      <c r="G94" s="764"/>
      <c r="H94" s="753">
        <v>0</v>
      </c>
      <c r="I94" s="764">
        <v>4</v>
      </c>
      <c r="J94" s="764">
        <v>140.44</v>
      </c>
      <c r="K94" s="753">
        <v>1</v>
      </c>
      <c r="L94" s="764">
        <v>4</v>
      </c>
      <c r="M94" s="765">
        <v>140.44</v>
      </c>
    </row>
    <row r="95" spans="1:13" ht="14.4" customHeight="1" x14ac:dyDescent="0.3">
      <c r="A95" s="746" t="s">
        <v>3372</v>
      </c>
      <c r="B95" s="748" t="s">
        <v>3211</v>
      </c>
      <c r="C95" s="748" t="s">
        <v>2545</v>
      </c>
      <c r="D95" s="748" t="s">
        <v>2546</v>
      </c>
      <c r="E95" s="748" t="s">
        <v>2547</v>
      </c>
      <c r="F95" s="764"/>
      <c r="G95" s="764"/>
      <c r="H95" s="753">
        <v>0</v>
      </c>
      <c r="I95" s="764">
        <v>3</v>
      </c>
      <c r="J95" s="764">
        <v>26.369999999999997</v>
      </c>
      <c r="K95" s="753">
        <v>1</v>
      </c>
      <c r="L95" s="764">
        <v>3</v>
      </c>
      <c r="M95" s="765">
        <v>26.369999999999997</v>
      </c>
    </row>
    <row r="96" spans="1:13" ht="14.4" customHeight="1" x14ac:dyDescent="0.3">
      <c r="A96" s="746" t="s">
        <v>3372</v>
      </c>
      <c r="B96" s="748" t="s">
        <v>3211</v>
      </c>
      <c r="C96" s="748" t="s">
        <v>3447</v>
      </c>
      <c r="D96" s="748" t="s">
        <v>3448</v>
      </c>
      <c r="E96" s="748" t="s">
        <v>3449</v>
      </c>
      <c r="F96" s="764">
        <v>1</v>
      </c>
      <c r="G96" s="764">
        <v>8.7899999999999991</v>
      </c>
      <c r="H96" s="753">
        <v>1</v>
      </c>
      <c r="I96" s="764"/>
      <c r="J96" s="764"/>
      <c r="K96" s="753">
        <v>0</v>
      </c>
      <c r="L96" s="764">
        <v>1</v>
      </c>
      <c r="M96" s="765">
        <v>8.7899999999999991</v>
      </c>
    </row>
    <row r="97" spans="1:13" ht="14.4" customHeight="1" x14ac:dyDescent="0.3">
      <c r="A97" s="746" t="s">
        <v>3372</v>
      </c>
      <c r="B97" s="748" t="s">
        <v>3212</v>
      </c>
      <c r="C97" s="748" t="s">
        <v>2631</v>
      </c>
      <c r="D97" s="748" t="s">
        <v>2632</v>
      </c>
      <c r="E97" s="748" t="s">
        <v>2633</v>
      </c>
      <c r="F97" s="764"/>
      <c r="G97" s="764"/>
      <c r="H97" s="753">
        <v>0</v>
      </c>
      <c r="I97" s="764">
        <v>2</v>
      </c>
      <c r="J97" s="764">
        <v>105.94</v>
      </c>
      <c r="K97" s="753">
        <v>1</v>
      </c>
      <c r="L97" s="764">
        <v>2</v>
      </c>
      <c r="M97" s="765">
        <v>105.94</v>
      </c>
    </row>
    <row r="98" spans="1:13" ht="14.4" customHeight="1" x14ac:dyDescent="0.3">
      <c r="A98" s="746" t="s">
        <v>3372</v>
      </c>
      <c r="B98" s="748" t="s">
        <v>3219</v>
      </c>
      <c r="C98" s="748" t="s">
        <v>2505</v>
      </c>
      <c r="D98" s="748" t="s">
        <v>2506</v>
      </c>
      <c r="E98" s="748" t="s">
        <v>1610</v>
      </c>
      <c r="F98" s="764"/>
      <c r="G98" s="764"/>
      <c r="H98" s="753">
        <v>0</v>
      </c>
      <c r="I98" s="764">
        <v>4</v>
      </c>
      <c r="J98" s="764">
        <v>193.08</v>
      </c>
      <c r="K98" s="753">
        <v>1</v>
      </c>
      <c r="L98" s="764">
        <v>4</v>
      </c>
      <c r="M98" s="765">
        <v>193.08</v>
      </c>
    </row>
    <row r="99" spans="1:13" ht="14.4" customHeight="1" x14ac:dyDescent="0.3">
      <c r="A99" s="746" t="s">
        <v>3372</v>
      </c>
      <c r="B99" s="748" t="s">
        <v>3219</v>
      </c>
      <c r="C99" s="748" t="s">
        <v>2508</v>
      </c>
      <c r="D99" s="748" t="s">
        <v>2509</v>
      </c>
      <c r="E99" s="748" t="s">
        <v>3220</v>
      </c>
      <c r="F99" s="764"/>
      <c r="G99" s="764"/>
      <c r="H99" s="753">
        <v>0</v>
      </c>
      <c r="I99" s="764">
        <v>2</v>
      </c>
      <c r="J99" s="764">
        <v>193.06</v>
      </c>
      <c r="K99" s="753">
        <v>1</v>
      </c>
      <c r="L99" s="764">
        <v>2</v>
      </c>
      <c r="M99" s="765">
        <v>193.06</v>
      </c>
    </row>
    <row r="100" spans="1:13" ht="14.4" customHeight="1" x14ac:dyDescent="0.3">
      <c r="A100" s="746" t="s">
        <v>3372</v>
      </c>
      <c r="B100" s="748" t="s">
        <v>3221</v>
      </c>
      <c r="C100" s="748" t="s">
        <v>2342</v>
      </c>
      <c r="D100" s="748" t="s">
        <v>3222</v>
      </c>
      <c r="E100" s="748" t="s">
        <v>1269</v>
      </c>
      <c r="F100" s="764"/>
      <c r="G100" s="764"/>
      <c r="H100" s="753">
        <v>0</v>
      </c>
      <c r="I100" s="764">
        <v>3</v>
      </c>
      <c r="J100" s="764">
        <v>289.59000000000003</v>
      </c>
      <c r="K100" s="753">
        <v>1</v>
      </c>
      <c r="L100" s="764">
        <v>3</v>
      </c>
      <c r="M100" s="765">
        <v>289.59000000000003</v>
      </c>
    </row>
    <row r="101" spans="1:13" ht="14.4" customHeight="1" x14ac:dyDescent="0.3">
      <c r="A101" s="746" t="s">
        <v>3372</v>
      </c>
      <c r="B101" s="748" t="s">
        <v>3221</v>
      </c>
      <c r="C101" s="748" t="s">
        <v>2308</v>
      </c>
      <c r="D101" s="748" t="s">
        <v>2309</v>
      </c>
      <c r="E101" s="748" t="s">
        <v>2310</v>
      </c>
      <c r="F101" s="764"/>
      <c r="G101" s="764"/>
      <c r="H101" s="753">
        <v>0</v>
      </c>
      <c r="I101" s="764">
        <v>2</v>
      </c>
      <c r="J101" s="764">
        <v>20.82</v>
      </c>
      <c r="K101" s="753">
        <v>1</v>
      </c>
      <c r="L101" s="764">
        <v>2</v>
      </c>
      <c r="M101" s="765">
        <v>20.82</v>
      </c>
    </row>
    <row r="102" spans="1:13" ht="14.4" customHeight="1" x14ac:dyDescent="0.3">
      <c r="A102" s="746" t="s">
        <v>3372</v>
      </c>
      <c r="B102" s="748" t="s">
        <v>3221</v>
      </c>
      <c r="C102" s="748" t="s">
        <v>3538</v>
      </c>
      <c r="D102" s="748" t="s">
        <v>2309</v>
      </c>
      <c r="E102" s="748" t="s">
        <v>3539</v>
      </c>
      <c r="F102" s="764"/>
      <c r="G102" s="764"/>
      <c r="H102" s="753">
        <v>0</v>
      </c>
      <c r="I102" s="764">
        <v>1</v>
      </c>
      <c r="J102" s="764">
        <v>15.61</v>
      </c>
      <c r="K102" s="753">
        <v>1</v>
      </c>
      <c r="L102" s="764">
        <v>1</v>
      </c>
      <c r="M102" s="765">
        <v>15.61</v>
      </c>
    </row>
    <row r="103" spans="1:13" ht="14.4" customHeight="1" x14ac:dyDescent="0.3">
      <c r="A103" s="746" t="s">
        <v>3372</v>
      </c>
      <c r="B103" s="748" t="s">
        <v>3221</v>
      </c>
      <c r="C103" s="748" t="s">
        <v>2437</v>
      </c>
      <c r="D103" s="748" t="s">
        <v>3223</v>
      </c>
      <c r="E103" s="748" t="s">
        <v>1262</v>
      </c>
      <c r="F103" s="764"/>
      <c r="G103" s="764"/>
      <c r="H103" s="753">
        <v>0</v>
      </c>
      <c r="I103" s="764">
        <v>2</v>
      </c>
      <c r="J103" s="764">
        <v>96.54</v>
      </c>
      <c r="K103" s="753">
        <v>1</v>
      </c>
      <c r="L103" s="764">
        <v>2</v>
      </c>
      <c r="M103" s="765">
        <v>96.54</v>
      </c>
    </row>
    <row r="104" spans="1:13" ht="14.4" customHeight="1" x14ac:dyDescent="0.3">
      <c r="A104" s="746" t="s">
        <v>3372</v>
      </c>
      <c r="B104" s="748" t="s">
        <v>3224</v>
      </c>
      <c r="C104" s="748" t="s">
        <v>2514</v>
      </c>
      <c r="D104" s="748" t="s">
        <v>3225</v>
      </c>
      <c r="E104" s="748" t="s">
        <v>1285</v>
      </c>
      <c r="F104" s="764"/>
      <c r="G104" s="764"/>
      <c r="H104" s="753">
        <v>0</v>
      </c>
      <c r="I104" s="764">
        <v>3</v>
      </c>
      <c r="J104" s="764">
        <v>291.78000000000003</v>
      </c>
      <c r="K104" s="753">
        <v>1</v>
      </c>
      <c r="L104" s="764">
        <v>3</v>
      </c>
      <c r="M104" s="765">
        <v>291.78000000000003</v>
      </c>
    </row>
    <row r="105" spans="1:13" ht="14.4" customHeight="1" x14ac:dyDescent="0.3">
      <c r="A105" s="746" t="s">
        <v>3372</v>
      </c>
      <c r="B105" s="748" t="s">
        <v>3224</v>
      </c>
      <c r="C105" s="748" t="s">
        <v>3533</v>
      </c>
      <c r="D105" s="748" t="s">
        <v>3225</v>
      </c>
      <c r="E105" s="748" t="s">
        <v>1408</v>
      </c>
      <c r="F105" s="764"/>
      <c r="G105" s="764"/>
      <c r="H105" s="753">
        <v>0</v>
      </c>
      <c r="I105" s="764">
        <v>1</v>
      </c>
      <c r="J105" s="764">
        <v>291.82</v>
      </c>
      <c r="K105" s="753">
        <v>1</v>
      </c>
      <c r="L105" s="764">
        <v>1</v>
      </c>
      <c r="M105" s="765">
        <v>291.82</v>
      </c>
    </row>
    <row r="106" spans="1:13" ht="14.4" customHeight="1" x14ac:dyDescent="0.3">
      <c r="A106" s="746" t="s">
        <v>3372</v>
      </c>
      <c r="B106" s="748" t="s">
        <v>3224</v>
      </c>
      <c r="C106" s="748" t="s">
        <v>2542</v>
      </c>
      <c r="D106" s="748" t="s">
        <v>2543</v>
      </c>
      <c r="E106" s="748" t="s">
        <v>1285</v>
      </c>
      <c r="F106" s="764"/>
      <c r="G106" s="764"/>
      <c r="H106" s="753">
        <v>0</v>
      </c>
      <c r="I106" s="764">
        <v>1</v>
      </c>
      <c r="J106" s="764">
        <v>194.54</v>
      </c>
      <c r="K106" s="753">
        <v>1</v>
      </c>
      <c r="L106" s="764">
        <v>1</v>
      </c>
      <c r="M106" s="765">
        <v>194.54</v>
      </c>
    </row>
    <row r="107" spans="1:13" ht="14.4" customHeight="1" x14ac:dyDescent="0.3">
      <c r="A107" s="746" t="s">
        <v>3372</v>
      </c>
      <c r="B107" s="748" t="s">
        <v>3227</v>
      </c>
      <c r="C107" s="748" t="s">
        <v>2761</v>
      </c>
      <c r="D107" s="748" t="s">
        <v>2762</v>
      </c>
      <c r="E107" s="748" t="s">
        <v>1075</v>
      </c>
      <c r="F107" s="764"/>
      <c r="G107" s="764"/>
      <c r="H107" s="753">
        <v>0</v>
      </c>
      <c r="I107" s="764">
        <v>1</v>
      </c>
      <c r="J107" s="764">
        <v>209.53</v>
      </c>
      <c r="K107" s="753">
        <v>1</v>
      </c>
      <c r="L107" s="764">
        <v>1</v>
      </c>
      <c r="M107" s="765">
        <v>209.53</v>
      </c>
    </row>
    <row r="108" spans="1:13" ht="14.4" customHeight="1" x14ac:dyDescent="0.3">
      <c r="A108" s="746" t="s">
        <v>3372</v>
      </c>
      <c r="B108" s="748" t="s">
        <v>3228</v>
      </c>
      <c r="C108" s="748" t="s">
        <v>2620</v>
      </c>
      <c r="D108" s="748" t="s">
        <v>2531</v>
      </c>
      <c r="E108" s="748" t="s">
        <v>1075</v>
      </c>
      <c r="F108" s="764"/>
      <c r="G108" s="764"/>
      <c r="H108" s="753">
        <v>0</v>
      </c>
      <c r="I108" s="764">
        <v>1</v>
      </c>
      <c r="J108" s="764">
        <v>153.62</v>
      </c>
      <c r="K108" s="753">
        <v>1</v>
      </c>
      <c r="L108" s="764">
        <v>1</v>
      </c>
      <c r="M108" s="765">
        <v>153.62</v>
      </c>
    </row>
    <row r="109" spans="1:13" ht="14.4" customHeight="1" x14ac:dyDescent="0.3">
      <c r="A109" s="746" t="s">
        <v>3372</v>
      </c>
      <c r="B109" s="748" t="s">
        <v>3228</v>
      </c>
      <c r="C109" s="748" t="s">
        <v>2665</v>
      </c>
      <c r="D109" s="748" t="s">
        <v>2666</v>
      </c>
      <c r="E109" s="748" t="s">
        <v>1075</v>
      </c>
      <c r="F109" s="764"/>
      <c r="G109" s="764"/>
      <c r="H109" s="753">
        <v>0</v>
      </c>
      <c r="I109" s="764">
        <v>1</v>
      </c>
      <c r="J109" s="764">
        <v>170.43</v>
      </c>
      <c r="K109" s="753">
        <v>1</v>
      </c>
      <c r="L109" s="764">
        <v>1</v>
      </c>
      <c r="M109" s="765">
        <v>170.43</v>
      </c>
    </row>
    <row r="110" spans="1:13" ht="14.4" customHeight="1" x14ac:dyDescent="0.3">
      <c r="A110" s="746" t="s">
        <v>3372</v>
      </c>
      <c r="B110" s="748" t="s">
        <v>3229</v>
      </c>
      <c r="C110" s="748" t="s">
        <v>3483</v>
      </c>
      <c r="D110" s="748" t="s">
        <v>3484</v>
      </c>
      <c r="E110" s="748" t="s">
        <v>3332</v>
      </c>
      <c r="F110" s="764">
        <v>1</v>
      </c>
      <c r="G110" s="764">
        <v>51.31</v>
      </c>
      <c r="H110" s="753">
        <v>1</v>
      </c>
      <c r="I110" s="764"/>
      <c r="J110" s="764"/>
      <c r="K110" s="753">
        <v>0</v>
      </c>
      <c r="L110" s="764">
        <v>1</v>
      </c>
      <c r="M110" s="765">
        <v>51.31</v>
      </c>
    </row>
    <row r="111" spans="1:13" ht="14.4" customHeight="1" x14ac:dyDescent="0.3">
      <c r="A111" s="746" t="s">
        <v>3372</v>
      </c>
      <c r="B111" s="748" t="s">
        <v>3229</v>
      </c>
      <c r="C111" s="748" t="s">
        <v>3485</v>
      </c>
      <c r="D111" s="748" t="s">
        <v>2503</v>
      </c>
      <c r="E111" s="748" t="s">
        <v>3486</v>
      </c>
      <c r="F111" s="764"/>
      <c r="G111" s="764"/>
      <c r="H111" s="753">
        <v>0</v>
      </c>
      <c r="I111" s="764">
        <v>2</v>
      </c>
      <c r="J111" s="764">
        <v>109.96</v>
      </c>
      <c r="K111" s="753">
        <v>1</v>
      </c>
      <c r="L111" s="764">
        <v>2</v>
      </c>
      <c r="M111" s="765">
        <v>109.96</v>
      </c>
    </row>
    <row r="112" spans="1:13" ht="14.4" customHeight="1" x14ac:dyDescent="0.3">
      <c r="A112" s="746" t="s">
        <v>3372</v>
      </c>
      <c r="B112" s="748" t="s">
        <v>3232</v>
      </c>
      <c r="C112" s="748" t="s">
        <v>2339</v>
      </c>
      <c r="D112" s="748" t="s">
        <v>2340</v>
      </c>
      <c r="E112" s="748" t="s">
        <v>1285</v>
      </c>
      <c r="F112" s="764"/>
      <c r="G112" s="764"/>
      <c r="H112" s="753">
        <v>0</v>
      </c>
      <c r="I112" s="764">
        <v>3</v>
      </c>
      <c r="J112" s="764">
        <v>145.68</v>
      </c>
      <c r="K112" s="753">
        <v>1</v>
      </c>
      <c r="L112" s="764">
        <v>3</v>
      </c>
      <c r="M112" s="765">
        <v>145.68</v>
      </c>
    </row>
    <row r="113" spans="1:13" ht="14.4" customHeight="1" x14ac:dyDescent="0.3">
      <c r="A113" s="746" t="s">
        <v>3372</v>
      </c>
      <c r="B113" s="748" t="s">
        <v>3232</v>
      </c>
      <c r="C113" s="748" t="s">
        <v>3488</v>
      </c>
      <c r="D113" s="748" t="s">
        <v>3489</v>
      </c>
      <c r="E113" s="748" t="s">
        <v>1285</v>
      </c>
      <c r="F113" s="764">
        <v>1</v>
      </c>
      <c r="G113" s="764">
        <v>0</v>
      </c>
      <c r="H113" s="753"/>
      <c r="I113" s="764"/>
      <c r="J113" s="764"/>
      <c r="K113" s="753"/>
      <c r="L113" s="764">
        <v>1</v>
      </c>
      <c r="M113" s="765">
        <v>0</v>
      </c>
    </row>
    <row r="114" spans="1:13" ht="14.4" customHeight="1" x14ac:dyDescent="0.3">
      <c r="A114" s="746" t="s">
        <v>3372</v>
      </c>
      <c r="B114" s="748" t="s">
        <v>3234</v>
      </c>
      <c r="C114" s="748" t="s">
        <v>2789</v>
      </c>
      <c r="D114" s="748" t="s">
        <v>2790</v>
      </c>
      <c r="E114" s="748" t="s">
        <v>1036</v>
      </c>
      <c r="F114" s="764"/>
      <c r="G114" s="764"/>
      <c r="H114" s="753">
        <v>0</v>
      </c>
      <c r="I114" s="764">
        <v>1</v>
      </c>
      <c r="J114" s="764">
        <v>124.91</v>
      </c>
      <c r="K114" s="753">
        <v>1</v>
      </c>
      <c r="L114" s="764">
        <v>1</v>
      </c>
      <c r="M114" s="765">
        <v>124.91</v>
      </c>
    </row>
    <row r="115" spans="1:13" ht="14.4" customHeight="1" x14ac:dyDescent="0.3">
      <c r="A115" s="746" t="s">
        <v>3372</v>
      </c>
      <c r="B115" s="748" t="s">
        <v>3234</v>
      </c>
      <c r="C115" s="748" t="s">
        <v>2485</v>
      </c>
      <c r="D115" s="748" t="s">
        <v>2636</v>
      </c>
      <c r="E115" s="748" t="s">
        <v>2407</v>
      </c>
      <c r="F115" s="764"/>
      <c r="G115" s="764"/>
      <c r="H115" s="753">
        <v>0</v>
      </c>
      <c r="I115" s="764">
        <v>5</v>
      </c>
      <c r="J115" s="764">
        <v>301.5</v>
      </c>
      <c r="K115" s="753">
        <v>1</v>
      </c>
      <c r="L115" s="764">
        <v>5</v>
      </c>
      <c r="M115" s="765">
        <v>301.5</v>
      </c>
    </row>
    <row r="116" spans="1:13" ht="14.4" customHeight="1" x14ac:dyDescent="0.3">
      <c r="A116" s="746" t="s">
        <v>3372</v>
      </c>
      <c r="B116" s="748" t="s">
        <v>3234</v>
      </c>
      <c r="C116" s="748" t="s">
        <v>2488</v>
      </c>
      <c r="D116" s="748" t="s">
        <v>3235</v>
      </c>
      <c r="E116" s="748" t="s">
        <v>1036</v>
      </c>
      <c r="F116" s="764"/>
      <c r="G116" s="764"/>
      <c r="H116" s="753">
        <v>0</v>
      </c>
      <c r="I116" s="764">
        <v>1</v>
      </c>
      <c r="J116" s="764">
        <v>117.73</v>
      </c>
      <c r="K116" s="753">
        <v>1</v>
      </c>
      <c r="L116" s="764">
        <v>1</v>
      </c>
      <c r="M116" s="765">
        <v>117.73</v>
      </c>
    </row>
    <row r="117" spans="1:13" ht="14.4" customHeight="1" x14ac:dyDescent="0.3">
      <c r="A117" s="746" t="s">
        <v>3372</v>
      </c>
      <c r="B117" s="748" t="s">
        <v>3234</v>
      </c>
      <c r="C117" s="748" t="s">
        <v>2603</v>
      </c>
      <c r="D117" s="748" t="s">
        <v>2608</v>
      </c>
      <c r="E117" s="748" t="s">
        <v>3236</v>
      </c>
      <c r="F117" s="764"/>
      <c r="G117" s="764"/>
      <c r="H117" s="753">
        <v>0</v>
      </c>
      <c r="I117" s="764">
        <v>1</v>
      </c>
      <c r="J117" s="764">
        <v>193.1</v>
      </c>
      <c r="K117" s="753">
        <v>1</v>
      </c>
      <c r="L117" s="764">
        <v>1</v>
      </c>
      <c r="M117" s="765">
        <v>193.1</v>
      </c>
    </row>
    <row r="118" spans="1:13" ht="14.4" customHeight="1" x14ac:dyDescent="0.3">
      <c r="A118" s="746" t="s">
        <v>3372</v>
      </c>
      <c r="B118" s="748" t="s">
        <v>3246</v>
      </c>
      <c r="C118" s="748" t="s">
        <v>2671</v>
      </c>
      <c r="D118" s="748" t="s">
        <v>3247</v>
      </c>
      <c r="E118" s="748" t="s">
        <v>3248</v>
      </c>
      <c r="F118" s="764"/>
      <c r="G118" s="764"/>
      <c r="H118" s="753">
        <v>0</v>
      </c>
      <c r="I118" s="764">
        <v>1</v>
      </c>
      <c r="J118" s="764">
        <v>62.24</v>
      </c>
      <c r="K118" s="753">
        <v>1</v>
      </c>
      <c r="L118" s="764">
        <v>1</v>
      </c>
      <c r="M118" s="765">
        <v>62.24</v>
      </c>
    </row>
    <row r="119" spans="1:13" ht="14.4" customHeight="1" x14ac:dyDescent="0.3">
      <c r="A119" s="746" t="s">
        <v>3372</v>
      </c>
      <c r="B119" s="748" t="s">
        <v>3246</v>
      </c>
      <c r="C119" s="748" t="s">
        <v>3468</v>
      </c>
      <c r="D119" s="748" t="s">
        <v>3469</v>
      </c>
      <c r="E119" s="748" t="s">
        <v>3470</v>
      </c>
      <c r="F119" s="764">
        <v>1</v>
      </c>
      <c r="G119" s="764">
        <v>0</v>
      </c>
      <c r="H119" s="753"/>
      <c r="I119" s="764"/>
      <c r="J119" s="764"/>
      <c r="K119" s="753"/>
      <c r="L119" s="764">
        <v>1</v>
      </c>
      <c r="M119" s="765">
        <v>0</v>
      </c>
    </row>
    <row r="120" spans="1:13" ht="14.4" customHeight="1" x14ac:dyDescent="0.3">
      <c r="A120" s="746" t="s">
        <v>3372</v>
      </c>
      <c r="B120" s="748" t="s">
        <v>3246</v>
      </c>
      <c r="C120" s="748" t="s">
        <v>3471</v>
      </c>
      <c r="D120" s="748" t="s">
        <v>3472</v>
      </c>
      <c r="E120" s="748" t="s">
        <v>3253</v>
      </c>
      <c r="F120" s="764"/>
      <c r="G120" s="764"/>
      <c r="H120" s="753">
        <v>0</v>
      </c>
      <c r="I120" s="764">
        <v>1</v>
      </c>
      <c r="J120" s="764">
        <v>124.49</v>
      </c>
      <c r="K120" s="753">
        <v>1</v>
      </c>
      <c r="L120" s="764">
        <v>1</v>
      </c>
      <c r="M120" s="765">
        <v>124.49</v>
      </c>
    </row>
    <row r="121" spans="1:13" ht="14.4" customHeight="1" x14ac:dyDescent="0.3">
      <c r="A121" s="746" t="s">
        <v>3372</v>
      </c>
      <c r="B121" s="748" t="s">
        <v>3246</v>
      </c>
      <c r="C121" s="748" t="s">
        <v>3473</v>
      </c>
      <c r="D121" s="748" t="s">
        <v>2773</v>
      </c>
      <c r="E121" s="748" t="s">
        <v>3474</v>
      </c>
      <c r="F121" s="764"/>
      <c r="G121" s="764"/>
      <c r="H121" s="753">
        <v>0</v>
      </c>
      <c r="I121" s="764">
        <v>4</v>
      </c>
      <c r="J121" s="764">
        <v>193.48</v>
      </c>
      <c r="K121" s="753">
        <v>1</v>
      </c>
      <c r="L121" s="764">
        <v>4</v>
      </c>
      <c r="M121" s="765">
        <v>193.48</v>
      </c>
    </row>
    <row r="122" spans="1:13" ht="14.4" customHeight="1" x14ac:dyDescent="0.3">
      <c r="A122" s="746" t="s">
        <v>3372</v>
      </c>
      <c r="B122" s="748" t="s">
        <v>3246</v>
      </c>
      <c r="C122" s="748" t="s">
        <v>3475</v>
      </c>
      <c r="D122" s="748" t="s">
        <v>3476</v>
      </c>
      <c r="E122" s="748" t="s">
        <v>3477</v>
      </c>
      <c r="F122" s="764">
        <v>1</v>
      </c>
      <c r="G122" s="764">
        <v>82.99</v>
      </c>
      <c r="H122" s="753">
        <v>1</v>
      </c>
      <c r="I122" s="764"/>
      <c r="J122" s="764"/>
      <c r="K122" s="753">
        <v>0</v>
      </c>
      <c r="L122" s="764">
        <v>1</v>
      </c>
      <c r="M122" s="765">
        <v>82.99</v>
      </c>
    </row>
    <row r="123" spans="1:13" ht="14.4" customHeight="1" x14ac:dyDescent="0.3">
      <c r="A123" s="746" t="s">
        <v>3372</v>
      </c>
      <c r="B123" s="748" t="s">
        <v>3255</v>
      </c>
      <c r="C123" s="748" t="s">
        <v>3394</v>
      </c>
      <c r="D123" s="748" t="s">
        <v>2792</v>
      </c>
      <c r="E123" s="748" t="s">
        <v>2020</v>
      </c>
      <c r="F123" s="764">
        <v>1</v>
      </c>
      <c r="G123" s="764">
        <v>0</v>
      </c>
      <c r="H123" s="753"/>
      <c r="I123" s="764"/>
      <c r="J123" s="764"/>
      <c r="K123" s="753"/>
      <c r="L123" s="764">
        <v>1</v>
      </c>
      <c r="M123" s="765">
        <v>0</v>
      </c>
    </row>
    <row r="124" spans="1:13" ht="14.4" customHeight="1" x14ac:dyDescent="0.3">
      <c r="A124" s="746" t="s">
        <v>3372</v>
      </c>
      <c r="B124" s="748" t="s">
        <v>3255</v>
      </c>
      <c r="C124" s="748" t="s">
        <v>2963</v>
      </c>
      <c r="D124" s="748" t="s">
        <v>2792</v>
      </c>
      <c r="E124" s="748" t="s">
        <v>3257</v>
      </c>
      <c r="F124" s="764"/>
      <c r="G124" s="764"/>
      <c r="H124" s="753">
        <v>0</v>
      </c>
      <c r="I124" s="764">
        <v>1</v>
      </c>
      <c r="J124" s="764">
        <v>154.36000000000001</v>
      </c>
      <c r="K124" s="753">
        <v>1</v>
      </c>
      <c r="L124" s="764">
        <v>1</v>
      </c>
      <c r="M124" s="765">
        <v>154.36000000000001</v>
      </c>
    </row>
    <row r="125" spans="1:13" ht="14.4" customHeight="1" x14ac:dyDescent="0.3">
      <c r="A125" s="746" t="s">
        <v>3372</v>
      </c>
      <c r="B125" s="748" t="s">
        <v>3272</v>
      </c>
      <c r="C125" s="748" t="s">
        <v>4167</v>
      </c>
      <c r="D125" s="748" t="s">
        <v>4168</v>
      </c>
      <c r="E125" s="748" t="s">
        <v>2990</v>
      </c>
      <c r="F125" s="764">
        <v>2</v>
      </c>
      <c r="G125" s="764">
        <v>425.18</v>
      </c>
      <c r="H125" s="753">
        <v>1</v>
      </c>
      <c r="I125" s="764"/>
      <c r="J125" s="764"/>
      <c r="K125" s="753">
        <v>0</v>
      </c>
      <c r="L125" s="764">
        <v>2</v>
      </c>
      <c r="M125" s="765">
        <v>425.18</v>
      </c>
    </row>
    <row r="126" spans="1:13" ht="14.4" customHeight="1" x14ac:dyDescent="0.3">
      <c r="A126" s="746" t="s">
        <v>3372</v>
      </c>
      <c r="B126" s="748" t="s">
        <v>4293</v>
      </c>
      <c r="C126" s="748" t="s">
        <v>3462</v>
      </c>
      <c r="D126" s="748" t="s">
        <v>3463</v>
      </c>
      <c r="E126" s="748" t="s">
        <v>3295</v>
      </c>
      <c r="F126" s="764"/>
      <c r="G126" s="764"/>
      <c r="H126" s="753"/>
      <c r="I126" s="764">
        <v>1</v>
      </c>
      <c r="J126" s="764">
        <v>0</v>
      </c>
      <c r="K126" s="753"/>
      <c r="L126" s="764">
        <v>1</v>
      </c>
      <c r="M126" s="765">
        <v>0</v>
      </c>
    </row>
    <row r="127" spans="1:13" ht="14.4" customHeight="1" x14ac:dyDescent="0.3">
      <c r="A127" s="746" t="s">
        <v>3372</v>
      </c>
      <c r="B127" s="748" t="s">
        <v>3320</v>
      </c>
      <c r="C127" s="748" t="s">
        <v>2480</v>
      </c>
      <c r="D127" s="748" t="s">
        <v>3323</v>
      </c>
      <c r="E127" s="748" t="s">
        <v>3322</v>
      </c>
      <c r="F127" s="764"/>
      <c r="G127" s="764"/>
      <c r="H127" s="753">
        <v>0</v>
      </c>
      <c r="I127" s="764">
        <v>3</v>
      </c>
      <c r="J127" s="764">
        <v>20.04</v>
      </c>
      <c r="K127" s="753">
        <v>1</v>
      </c>
      <c r="L127" s="764">
        <v>3</v>
      </c>
      <c r="M127" s="765">
        <v>20.04</v>
      </c>
    </row>
    <row r="128" spans="1:13" ht="14.4" customHeight="1" x14ac:dyDescent="0.3">
      <c r="A128" s="746" t="s">
        <v>3372</v>
      </c>
      <c r="B128" s="748" t="s">
        <v>3320</v>
      </c>
      <c r="C128" s="748" t="s">
        <v>605</v>
      </c>
      <c r="D128" s="748" t="s">
        <v>3326</v>
      </c>
      <c r="E128" s="748" t="s">
        <v>3322</v>
      </c>
      <c r="F128" s="764">
        <v>1</v>
      </c>
      <c r="G128" s="764">
        <v>5.14</v>
      </c>
      <c r="H128" s="753">
        <v>1</v>
      </c>
      <c r="I128" s="764"/>
      <c r="J128" s="764"/>
      <c r="K128" s="753">
        <v>0</v>
      </c>
      <c r="L128" s="764">
        <v>1</v>
      </c>
      <c r="M128" s="765">
        <v>5.14</v>
      </c>
    </row>
    <row r="129" spans="1:13" ht="14.4" customHeight="1" x14ac:dyDescent="0.3">
      <c r="A129" s="746" t="s">
        <v>3372</v>
      </c>
      <c r="B129" s="748" t="s">
        <v>3328</v>
      </c>
      <c r="C129" s="748" t="s">
        <v>2563</v>
      </c>
      <c r="D129" s="748" t="s">
        <v>2564</v>
      </c>
      <c r="E129" s="748" t="s">
        <v>3220</v>
      </c>
      <c r="F129" s="764"/>
      <c r="G129" s="764"/>
      <c r="H129" s="753">
        <v>0</v>
      </c>
      <c r="I129" s="764">
        <v>1</v>
      </c>
      <c r="J129" s="764">
        <v>65.989999999999995</v>
      </c>
      <c r="K129" s="753">
        <v>1</v>
      </c>
      <c r="L129" s="764">
        <v>1</v>
      </c>
      <c r="M129" s="765">
        <v>65.989999999999995</v>
      </c>
    </row>
    <row r="130" spans="1:13" ht="14.4" customHeight="1" x14ac:dyDescent="0.3">
      <c r="A130" s="746" t="s">
        <v>3372</v>
      </c>
      <c r="B130" s="748" t="s">
        <v>3328</v>
      </c>
      <c r="C130" s="748" t="s">
        <v>2681</v>
      </c>
      <c r="D130" s="748" t="s">
        <v>2354</v>
      </c>
      <c r="E130" s="748" t="s">
        <v>3329</v>
      </c>
      <c r="F130" s="764"/>
      <c r="G130" s="764"/>
      <c r="H130" s="753">
        <v>0</v>
      </c>
      <c r="I130" s="764">
        <v>1</v>
      </c>
      <c r="J130" s="764">
        <v>132</v>
      </c>
      <c r="K130" s="753">
        <v>1</v>
      </c>
      <c r="L130" s="764">
        <v>1</v>
      </c>
      <c r="M130" s="765">
        <v>132</v>
      </c>
    </row>
    <row r="131" spans="1:13" ht="14.4" customHeight="1" x14ac:dyDescent="0.3">
      <c r="A131" s="746" t="s">
        <v>3372</v>
      </c>
      <c r="B131" s="748" t="s">
        <v>3331</v>
      </c>
      <c r="C131" s="748" t="s">
        <v>2684</v>
      </c>
      <c r="D131" s="748" t="s">
        <v>619</v>
      </c>
      <c r="E131" s="748" t="s">
        <v>3332</v>
      </c>
      <c r="F131" s="764"/>
      <c r="G131" s="764"/>
      <c r="H131" s="753">
        <v>0</v>
      </c>
      <c r="I131" s="764">
        <v>3</v>
      </c>
      <c r="J131" s="764">
        <v>369.6</v>
      </c>
      <c r="K131" s="753">
        <v>1</v>
      </c>
      <c r="L131" s="764">
        <v>3</v>
      </c>
      <c r="M131" s="765">
        <v>369.6</v>
      </c>
    </row>
    <row r="132" spans="1:13" ht="14.4" customHeight="1" x14ac:dyDescent="0.3">
      <c r="A132" s="746" t="s">
        <v>3372</v>
      </c>
      <c r="B132" s="748" t="s">
        <v>3333</v>
      </c>
      <c r="C132" s="748" t="s">
        <v>2628</v>
      </c>
      <c r="D132" s="748" t="s">
        <v>2629</v>
      </c>
      <c r="E132" s="748" t="s">
        <v>2407</v>
      </c>
      <c r="F132" s="764"/>
      <c r="G132" s="764"/>
      <c r="H132" s="753">
        <v>0</v>
      </c>
      <c r="I132" s="764">
        <v>1</v>
      </c>
      <c r="J132" s="764">
        <v>132</v>
      </c>
      <c r="K132" s="753">
        <v>1</v>
      </c>
      <c r="L132" s="764">
        <v>1</v>
      </c>
      <c r="M132" s="765">
        <v>132</v>
      </c>
    </row>
    <row r="133" spans="1:13" ht="14.4" customHeight="1" x14ac:dyDescent="0.3">
      <c r="A133" s="746" t="s">
        <v>3372</v>
      </c>
      <c r="B133" s="748" t="s">
        <v>3335</v>
      </c>
      <c r="C133" s="748" t="s">
        <v>3511</v>
      </c>
      <c r="D133" s="748" t="s">
        <v>3512</v>
      </c>
      <c r="E133" s="748" t="s">
        <v>3513</v>
      </c>
      <c r="F133" s="764">
        <v>1</v>
      </c>
      <c r="G133" s="764">
        <v>0</v>
      </c>
      <c r="H133" s="753"/>
      <c r="I133" s="764"/>
      <c r="J133" s="764"/>
      <c r="K133" s="753"/>
      <c r="L133" s="764">
        <v>1</v>
      </c>
      <c r="M133" s="765">
        <v>0</v>
      </c>
    </row>
    <row r="134" spans="1:13" ht="14.4" customHeight="1" x14ac:dyDescent="0.3">
      <c r="A134" s="746" t="s">
        <v>3372</v>
      </c>
      <c r="B134" s="748" t="s">
        <v>3340</v>
      </c>
      <c r="C134" s="748" t="s">
        <v>2661</v>
      </c>
      <c r="D134" s="748" t="s">
        <v>2662</v>
      </c>
      <c r="E134" s="748" t="s">
        <v>3341</v>
      </c>
      <c r="F134" s="764"/>
      <c r="G134" s="764"/>
      <c r="H134" s="753">
        <v>0</v>
      </c>
      <c r="I134" s="764">
        <v>1</v>
      </c>
      <c r="J134" s="764">
        <v>86.5</v>
      </c>
      <c r="K134" s="753">
        <v>1</v>
      </c>
      <c r="L134" s="764">
        <v>1</v>
      </c>
      <c r="M134" s="765">
        <v>86.5</v>
      </c>
    </row>
    <row r="135" spans="1:13" ht="14.4" customHeight="1" x14ac:dyDescent="0.3">
      <c r="A135" s="746" t="s">
        <v>3372</v>
      </c>
      <c r="B135" s="748" t="s">
        <v>3340</v>
      </c>
      <c r="C135" s="748" t="s">
        <v>1482</v>
      </c>
      <c r="D135" s="748" t="s">
        <v>2614</v>
      </c>
      <c r="E135" s="748" t="s">
        <v>2615</v>
      </c>
      <c r="F135" s="764"/>
      <c r="G135" s="764"/>
      <c r="H135" s="753">
        <v>0</v>
      </c>
      <c r="I135" s="764">
        <v>1</v>
      </c>
      <c r="J135" s="764">
        <v>103.8</v>
      </c>
      <c r="K135" s="753">
        <v>1</v>
      </c>
      <c r="L135" s="764">
        <v>1</v>
      </c>
      <c r="M135" s="765">
        <v>103.8</v>
      </c>
    </row>
    <row r="136" spans="1:13" ht="14.4" customHeight="1" x14ac:dyDescent="0.3">
      <c r="A136" s="746" t="s">
        <v>3372</v>
      </c>
      <c r="B136" s="748" t="s">
        <v>3340</v>
      </c>
      <c r="C136" s="748" t="s">
        <v>2465</v>
      </c>
      <c r="D136" s="748" t="s">
        <v>2466</v>
      </c>
      <c r="E136" s="748" t="s">
        <v>627</v>
      </c>
      <c r="F136" s="764"/>
      <c r="G136" s="764"/>
      <c r="H136" s="753">
        <v>0</v>
      </c>
      <c r="I136" s="764">
        <v>1</v>
      </c>
      <c r="J136" s="764">
        <v>155.69999999999999</v>
      </c>
      <c r="K136" s="753">
        <v>1</v>
      </c>
      <c r="L136" s="764">
        <v>1</v>
      </c>
      <c r="M136" s="765">
        <v>155.69999999999999</v>
      </c>
    </row>
    <row r="137" spans="1:13" ht="14.4" customHeight="1" x14ac:dyDescent="0.3">
      <c r="A137" s="746" t="s">
        <v>3372</v>
      </c>
      <c r="B137" s="748" t="s">
        <v>3340</v>
      </c>
      <c r="C137" s="748" t="s">
        <v>3400</v>
      </c>
      <c r="D137" s="748" t="s">
        <v>2662</v>
      </c>
      <c r="E137" s="748" t="s">
        <v>3401</v>
      </c>
      <c r="F137" s="764">
        <v>1</v>
      </c>
      <c r="G137" s="764">
        <v>0</v>
      </c>
      <c r="H137" s="753"/>
      <c r="I137" s="764"/>
      <c r="J137" s="764"/>
      <c r="K137" s="753"/>
      <c r="L137" s="764">
        <v>1</v>
      </c>
      <c r="M137" s="765">
        <v>0</v>
      </c>
    </row>
    <row r="138" spans="1:13" ht="14.4" customHeight="1" x14ac:dyDescent="0.3">
      <c r="A138" s="746" t="s">
        <v>3372</v>
      </c>
      <c r="B138" s="748" t="s">
        <v>3165</v>
      </c>
      <c r="C138" s="748" t="s">
        <v>2462</v>
      </c>
      <c r="D138" s="748" t="s">
        <v>2463</v>
      </c>
      <c r="E138" s="748" t="s">
        <v>2464</v>
      </c>
      <c r="F138" s="764"/>
      <c r="G138" s="764"/>
      <c r="H138" s="753">
        <v>0</v>
      </c>
      <c r="I138" s="764">
        <v>1</v>
      </c>
      <c r="J138" s="764">
        <v>53.57</v>
      </c>
      <c r="K138" s="753">
        <v>1</v>
      </c>
      <c r="L138" s="764">
        <v>1</v>
      </c>
      <c r="M138" s="765">
        <v>53.57</v>
      </c>
    </row>
    <row r="139" spans="1:13" ht="14.4" customHeight="1" x14ac:dyDescent="0.3">
      <c r="A139" s="746" t="s">
        <v>3373</v>
      </c>
      <c r="B139" s="748" t="s">
        <v>3160</v>
      </c>
      <c r="C139" s="748" t="s">
        <v>2409</v>
      </c>
      <c r="D139" s="748" t="s">
        <v>629</v>
      </c>
      <c r="E139" s="748" t="s">
        <v>630</v>
      </c>
      <c r="F139" s="764"/>
      <c r="G139" s="764"/>
      <c r="H139" s="753">
        <v>0</v>
      </c>
      <c r="I139" s="764">
        <v>11</v>
      </c>
      <c r="J139" s="764">
        <v>407.11</v>
      </c>
      <c r="K139" s="753">
        <v>1</v>
      </c>
      <c r="L139" s="764">
        <v>11</v>
      </c>
      <c r="M139" s="765">
        <v>407.11</v>
      </c>
    </row>
    <row r="140" spans="1:13" ht="14.4" customHeight="1" x14ac:dyDescent="0.3">
      <c r="A140" s="746" t="s">
        <v>3373</v>
      </c>
      <c r="B140" s="748" t="s">
        <v>3166</v>
      </c>
      <c r="C140" s="748" t="s">
        <v>3659</v>
      </c>
      <c r="D140" s="748" t="s">
        <v>2395</v>
      </c>
      <c r="E140" s="748" t="s">
        <v>3660</v>
      </c>
      <c r="F140" s="764"/>
      <c r="G140" s="764"/>
      <c r="H140" s="753"/>
      <c r="I140" s="764">
        <v>1</v>
      </c>
      <c r="J140" s="764">
        <v>0</v>
      </c>
      <c r="K140" s="753"/>
      <c r="L140" s="764">
        <v>1</v>
      </c>
      <c r="M140" s="765">
        <v>0</v>
      </c>
    </row>
    <row r="141" spans="1:13" ht="14.4" customHeight="1" x14ac:dyDescent="0.3">
      <c r="A141" s="746" t="s">
        <v>3373</v>
      </c>
      <c r="B141" s="748" t="s">
        <v>3173</v>
      </c>
      <c r="C141" s="748" t="s">
        <v>2357</v>
      </c>
      <c r="D141" s="748" t="s">
        <v>2358</v>
      </c>
      <c r="E141" s="748" t="s">
        <v>3174</v>
      </c>
      <c r="F141" s="764"/>
      <c r="G141" s="764"/>
      <c r="H141" s="753">
        <v>0</v>
      </c>
      <c r="I141" s="764">
        <v>1</v>
      </c>
      <c r="J141" s="764">
        <v>848.35</v>
      </c>
      <c r="K141" s="753">
        <v>1</v>
      </c>
      <c r="L141" s="764">
        <v>1</v>
      </c>
      <c r="M141" s="765">
        <v>848.35</v>
      </c>
    </row>
    <row r="142" spans="1:13" ht="14.4" customHeight="1" x14ac:dyDescent="0.3">
      <c r="A142" s="746" t="s">
        <v>3373</v>
      </c>
      <c r="B142" s="748" t="s">
        <v>3181</v>
      </c>
      <c r="C142" s="748" t="s">
        <v>2611</v>
      </c>
      <c r="D142" s="748" t="s">
        <v>3182</v>
      </c>
      <c r="E142" s="748" t="s">
        <v>3183</v>
      </c>
      <c r="F142" s="764"/>
      <c r="G142" s="764"/>
      <c r="H142" s="753">
        <v>0</v>
      </c>
      <c r="I142" s="764">
        <v>2</v>
      </c>
      <c r="J142" s="764">
        <v>241.22</v>
      </c>
      <c r="K142" s="753">
        <v>1</v>
      </c>
      <c r="L142" s="764">
        <v>2</v>
      </c>
      <c r="M142" s="765">
        <v>241.22</v>
      </c>
    </row>
    <row r="143" spans="1:13" ht="14.4" customHeight="1" x14ac:dyDescent="0.3">
      <c r="A143" s="746" t="s">
        <v>3373</v>
      </c>
      <c r="B143" s="748" t="s">
        <v>3181</v>
      </c>
      <c r="C143" s="748" t="s">
        <v>2492</v>
      </c>
      <c r="D143" s="748" t="s">
        <v>3184</v>
      </c>
      <c r="E143" s="748" t="s">
        <v>1259</v>
      </c>
      <c r="F143" s="764"/>
      <c r="G143" s="764"/>
      <c r="H143" s="753">
        <v>0</v>
      </c>
      <c r="I143" s="764">
        <v>1</v>
      </c>
      <c r="J143" s="764">
        <v>184.74</v>
      </c>
      <c r="K143" s="753">
        <v>1</v>
      </c>
      <c r="L143" s="764">
        <v>1</v>
      </c>
      <c r="M143" s="765">
        <v>184.74</v>
      </c>
    </row>
    <row r="144" spans="1:13" ht="14.4" customHeight="1" x14ac:dyDescent="0.3">
      <c r="A144" s="746" t="s">
        <v>3373</v>
      </c>
      <c r="B144" s="748" t="s">
        <v>3185</v>
      </c>
      <c r="C144" s="748" t="s">
        <v>2652</v>
      </c>
      <c r="D144" s="748" t="s">
        <v>632</v>
      </c>
      <c r="E144" s="748" t="s">
        <v>633</v>
      </c>
      <c r="F144" s="764"/>
      <c r="G144" s="764"/>
      <c r="H144" s="753">
        <v>0</v>
      </c>
      <c r="I144" s="764">
        <v>3</v>
      </c>
      <c r="J144" s="764">
        <v>1222.6500000000001</v>
      </c>
      <c r="K144" s="753">
        <v>1</v>
      </c>
      <c r="L144" s="764">
        <v>3</v>
      </c>
      <c r="M144" s="765">
        <v>1222.6500000000001</v>
      </c>
    </row>
    <row r="145" spans="1:13" ht="14.4" customHeight="1" x14ac:dyDescent="0.3">
      <c r="A145" s="746" t="s">
        <v>3373</v>
      </c>
      <c r="B145" s="748" t="s">
        <v>3185</v>
      </c>
      <c r="C145" s="748" t="s">
        <v>2654</v>
      </c>
      <c r="D145" s="748" t="s">
        <v>632</v>
      </c>
      <c r="E145" s="748" t="s">
        <v>2655</v>
      </c>
      <c r="F145" s="764"/>
      <c r="G145" s="764"/>
      <c r="H145" s="753">
        <v>0</v>
      </c>
      <c r="I145" s="764">
        <v>4</v>
      </c>
      <c r="J145" s="764">
        <v>2173.56</v>
      </c>
      <c r="K145" s="753">
        <v>1</v>
      </c>
      <c r="L145" s="764">
        <v>4</v>
      </c>
      <c r="M145" s="765">
        <v>2173.56</v>
      </c>
    </row>
    <row r="146" spans="1:13" ht="14.4" customHeight="1" x14ac:dyDescent="0.3">
      <c r="A146" s="746" t="s">
        <v>3373</v>
      </c>
      <c r="B146" s="748" t="s">
        <v>3185</v>
      </c>
      <c r="C146" s="748" t="s">
        <v>2365</v>
      </c>
      <c r="D146" s="748" t="s">
        <v>632</v>
      </c>
      <c r="E146" s="748" t="s">
        <v>635</v>
      </c>
      <c r="F146" s="764"/>
      <c r="G146" s="764"/>
      <c r="H146" s="753">
        <v>0</v>
      </c>
      <c r="I146" s="764">
        <v>8</v>
      </c>
      <c r="J146" s="764">
        <v>6520.8</v>
      </c>
      <c r="K146" s="753">
        <v>1</v>
      </c>
      <c r="L146" s="764">
        <v>8</v>
      </c>
      <c r="M146" s="765">
        <v>6520.8</v>
      </c>
    </row>
    <row r="147" spans="1:13" ht="14.4" customHeight="1" x14ac:dyDescent="0.3">
      <c r="A147" s="746" t="s">
        <v>3373</v>
      </c>
      <c r="B147" s="748" t="s">
        <v>3185</v>
      </c>
      <c r="C147" s="748" t="s">
        <v>3516</v>
      </c>
      <c r="D147" s="748" t="s">
        <v>2455</v>
      </c>
      <c r="E147" s="748" t="s">
        <v>635</v>
      </c>
      <c r="F147" s="764"/>
      <c r="G147" s="764"/>
      <c r="H147" s="753">
        <v>0</v>
      </c>
      <c r="I147" s="764">
        <v>2</v>
      </c>
      <c r="J147" s="764">
        <v>2771.24</v>
      </c>
      <c r="K147" s="753">
        <v>1</v>
      </c>
      <c r="L147" s="764">
        <v>2</v>
      </c>
      <c r="M147" s="765">
        <v>2771.24</v>
      </c>
    </row>
    <row r="148" spans="1:13" ht="14.4" customHeight="1" x14ac:dyDescent="0.3">
      <c r="A148" s="746" t="s">
        <v>3373</v>
      </c>
      <c r="B148" s="748" t="s">
        <v>3185</v>
      </c>
      <c r="C148" s="748" t="s">
        <v>2454</v>
      </c>
      <c r="D148" s="748" t="s">
        <v>2455</v>
      </c>
      <c r="E148" s="748" t="s">
        <v>2368</v>
      </c>
      <c r="F148" s="764"/>
      <c r="G148" s="764"/>
      <c r="H148" s="753">
        <v>0</v>
      </c>
      <c r="I148" s="764">
        <v>1</v>
      </c>
      <c r="J148" s="764">
        <v>1847.49</v>
      </c>
      <c r="K148" s="753">
        <v>1</v>
      </c>
      <c r="L148" s="764">
        <v>1</v>
      </c>
      <c r="M148" s="765">
        <v>1847.49</v>
      </c>
    </row>
    <row r="149" spans="1:13" ht="14.4" customHeight="1" x14ac:dyDescent="0.3">
      <c r="A149" s="746" t="s">
        <v>3373</v>
      </c>
      <c r="B149" s="748" t="s">
        <v>3187</v>
      </c>
      <c r="C149" s="748" t="s">
        <v>2767</v>
      </c>
      <c r="D149" s="748" t="s">
        <v>2768</v>
      </c>
      <c r="E149" s="748" t="s">
        <v>2769</v>
      </c>
      <c r="F149" s="764"/>
      <c r="G149" s="764"/>
      <c r="H149" s="753">
        <v>0</v>
      </c>
      <c r="I149" s="764">
        <v>1</v>
      </c>
      <c r="J149" s="764">
        <v>93.43</v>
      </c>
      <c r="K149" s="753">
        <v>1</v>
      </c>
      <c r="L149" s="764">
        <v>1</v>
      </c>
      <c r="M149" s="765">
        <v>93.43</v>
      </c>
    </row>
    <row r="150" spans="1:13" ht="14.4" customHeight="1" x14ac:dyDescent="0.3">
      <c r="A150" s="746" t="s">
        <v>3373</v>
      </c>
      <c r="B150" s="748" t="s">
        <v>3196</v>
      </c>
      <c r="C150" s="748" t="s">
        <v>2328</v>
      </c>
      <c r="D150" s="748" t="s">
        <v>2329</v>
      </c>
      <c r="E150" s="748" t="s">
        <v>3198</v>
      </c>
      <c r="F150" s="764"/>
      <c r="G150" s="764"/>
      <c r="H150" s="753">
        <v>0</v>
      </c>
      <c r="I150" s="764">
        <v>3</v>
      </c>
      <c r="J150" s="764">
        <v>216</v>
      </c>
      <c r="K150" s="753">
        <v>1</v>
      </c>
      <c r="L150" s="764">
        <v>3</v>
      </c>
      <c r="M150" s="765">
        <v>216</v>
      </c>
    </row>
    <row r="151" spans="1:13" ht="14.4" customHeight="1" x14ac:dyDescent="0.3">
      <c r="A151" s="746" t="s">
        <v>3373</v>
      </c>
      <c r="B151" s="748" t="s">
        <v>3200</v>
      </c>
      <c r="C151" s="748" t="s">
        <v>2559</v>
      </c>
      <c r="D151" s="748" t="s">
        <v>3201</v>
      </c>
      <c r="E151" s="748" t="s">
        <v>3202</v>
      </c>
      <c r="F151" s="764"/>
      <c r="G151" s="764"/>
      <c r="H151" s="753">
        <v>0</v>
      </c>
      <c r="I151" s="764">
        <v>1</v>
      </c>
      <c r="J151" s="764">
        <v>105.46</v>
      </c>
      <c r="K151" s="753">
        <v>1</v>
      </c>
      <c r="L151" s="764">
        <v>1</v>
      </c>
      <c r="M151" s="765">
        <v>105.46</v>
      </c>
    </row>
    <row r="152" spans="1:13" ht="14.4" customHeight="1" x14ac:dyDescent="0.3">
      <c r="A152" s="746" t="s">
        <v>3373</v>
      </c>
      <c r="B152" s="748" t="s">
        <v>3207</v>
      </c>
      <c r="C152" s="748" t="s">
        <v>2416</v>
      </c>
      <c r="D152" s="748" t="s">
        <v>2417</v>
      </c>
      <c r="E152" s="748" t="s">
        <v>2038</v>
      </c>
      <c r="F152" s="764"/>
      <c r="G152" s="764"/>
      <c r="H152" s="753">
        <v>0</v>
      </c>
      <c r="I152" s="764">
        <v>1</v>
      </c>
      <c r="J152" s="764">
        <v>65.540000000000006</v>
      </c>
      <c r="K152" s="753">
        <v>1</v>
      </c>
      <c r="L152" s="764">
        <v>1</v>
      </c>
      <c r="M152" s="765">
        <v>65.540000000000006</v>
      </c>
    </row>
    <row r="153" spans="1:13" ht="14.4" customHeight="1" x14ac:dyDescent="0.3">
      <c r="A153" s="746" t="s">
        <v>3373</v>
      </c>
      <c r="B153" s="748" t="s">
        <v>3208</v>
      </c>
      <c r="C153" s="748" t="s">
        <v>2402</v>
      </c>
      <c r="D153" s="748" t="s">
        <v>2403</v>
      </c>
      <c r="E153" s="748" t="s">
        <v>1610</v>
      </c>
      <c r="F153" s="764"/>
      <c r="G153" s="764"/>
      <c r="H153" s="753">
        <v>0</v>
      </c>
      <c r="I153" s="764">
        <v>4</v>
      </c>
      <c r="J153" s="764">
        <v>140.44</v>
      </c>
      <c r="K153" s="753">
        <v>1</v>
      </c>
      <c r="L153" s="764">
        <v>4</v>
      </c>
      <c r="M153" s="765">
        <v>140.44</v>
      </c>
    </row>
    <row r="154" spans="1:13" ht="14.4" customHeight="1" x14ac:dyDescent="0.3">
      <c r="A154" s="746" t="s">
        <v>3373</v>
      </c>
      <c r="B154" s="748" t="s">
        <v>3211</v>
      </c>
      <c r="C154" s="748" t="s">
        <v>3650</v>
      </c>
      <c r="D154" s="748" t="s">
        <v>3651</v>
      </c>
      <c r="E154" s="748" t="s">
        <v>3449</v>
      </c>
      <c r="F154" s="764">
        <v>1</v>
      </c>
      <c r="G154" s="764">
        <v>8.7899999999999991</v>
      </c>
      <c r="H154" s="753">
        <v>1</v>
      </c>
      <c r="I154" s="764"/>
      <c r="J154" s="764"/>
      <c r="K154" s="753">
        <v>0</v>
      </c>
      <c r="L154" s="764">
        <v>1</v>
      </c>
      <c r="M154" s="765">
        <v>8.7899999999999991</v>
      </c>
    </row>
    <row r="155" spans="1:13" ht="14.4" customHeight="1" x14ac:dyDescent="0.3">
      <c r="A155" s="746" t="s">
        <v>3373</v>
      </c>
      <c r="B155" s="748" t="s">
        <v>3212</v>
      </c>
      <c r="C155" s="748" t="s">
        <v>2715</v>
      </c>
      <c r="D155" s="748" t="s">
        <v>2716</v>
      </c>
      <c r="E155" s="748" t="s">
        <v>1269</v>
      </c>
      <c r="F155" s="764"/>
      <c r="G155" s="764"/>
      <c r="H155" s="753">
        <v>0</v>
      </c>
      <c r="I155" s="764">
        <v>1</v>
      </c>
      <c r="J155" s="764">
        <v>18.43</v>
      </c>
      <c r="K155" s="753">
        <v>1</v>
      </c>
      <c r="L155" s="764">
        <v>1</v>
      </c>
      <c r="M155" s="765">
        <v>18.43</v>
      </c>
    </row>
    <row r="156" spans="1:13" ht="14.4" customHeight="1" x14ac:dyDescent="0.3">
      <c r="A156" s="746" t="s">
        <v>3373</v>
      </c>
      <c r="B156" s="748" t="s">
        <v>3219</v>
      </c>
      <c r="C156" s="748" t="s">
        <v>2505</v>
      </c>
      <c r="D156" s="748" t="s">
        <v>2506</v>
      </c>
      <c r="E156" s="748" t="s">
        <v>1610</v>
      </c>
      <c r="F156" s="764"/>
      <c r="G156" s="764"/>
      <c r="H156" s="753">
        <v>0</v>
      </c>
      <c r="I156" s="764">
        <v>1</v>
      </c>
      <c r="J156" s="764">
        <v>48.27</v>
      </c>
      <c r="K156" s="753">
        <v>1</v>
      </c>
      <c r="L156" s="764">
        <v>1</v>
      </c>
      <c r="M156" s="765">
        <v>48.27</v>
      </c>
    </row>
    <row r="157" spans="1:13" ht="14.4" customHeight="1" x14ac:dyDescent="0.3">
      <c r="A157" s="746" t="s">
        <v>3373</v>
      </c>
      <c r="B157" s="748" t="s">
        <v>3219</v>
      </c>
      <c r="C157" s="748" t="s">
        <v>3684</v>
      </c>
      <c r="D157" s="748" t="s">
        <v>3685</v>
      </c>
      <c r="E157" s="748" t="s">
        <v>3206</v>
      </c>
      <c r="F157" s="764">
        <v>1</v>
      </c>
      <c r="G157" s="764">
        <v>48.27</v>
      </c>
      <c r="H157" s="753">
        <v>1</v>
      </c>
      <c r="I157" s="764"/>
      <c r="J157" s="764"/>
      <c r="K157" s="753">
        <v>0</v>
      </c>
      <c r="L157" s="764">
        <v>1</v>
      </c>
      <c r="M157" s="765">
        <v>48.27</v>
      </c>
    </row>
    <row r="158" spans="1:13" ht="14.4" customHeight="1" x14ac:dyDescent="0.3">
      <c r="A158" s="746" t="s">
        <v>3373</v>
      </c>
      <c r="B158" s="748" t="s">
        <v>3224</v>
      </c>
      <c r="C158" s="748" t="s">
        <v>2514</v>
      </c>
      <c r="D158" s="748" t="s">
        <v>3225</v>
      </c>
      <c r="E158" s="748" t="s">
        <v>1285</v>
      </c>
      <c r="F158" s="764"/>
      <c r="G158" s="764"/>
      <c r="H158" s="753">
        <v>0</v>
      </c>
      <c r="I158" s="764">
        <v>2</v>
      </c>
      <c r="J158" s="764">
        <v>194.52</v>
      </c>
      <c r="K158" s="753">
        <v>1</v>
      </c>
      <c r="L158" s="764">
        <v>2</v>
      </c>
      <c r="M158" s="765">
        <v>194.52</v>
      </c>
    </row>
    <row r="159" spans="1:13" ht="14.4" customHeight="1" x14ac:dyDescent="0.3">
      <c r="A159" s="746" t="s">
        <v>3373</v>
      </c>
      <c r="B159" s="748" t="s">
        <v>3224</v>
      </c>
      <c r="C159" s="748" t="s">
        <v>2542</v>
      </c>
      <c r="D159" s="748" t="s">
        <v>2543</v>
      </c>
      <c r="E159" s="748" t="s">
        <v>1285</v>
      </c>
      <c r="F159" s="764"/>
      <c r="G159" s="764"/>
      <c r="H159" s="753">
        <v>0</v>
      </c>
      <c r="I159" s="764">
        <v>2</v>
      </c>
      <c r="J159" s="764">
        <v>389.08</v>
      </c>
      <c r="K159" s="753">
        <v>1</v>
      </c>
      <c r="L159" s="764">
        <v>2</v>
      </c>
      <c r="M159" s="765">
        <v>389.08</v>
      </c>
    </row>
    <row r="160" spans="1:13" ht="14.4" customHeight="1" x14ac:dyDescent="0.3">
      <c r="A160" s="746" t="s">
        <v>3373</v>
      </c>
      <c r="B160" s="748" t="s">
        <v>3228</v>
      </c>
      <c r="C160" s="748" t="s">
        <v>2620</v>
      </c>
      <c r="D160" s="748" t="s">
        <v>2531</v>
      </c>
      <c r="E160" s="748" t="s">
        <v>1075</v>
      </c>
      <c r="F160" s="764"/>
      <c r="G160" s="764"/>
      <c r="H160" s="753">
        <v>0</v>
      </c>
      <c r="I160" s="764">
        <v>3</v>
      </c>
      <c r="J160" s="764">
        <v>460.86</v>
      </c>
      <c r="K160" s="753">
        <v>1</v>
      </c>
      <c r="L160" s="764">
        <v>3</v>
      </c>
      <c r="M160" s="765">
        <v>460.86</v>
      </c>
    </row>
    <row r="161" spans="1:13" ht="14.4" customHeight="1" x14ac:dyDescent="0.3">
      <c r="A161" s="746" t="s">
        <v>3373</v>
      </c>
      <c r="B161" s="748" t="s">
        <v>3229</v>
      </c>
      <c r="C161" s="748" t="s">
        <v>3667</v>
      </c>
      <c r="D161" s="748" t="s">
        <v>2618</v>
      </c>
      <c r="E161" s="748" t="s">
        <v>599</v>
      </c>
      <c r="F161" s="764"/>
      <c r="G161" s="764"/>
      <c r="H161" s="753">
        <v>0</v>
      </c>
      <c r="I161" s="764">
        <v>1</v>
      </c>
      <c r="J161" s="764">
        <v>109.97</v>
      </c>
      <c r="K161" s="753">
        <v>1</v>
      </c>
      <c r="L161" s="764">
        <v>1</v>
      </c>
      <c r="M161" s="765">
        <v>109.97</v>
      </c>
    </row>
    <row r="162" spans="1:13" ht="14.4" customHeight="1" x14ac:dyDescent="0.3">
      <c r="A162" s="746" t="s">
        <v>3373</v>
      </c>
      <c r="B162" s="748" t="s">
        <v>3231</v>
      </c>
      <c r="C162" s="748" t="s">
        <v>2588</v>
      </c>
      <c r="D162" s="748" t="s">
        <v>2589</v>
      </c>
      <c r="E162" s="748" t="s">
        <v>2590</v>
      </c>
      <c r="F162" s="764"/>
      <c r="G162" s="764"/>
      <c r="H162" s="753">
        <v>0</v>
      </c>
      <c r="I162" s="764">
        <v>1</v>
      </c>
      <c r="J162" s="764">
        <v>109.97</v>
      </c>
      <c r="K162" s="753">
        <v>1</v>
      </c>
      <c r="L162" s="764">
        <v>1</v>
      </c>
      <c r="M162" s="765">
        <v>109.97</v>
      </c>
    </row>
    <row r="163" spans="1:13" ht="14.4" customHeight="1" x14ac:dyDescent="0.3">
      <c r="A163" s="746" t="s">
        <v>3373</v>
      </c>
      <c r="B163" s="748" t="s">
        <v>3231</v>
      </c>
      <c r="C163" s="748" t="s">
        <v>3693</v>
      </c>
      <c r="D163" s="748" t="s">
        <v>3694</v>
      </c>
      <c r="E163" s="748" t="s">
        <v>3695</v>
      </c>
      <c r="F163" s="764">
        <v>1</v>
      </c>
      <c r="G163" s="764">
        <v>102.63</v>
      </c>
      <c r="H163" s="753">
        <v>1</v>
      </c>
      <c r="I163" s="764"/>
      <c r="J163" s="764"/>
      <c r="K163" s="753">
        <v>0</v>
      </c>
      <c r="L163" s="764">
        <v>1</v>
      </c>
      <c r="M163" s="765">
        <v>102.63</v>
      </c>
    </row>
    <row r="164" spans="1:13" ht="14.4" customHeight="1" x14ac:dyDescent="0.3">
      <c r="A164" s="746" t="s">
        <v>3373</v>
      </c>
      <c r="B164" s="748" t="s">
        <v>3232</v>
      </c>
      <c r="C164" s="748" t="s">
        <v>2339</v>
      </c>
      <c r="D164" s="748" t="s">
        <v>2340</v>
      </c>
      <c r="E164" s="748" t="s">
        <v>1285</v>
      </c>
      <c r="F164" s="764"/>
      <c r="G164" s="764"/>
      <c r="H164" s="753">
        <v>0</v>
      </c>
      <c r="I164" s="764">
        <v>1</v>
      </c>
      <c r="J164" s="764">
        <v>25.94</v>
      </c>
      <c r="K164" s="753">
        <v>1</v>
      </c>
      <c r="L164" s="764">
        <v>1</v>
      </c>
      <c r="M164" s="765">
        <v>25.94</v>
      </c>
    </row>
    <row r="165" spans="1:13" ht="14.4" customHeight="1" x14ac:dyDescent="0.3">
      <c r="A165" s="746" t="s">
        <v>3373</v>
      </c>
      <c r="B165" s="748" t="s">
        <v>3234</v>
      </c>
      <c r="C165" s="748" t="s">
        <v>3620</v>
      </c>
      <c r="D165" s="748" t="s">
        <v>3621</v>
      </c>
      <c r="E165" s="748" t="s">
        <v>2407</v>
      </c>
      <c r="F165" s="764"/>
      <c r="G165" s="764"/>
      <c r="H165" s="753">
        <v>0</v>
      </c>
      <c r="I165" s="764">
        <v>1</v>
      </c>
      <c r="J165" s="764">
        <v>62.46</v>
      </c>
      <c r="K165" s="753">
        <v>1</v>
      </c>
      <c r="L165" s="764">
        <v>1</v>
      </c>
      <c r="M165" s="765">
        <v>62.46</v>
      </c>
    </row>
    <row r="166" spans="1:13" ht="14.4" customHeight="1" x14ac:dyDescent="0.3">
      <c r="A166" s="746" t="s">
        <v>3373</v>
      </c>
      <c r="B166" s="748" t="s">
        <v>3234</v>
      </c>
      <c r="C166" s="748" t="s">
        <v>2488</v>
      </c>
      <c r="D166" s="748" t="s">
        <v>3235</v>
      </c>
      <c r="E166" s="748" t="s">
        <v>1036</v>
      </c>
      <c r="F166" s="764"/>
      <c r="G166" s="764"/>
      <c r="H166" s="753">
        <v>0</v>
      </c>
      <c r="I166" s="764">
        <v>2</v>
      </c>
      <c r="J166" s="764">
        <v>242.64</v>
      </c>
      <c r="K166" s="753">
        <v>1</v>
      </c>
      <c r="L166" s="764">
        <v>2</v>
      </c>
      <c r="M166" s="765">
        <v>242.64</v>
      </c>
    </row>
    <row r="167" spans="1:13" ht="14.4" customHeight="1" x14ac:dyDescent="0.3">
      <c r="A167" s="746" t="s">
        <v>3373</v>
      </c>
      <c r="B167" s="748" t="s">
        <v>3234</v>
      </c>
      <c r="C167" s="748" t="s">
        <v>2603</v>
      </c>
      <c r="D167" s="748" t="s">
        <v>2608</v>
      </c>
      <c r="E167" s="748" t="s">
        <v>3236</v>
      </c>
      <c r="F167" s="764"/>
      <c r="G167" s="764"/>
      <c r="H167" s="753">
        <v>0</v>
      </c>
      <c r="I167" s="764">
        <v>1</v>
      </c>
      <c r="J167" s="764">
        <v>193.1</v>
      </c>
      <c r="K167" s="753">
        <v>1</v>
      </c>
      <c r="L167" s="764">
        <v>1</v>
      </c>
      <c r="M167" s="765">
        <v>193.1</v>
      </c>
    </row>
    <row r="168" spans="1:13" ht="14.4" customHeight="1" x14ac:dyDescent="0.3">
      <c r="A168" s="746" t="s">
        <v>3373</v>
      </c>
      <c r="B168" s="748" t="s">
        <v>3246</v>
      </c>
      <c r="C168" s="748" t="s">
        <v>3927</v>
      </c>
      <c r="D168" s="748" t="s">
        <v>3928</v>
      </c>
      <c r="E168" s="748" t="s">
        <v>3929</v>
      </c>
      <c r="F168" s="764"/>
      <c r="G168" s="764"/>
      <c r="H168" s="753">
        <v>0</v>
      </c>
      <c r="I168" s="764">
        <v>1</v>
      </c>
      <c r="J168" s="764">
        <v>92.95</v>
      </c>
      <c r="K168" s="753">
        <v>1</v>
      </c>
      <c r="L168" s="764">
        <v>1</v>
      </c>
      <c r="M168" s="765">
        <v>92.95</v>
      </c>
    </row>
    <row r="169" spans="1:13" ht="14.4" customHeight="1" x14ac:dyDescent="0.3">
      <c r="A169" s="746" t="s">
        <v>3373</v>
      </c>
      <c r="B169" s="748" t="s">
        <v>3246</v>
      </c>
      <c r="C169" s="748" t="s">
        <v>3665</v>
      </c>
      <c r="D169" s="748" t="s">
        <v>2776</v>
      </c>
      <c r="E169" s="748" t="s">
        <v>3666</v>
      </c>
      <c r="F169" s="764"/>
      <c r="G169" s="764"/>
      <c r="H169" s="753">
        <v>0</v>
      </c>
      <c r="I169" s="764">
        <v>1</v>
      </c>
      <c r="J169" s="764">
        <v>62.24</v>
      </c>
      <c r="K169" s="753">
        <v>1</v>
      </c>
      <c r="L169" s="764">
        <v>1</v>
      </c>
      <c r="M169" s="765">
        <v>62.24</v>
      </c>
    </row>
    <row r="170" spans="1:13" ht="14.4" customHeight="1" x14ac:dyDescent="0.3">
      <c r="A170" s="746" t="s">
        <v>3373</v>
      </c>
      <c r="B170" s="748" t="s">
        <v>3246</v>
      </c>
      <c r="C170" s="748" t="s">
        <v>2671</v>
      </c>
      <c r="D170" s="748" t="s">
        <v>3247</v>
      </c>
      <c r="E170" s="748" t="s">
        <v>3248</v>
      </c>
      <c r="F170" s="764"/>
      <c r="G170" s="764"/>
      <c r="H170" s="753">
        <v>0</v>
      </c>
      <c r="I170" s="764">
        <v>1</v>
      </c>
      <c r="J170" s="764">
        <v>59.27</v>
      </c>
      <c r="K170" s="753">
        <v>1</v>
      </c>
      <c r="L170" s="764">
        <v>1</v>
      </c>
      <c r="M170" s="765">
        <v>59.27</v>
      </c>
    </row>
    <row r="171" spans="1:13" ht="14.4" customHeight="1" x14ac:dyDescent="0.3">
      <c r="A171" s="746" t="s">
        <v>3373</v>
      </c>
      <c r="B171" s="748" t="s">
        <v>3246</v>
      </c>
      <c r="C171" s="748" t="s">
        <v>3471</v>
      </c>
      <c r="D171" s="748" t="s">
        <v>3472</v>
      </c>
      <c r="E171" s="748" t="s">
        <v>3253</v>
      </c>
      <c r="F171" s="764"/>
      <c r="G171" s="764"/>
      <c r="H171" s="753">
        <v>0</v>
      </c>
      <c r="I171" s="764">
        <v>1</v>
      </c>
      <c r="J171" s="764">
        <v>124.49</v>
      </c>
      <c r="K171" s="753">
        <v>1</v>
      </c>
      <c r="L171" s="764">
        <v>1</v>
      </c>
      <c r="M171" s="765">
        <v>124.49</v>
      </c>
    </row>
    <row r="172" spans="1:13" ht="14.4" customHeight="1" x14ac:dyDescent="0.3">
      <c r="A172" s="746" t="s">
        <v>3373</v>
      </c>
      <c r="B172" s="748" t="s">
        <v>3246</v>
      </c>
      <c r="C172" s="748" t="s">
        <v>2592</v>
      </c>
      <c r="D172" s="748" t="s">
        <v>3250</v>
      </c>
      <c r="E172" s="748" t="s">
        <v>3251</v>
      </c>
      <c r="F172" s="764"/>
      <c r="G172" s="764"/>
      <c r="H172" s="753">
        <v>0</v>
      </c>
      <c r="I172" s="764">
        <v>1</v>
      </c>
      <c r="J172" s="764">
        <v>48.37</v>
      </c>
      <c r="K172" s="753">
        <v>1</v>
      </c>
      <c r="L172" s="764">
        <v>1</v>
      </c>
      <c r="M172" s="765">
        <v>48.37</v>
      </c>
    </row>
    <row r="173" spans="1:13" ht="14.4" customHeight="1" x14ac:dyDescent="0.3">
      <c r="A173" s="746" t="s">
        <v>3373</v>
      </c>
      <c r="B173" s="748" t="s">
        <v>3297</v>
      </c>
      <c r="C173" s="748" t="s">
        <v>2370</v>
      </c>
      <c r="D173" s="748" t="s">
        <v>2371</v>
      </c>
      <c r="E173" s="748" t="s">
        <v>2372</v>
      </c>
      <c r="F173" s="764"/>
      <c r="G173" s="764"/>
      <c r="H173" s="753">
        <v>0</v>
      </c>
      <c r="I173" s="764">
        <v>1</v>
      </c>
      <c r="J173" s="764">
        <v>31.32</v>
      </c>
      <c r="K173" s="753">
        <v>1</v>
      </c>
      <c r="L173" s="764">
        <v>1</v>
      </c>
      <c r="M173" s="765">
        <v>31.32</v>
      </c>
    </row>
    <row r="174" spans="1:13" ht="14.4" customHeight="1" x14ac:dyDescent="0.3">
      <c r="A174" s="746" t="s">
        <v>3373</v>
      </c>
      <c r="B174" s="748" t="s">
        <v>3297</v>
      </c>
      <c r="C174" s="748" t="s">
        <v>2444</v>
      </c>
      <c r="D174" s="748" t="s">
        <v>2445</v>
      </c>
      <c r="E174" s="748" t="s">
        <v>3298</v>
      </c>
      <c r="F174" s="764"/>
      <c r="G174" s="764"/>
      <c r="H174" s="753">
        <v>0</v>
      </c>
      <c r="I174" s="764">
        <v>1</v>
      </c>
      <c r="J174" s="764">
        <v>31.32</v>
      </c>
      <c r="K174" s="753">
        <v>1</v>
      </c>
      <c r="L174" s="764">
        <v>1</v>
      </c>
      <c r="M174" s="765">
        <v>31.32</v>
      </c>
    </row>
    <row r="175" spans="1:13" ht="14.4" customHeight="1" x14ac:dyDescent="0.3">
      <c r="A175" s="746" t="s">
        <v>3373</v>
      </c>
      <c r="B175" s="748" t="s">
        <v>3297</v>
      </c>
      <c r="C175" s="748" t="s">
        <v>3700</v>
      </c>
      <c r="D175" s="748" t="s">
        <v>3701</v>
      </c>
      <c r="E175" s="748" t="s">
        <v>3702</v>
      </c>
      <c r="F175" s="764"/>
      <c r="G175" s="764"/>
      <c r="H175" s="753">
        <v>0</v>
      </c>
      <c r="I175" s="764">
        <v>1</v>
      </c>
      <c r="J175" s="764">
        <v>300.68</v>
      </c>
      <c r="K175" s="753">
        <v>1</v>
      </c>
      <c r="L175" s="764">
        <v>1</v>
      </c>
      <c r="M175" s="765">
        <v>300.68</v>
      </c>
    </row>
    <row r="176" spans="1:13" ht="14.4" customHeight="1" x14ac:dyDescent="0.3">
      <c r="A176" s="746" t="s">
        <v>3373</v>
      </c>
      <c r="B176" s="748" t="s">
        <v>3301</v>
      </c>
      <c r="C176" s="748" t="s">
        <v>2599</v>
      </c>
      <c r="D176" s="748" t="s">
        <v>3302</v>
      </c>
      <c r="E176" s="748" t="s">
        <v>3304</v>
      </c>
      <c r="F176" s="764"/>
      <c r="G176" s="764"/>
      <c r="H176" s="753">
        <v>0</v>
      </c>
      <c r="I176" s="764">
        <v>1</v>
      </c>
      <c r="J176" s="764">
        <v>133.63999999999999</v>
      </c>
      <c r="K176" s="753">
        <v>1</v>
      </c>
      <c r="L176" s="764">
        <v>1</v>
      </c>
      <c r="M176" s="765">
        <v>133.63999999999999</v>
      </c>
    </row>
    <row r="177" spans="1:13" ht="14.4" customHeight="1" x14ac:dyDescent="0.3">
      <c r="A177" s="746" t="s">
        <v>3373</v>
      </c>
      <c r="B177" s="748" t="s">
        <v>3305</v>
      </c>
      <c r="C177" s="748" t="s">
        <v>2468</v>
      </c>
      <c r="D177" s="748" t="s">
        <v>3307</v>
      </c>
      <c r="E177" s="748" t="s">
        <v>3309</v>
      </c>
      <c r="F177" s="764"/>
      <c r="G177" s="764"/>
      <c r="H177" s="753">
        <v>0</v>
      </c>
      <c r="I177" s="764">
        <v>1</v>
      </c>
      <c r="J177" s="764">
        <v>537.12</v>
      </c>
      <c r="K177" s="753">
        <v>1</v>
      </c>
      <c r="L177" s="764">
        <v>1</v>
      </c>
      <c r="M177" s="765">
        <v>537.12</v>
      </c>
    </row>
    <row r="178" spans="1:13" ht="14.4" customHeight="1" x14ac:dyDescent="0.3">
      <c r="A178" s="746" t="s">
        <v>3373</v>
      </c>
      <c r="B178" s="748" t="s">
        <v>3305</v>
      </c>
      <c r="C178" s="748" t="s">
        <v>2472</v>
      </c>
      <c r="D178" s="748" t="s">
        <v>2477</v>
      </c>
      <c r="E178" s="748" t="s">
        <v>3310</v>
      </c>
      <c r="F178" s="764"/>
      <c r="G178" s="764"/>
      <c r="H178" s="753">
        <v>0</v>
      </c>
      <c r="I178" s="764">
        <v>2</v>
      </c>
      <c r="J178" s="764">
        <v>848.48</v>
      </c>
      <c r="K178" s="753">
        <v>1</v>
      </c>
      <c r="L178" s="764">
        <v>2</v>
      </c>
      <c r="M178" s="765">
        <v>848.48</v>
      </c>
    </row>
    <row r="179" spans="1:13" ht="14.4" customHeight="1" x14ac:dyDescent="0.3">
      <c r="A179" s="746" t="s">
        <v>3373</v>
      </c>
      <c r="B179" s="748" t="s">
        <v>3318</v>
      </c>
      <c r="C179" s="748" t="s">
        <v>3653</v>
      </c>
      <c r="D179" s="748" t="s">
        <v>3654</v>
      </c>
      <c r="E179" s="748" t="s">
        <v>594</v>
      </c>
      <c r="F179" s="764"/>
      <c r="G179" s="764"/>
      <c r="H179" s="753">
        <v>0</v>
      </c>
      <c r="I179" s="764">
        <v>1</v>
      </c>
      <c r="J179" s="764">
        <v>36.909999999999997</v>
      </c>
      <c r="K179" s="753">
        <v>1</v>
      </c>
      <c r="L179" s="764">
        <v>1</v>
      </c>
      <c r="M179" s="765">
        <v>36.909999999999997</v>
      </c>
    </row>
    <row r="180" spans="1:13" ht="14.4" customHeight="1" x14ac:dyDescent="0.3">
      <c r="A180" s="746" t="s">
        <v>3373</v>
      </c>
      <c r="B180" s="748" t="s">
        <v>3320</v>
      </c>
      <c r="C180" s="748" t="s">
        <v>2678</v>
      </c>
      <c r="D180" s="748" t="s">
        <v>3324</v>
      </c>
      <c r="E180" s="748" t="s">
        <v>3325</v>
      </c>
      <c r="F180" s="764"/>
      <c r="G180" s="764"/>
      <c r="H180" s="753">
        <v>0</v>
      </c>
      <c r="I180" s="764">
        <v>1</v>
      </c>
      <c r="J180" s="764">
        <v>10.26</v>
      </c>
      <c r="K180" s="753">
        <v>1</v>
      </c>
      <c r="L180" s="764">
        <v>1</v>
      </c>
      <c r="M180" s="765">
        <v>10.26</v>
      </c>
    </row>
    <row r="181" spans="1:13" ht="14.4" customHeight="1" x14ac:dyDescent="0.3">
      <c r="A181" s="746" t="s">
        <v>3373</v>
      </c>
      <c r="B181" s="748" t="s">
        <v>3328</v>
      </c>
      <c r="C181" s="748" t="s">
        <v>2563</v>
      </c>
      <c r="D181" s="748" t="s">
        <v>2564</v>
      </c>
      <c r="E181" s="748" t="s">
        <v>3220</v>
      </c>
      <c r="F181" s="764"/>
      <c r="G181" s="764"/>
      <c r="H181" s="753">
        <v>0</v>
      </c>
      <c r="I181" s="764">
        <v>1</v>
      </c>
      <c r="J181" s="764">
        <v>65.989999999999995</v>
      </c>
      <c r="K181" s="753">
        <v>1</v>
      </c>
      <c r="L181" s="764">
        <v>1</v>
      </c>
      <c r="M181" s="765">
        <v>65.989999999999995</v>
      </c>
    </row>
    <row r="182" spans="1:13" ht="14.4" customHeight="1" x14ac:dyDescent="0.3">
      <c r="A182" s="746" t="s">
        <v>3373</v>
      </c>
      <c r="B182" s="748" t="s">
        <v>3328</v>
      </c>
      <c r="C182" s="748" t="s">
        <v>2681</v>
      </c>
      <c r="D182" s="748" t="s">
        <v>2354</v>
      </c>
      <c r="E182" s="748" t="s">
        <v>3329</v>
      </c>
      <c r="F182" s="764"/>
      <c r="G182" s="764"/>
      <c r="H182" s="753">
        <v>0</v>
      </c>
      <c r="I182" s="764">
        <v>2</v>
      </c>
      <c r="J182" s="764">
        <v>264</v>
      </c>
      <c r="K182" s="753">
        <v>1</v>
      </c>
      <c r="L182" s="764">
        <v>2</v>
      </c>
      <c r="M182" s="765">
        <v>264</v>
      </c>
    </row>
    <row r="183" spans="1:13" ht="14.4" customHeight="1" x14ac:dyDescent="0.3">
      <c r="A183" s="746" t="s">
        <v>3373</v>
      </c>
      <c r="B183" s="748" t="s">
        <v>3333</v>
      </c>
      <c r="C183" s="748" t="s">
        <v>2628</v>
      </c>
      <c r="D183" s="748" t="s">
        <v>2629</v>
      </c>
      <c r="E183" s="748" t="s">
        <v>2407</v>
      </c>
      <c r="F183" s="764"/>
      <c r="G183" s="764"/>
      <c r="H183" s="753">
        <v>0</v>
      </c>
      <c r="I183" s="764">
        <v>1</v>
      </c>
      <c r="J183" s="764">
        <v>132</v>
      </c>
      <c r="K183" s="753">
        <v>1</v>
      </c>
      <c r="L183" s="764">
        <v>1</v>
      </c>
      <c r="M183" s="765">
        <v>132</v>
      </c>
    </row>
    <row r="184" spans="1:13" ht="14.4" customHeight="1" x14ac:dyDescent="0.3">
      <c r="A184" s="746" t="s">
        <v>3373</v>
      </c>
      <c r="B184" s="748" t="s">
        <v>3340</v>
      </c>
      <c r="C184" s="748" t="s">
        <v>1482</v>
      </c>
      <c r="D184" s="748" t="s">
        <v>2614</v>
      </c>
      <c r="E184" s="748" t="s">
        <v>2615</v>
      </c>
      <c r="F184" s="764"/>
      <c r="G184" s="764"/>
      <c r="H184" s="753">
        <v>0</v>
      </c>
      <c r="I184" s="764">
        <v>3</v>
      </c>
      <c r="J184" s="764">
        <v>311.39999999999998</v>
      </c>
      <c r="K184" s="753">
        <v>1</v>
      </c>
      <c r="L184" s="764">
        <v>3</v>
      </c>
      <c r="M184" s="765">
        <v>311.39999999999998</v>
      </c>
    </row>
    <row r="185" spans="1:13" ht="14.4" customHeight="1" x14ac:dyDescent="0.3">
      <c r="A185" s="746" t="s">
        <v>3374</v>
      </c>
      <c r="B185" s="748" t="s">
        <v>3160</v>
      </c>
      <c r="C185" s="748" t="s">
        <v>2409</v>
      </c>
      <c r="D185" s="748" t="s">
        <v>629</v>
      </c>
      <c r="E185" s="748" t="s">
        <v>630</v>
      </c>
      <c r="F185" s="764"/>
      <c r="G185" s="764"/>
      <c r="H185" s="753">
        <v>0</v>
      </c>
      <c r="I185" s="764">
        <v>13</v>
      </c>
      <c r="J185" s="764">
        <v>518.85</v>
      </c>
      <c r="K185" s="753">
        <v>1</v>
      </c>
      <c r="L185" s="764">
        <v>13</v>
      </c>
      <c r="M185" s="765">
        <v>518.85</v>
      </c>
    </row>
    <row r="186" spans="1:13" ht="14.4" customHeight="1" x14ac:dyDescent="0.3">
      <c r="A186" s="746" t="s">
        <v>3374</v>
      </c>
      <c r="B186" s="748" t="s">
        <v>3160</v>
      </c>
      <c r="C186" s="748" t="s">
        <v>3766</v>
      </c>
      <c r="D186" s="748" t="s">
        <v>629</v>
      </c>
      <c r="E186" s="748" t="s">
        <v>3767</v>
      </c>
      <c r="F186" s="764"/>
      <c r="G186" s="764"/>
      <c r="H186" s="753"/>
      <c r="I186" s="764">
        <v>1</v>
      </c>
      <c r="J186" s="764">
        <v>0</v>
      </c>
      <c r="K186" s="753"/>
      <c r="L186" s="764">
        <v>1</v>
      </c>
      <c r="M186" s="765">
        <v>0</v>
      </c>
    </row>
    <row r="187" spans="1:13" ht="14.4" customHeight="1" x14ac:dyDescent="0.3">
      <c r="A187" s="746" t="s">
        <v>3374</v>
      </c>
      <c r="B187" s="748" t="s">
        <v>3166</v>
      </c>
      <c r="C187" s="748" t="s">
        <v>2394</v>
      </c>
      <c r="D187" s="748" t="s">
        <v>2395</v>
      </c>
      <c r="E187" s="748" t="s">
        <v>2396</v>
      </c>
      <c r="F187" s="764"/>
      <c r="G187" s="764"/>
      <c r="H187" s="753"/>
      <c r="I187" s="764">
        <v>1</v>
      </c>
      <c r="J187" s="764">
        <v>0</v>
      </c>
      <c r="K187" s="753"/>
      <c r="L187" s="764">
        <v>1</v>
      </c>
      <c r="M187" s="765">
        <v>0</v>
      </c>
    </row>
    <row r="188" spans="1:13" ht="14.4" customHeight="1" x14ac:dyDescent="0.3">
      <c r="A188" s="746" t="s">
        <v>3374</v>
      </c>
      <c r="B188" s="748" t="s">
        <v>3177</v>
      </c>
      <c r="C188" s="748" t="s">
        <v>2429</v>
      </c>
      <c r="D188" s="748" t="s">
        <v>2430</v>
      </c>
      <c r="E188" s="748" t="s">
        <v>3178</v>
      </c>
      <c r="F188" s="764"/>
      <c r="G188" s="764"/>
      <c r="H188" s="753">
        <v>0</v>
      </c>
      <c r="I188" s="764">
        <v>1</v>
      </c>
      <c r="J188" s="764">
        <v>50.85</v>
      </c>
      <c r="K188" s="753">
        <v>1</v>
      </c>
      <c r="L188" s="764">
        <v>1</v>
      </c>
      <c r="M188" s="765">
        <v>50.85</v>
      </c>
    </row>
    <row r="189" spans="1:13" ht="14.4" customHeight="1" x14ac:dyDescent="0.3">
      <c r="A189" s="746" t="s">
        <v>3374</v>
      </c>
      <c r="B189" s="748" t="s">
        <v>3181</v>
      </c>
      <c r="C189" s="748" t="s">
        <v>3797</v>
      </c>
      <c r="D189" s="748" t="s">
        <v>2483</v>
      </c>
      <c r="E189" s="748" t="s">
        <v>3339</v>
      </c>
      <c r="F189" s="764"/>
      <c r="G189" s="764"/>
      <c r="H189" s="753">
        <v>0</v>
      </c>
      <c r="I189" s="764">
        <v>1</v>
      </c>
      <c r="J189" s="764">
        <v>92.38</v>
      </c>
      <c r="K189" s="753">
        <v>1</v>
      </c>
      <c r="L189" s="764">
        <v>1</v>
      </c>
      <c r="M189" s="765">
        <v>92.38</v>
      </c>
    </row>
    <row r="190" spans="1:13" ht="14.4" customHeight="1" x14ac:dyDescent="0.3">
      <c r="A190" s="746" t="s">
        <v>3374</v>
      </c>
      <c r="B190" s="748" t="s">
        <v>3181</v>
      </c>
      <c r="C190" s="748" t="s">
        <v>2611</v>
      </c>
      <c r="D190" s="748" t="s">
        <v>3182</v>
      </c>
      <c r="E190" s="748" t="s">
        <v>3183</v>
      </c>
      <c r="F190" s="764"/>
      <c r="G190" s="764"/>
      <c r="H190" s="753">
        <v>0</v>
      </c>
      <c r="I190" s="764">
        <v>2</v>
      </c>
      <c r="J190" s="764">
        <v>241.22</v>
      </c>
      <c r="K190" s="753">
        <v>1</v>
      </c>
      <c r="L190" s="764">
        <v>2</v>
      </c>
      <c r="M190" s="765">
        <v>241.22</v>
      </c>
    </row>
    <row r="191" spans="1:13" ht="14.4" customHeight="1" x14ac:dyDescent="0.3">
      <c r="A191" s="746" t="s">
        <v>3374</v>
      </c>
      <c r="B191" s="748" t="s">
        <v>3185</v>
      </c>
      <c r="C191" s="748" t="s">
        <v>2654</v>
      </c>
      <c r="D191" s="748" t="s">
        <v>632</v>
      </c>
      <c r="E191" s="748" t="s">
        <v>2655</v>
      </c>
      <c r="F191" s="764"/>
      <c r="G191" s="764"/>
      <c r="H191" s="753">
        <v>0</v>
      </c>
      <c r="I191" s="764">
        <v>3</v>
      </c>
      <c r="J191" s="764">
        <v>1630.17</v>
      </c>
      <c r="K191" s="753">
        <v>1</v>
      </c>
      <c r="L191" s="764">
        <v>3</v>
      </c>
      <c r="M191" s="765">
        <v>1630.17</v>
      </c>
    </row>
    <row r="192" spans="1:13" ht="14.4" customHeight="1" x14ac:dyDescent="0.3">
      <c r="A192" s="746" t="s">
        <v>3374</v>
      </c>
      <c r="B192" s="748" t="s">
        <v>3185</v>
      </c>
      <c r="C192" s="748" t="s">
        <v>2365</v>
      </c>
      <c r="D192" s="748" t="s">
        <v>632</v>
      </c>
      <c r="E192" s="748" t="s">
        <v>635</v>
      </c>
      <c r="F192" s="764"/>
      <c r="G192" s="764"/>
      <c r="H192" s="753">
        <v>0</v>
      </c>
      <c r="I192" s="764">
        <v>2</v>
      </c>
      <c r="J192" s="764">
        <v>1630.2</v>
      </c>
      <c r="K192" s="753">
        <v>1</v>
      </c>
      <c r="L192" s="764">
        <v>2</v>
      </c>
      <c r="M192" s="765">
        <v>1630.2</v>
      </c>
    </row>
    <row r="193" spans="1:13" ht="14.4" customHeight="1" x14ac:dyDescent="0.3">
      <c r="A193" s="746" t="s">
        <v>3374</v>
      </c>
      <c r="B193" s="748" t="s">
        <v>3185</v>
      </c>
      <c r="C193" s="748" t="s">
        <v>3516</v>
      </c>
      <c r="D193" s="748" t="s">
        <v>2455</v>
      </c>
      <c r="E193" s="748" t="s">
        <v>635</v>
      </c>
      <c r="F193" s="764"/>
      <c r="G193" s="764"/>
      <c r="H193" s="753">
        <v>0</v>
      </c>
      <c r="I193" s="764">
        <v>1</v>
      </c>
      <c r="J193" s="764">
        <v>1385.62</v>
      </c>
      <c r="K193" s="753">
        <v>1</v>
      </c>
      <c r="L193" s="764">
        <v>1</v>
      </c>
      <c r="M193" s="765">
        <v>1385.62</v>
      </c>
    </row>
    <row r="194" spans="1:13" ht="14.4" customHeight="1" x14ac:dyDescent="0.3">
      <c r="A194" s="746" t="s">
        <v>3374</v>
      </c>
      <c r="B194" s="748" t="s">
        <v>3185</v>
      </c>
      <c r="C194" s="748" t="s">
        <v>2454</v>
      </c>
      <c r="D194" s="748" t="s">
        <v>2455</v>
      </c>
      <c r="E194" s="748" t="s">
        <v>2368</v>
      </c>
      <c r="F194" s="764"/>
      <c r="G194" s="764"/>
      <c r="H194" s="753">
        <v>0</v>
      </c>
      <c r="I194" s="764">
        <v>1</v>
      </c>
      <c r="J194" s="764">
        <v>1847.49</v>
      </c>
      <c r="K194" s="753">
        <v>1</v>
      </c>
      <c r="L194" s="764">
        <v>1</v>
      </c>
      <c r="M194" s="765">
        <v>1847.49</v>
      </c>
    </row>
    <row r="195" spans="1:13" ht="14.4" customHeight="1" x14ac:dyDescent="0.3">
      <c r="A195" s="746" t="s">
        <v>3374</v>
      </c>
      <c r="B195" s="748" t="s">
        <v>3187</v>
      </c>
      <c r="C195" s="748" t="s">
        <v>2767</v>
      </c>
      <c r="D195" s="748" t="s">
        <v>2768</v>
      </c>
      <c r="E195" s="748" t="s">
        <v>2769</v>
      </c>
      <c r="F195" s="764"/>
      <c r="G195" s="764"/>
      <c r="H195" s="753">
        <v>0</v>
      </c>
      <c r="I195" s="764">
        <v>4</v>
      </c>
      <c r="J195" s="764">
        <v>373.72</v>
      </c>
      <c r="K195" s="753">
        <v>1</v>
      </c>
      <c r="L195" s="764">
        <v>4</v>
      </c>
      <c r="M195" s="765">
        <v>373.72</v>
      </c>
    </row>
    <row r="196" spans="1:13" ht="14.4" customHeight="1" x14ac:dyDescent="0.3">
      <c r="A196" s="746" t="s">
        <v>3374</v>
      </c>
      <c r="B196" s="748" t="s">
        <v>3196</v>
      </c>
      <c r="C196" s="748" t="s">
        <v>2328</v>
      </c>
      <c r="D196" s="748" t="s">
        <v>2329</v>
      </c>
      <c r="E196" s="748" t="s">
        <v>3198</v>
      </c>
      <c r="F196" s="764"/>
      <c r="G196" s="764"/>
      <c r="H196" s="753">
        <v>0</v>
      </c>
      <c r="I196" s="764">
        <v>3</v>
      </c>
      <c r="J196" s="764">
        <v>216</v>
      </c>
      <c r="K196" s="753">
        <v>1</v>
      </c>
      <c r="L196" s="764">
        <v>3</v>
      </c>
      <c r="M196" s="765">
        <v>216</v>
      </c>
    </row>
    <row r="197" spans="1:13" ht="14.4" customHeight="1" x14ac:dyDescent="0.3">
      <c r="A197" s="746" t="s">
        <v>3374</v>
      </c>
      <c r="B197" s="748" t="s">
        <v>3200</v>
      </c>
      <c r="C197" s="748" t="s">
        <v>2345</v>
      </c>
      <c r="D197" s="748" t="s">
        <v>3203</v>
      </c>
      <c r="E197" s="748" t="s">
        <v>3204</v>
      </c>
      <c r="F197" s="764"/>
      <c r="G197" s="764"/>
      <c r="H197" s="753">
        <v>0</v>
      </c>
      <c r="I197" s="764">
        <v>1</v>
      </c>
      <c r="J197" s="764">
        <v>140.6</v>
      </c>
      <c r="K197" s="753">
        <v>1</v>
      </c>
      <c r="L197" s="764">
        <v>1</v>
      </c>
      <c r="M197" s="765">
        <v>140.6</v>
      </c>
    </row>
    <row r="198" spans="1:13" ht="14.4" customHeight="1" x14ac:dyDescent="0.3">
      <c r="A198" s="746" t="s">
        <v>3374</v>
      </c>
      <c r="B198" s="748" t="s">
        <v>3208</v>
      </c>
      <c r="C198" s="748" t="s">
        <v>2402</v>
      </c>
      <c r="D198" s="748" t="s">
        <v>2403</v>
      </c>
      <c r="E198" s="748" t="s">
        <v>1610</v>
      </c>
      <c r="F198" s="764"/>
      <c r="G198" s="764"/>
      <c r="H198" s="753">
        <v>0</v>
      </c>
      <c r="I198" s="764">
        <v>3</v>
      </c>
      <c r="J198" s="764">
        <v>105.33</v>
      </c>
      <c r="K198" s="753">
        <v>1</v>
      </c>
      <c r="L198" s="764">
        <v>3</v>
      </c>
      <c r="M198" s="765">
        <v>105.33</v>
      </c>
    </row>
    <row r="199" spans="1:13" ht="14.4" customHeight="1" x14ac:dyDescent="0.3">
      <c r="A199" s="746" t="s">
        <v>3374</v>
      </c>
      <c r="B199" s="748" t="s">
        <v>3208</v>
      </c>
      <c r="C199" s="748" t="s">
        <v>2405</v>
      </c>
      <c r="D199" s="748" t="s">
        <v>2406</v>
      </c>
      <c r="E199" s="748" t="s">
        <v>2407</v>
      </c>
      <c r="F199" s="764"/>
      <c r="G199" s="764"/>
      <c r="H199" s="753">
        <v>0</v>
      </c>
      <c r="I199" s="764">
        <v>1</v>
      </c>
      <c r="J199" s="764">
        <v>70.23</v>
      </c>
      <c r="K199" s="753">
        <v>1</v>
      </c>
      <c r="L199" s="764">
        <v>1</v>
      </c>
      <c r="M199" s="765">
        <v>70.23</v>
      </c>
    </row>
    <row r="200" spans="1:13" ht="14.4" customHeight="1" x14ac:dyDescent="0.3">
      <c r="A200" s="746" t="s">
        <v>3374</v>
      </c>
      <c r="B200" s="748" t="s">
        <v>3211</v>
      </c>
      <c r="C200" s="748" t="s">
        <v>2545</v>
      </c>
      <c r="D200" s="748" t="s">
        <v>2546</v>
      </c>
      <c r="E200" s="748" t="s">
        <v>2547</v>
      </c>
      <c r="F200" s="764"/>
      <c r="G200" s="764"/>
      <c r="H200" s="753">
        <v>0</v>
      </c>
      <c r="I200" s="764">
        <v>1</v>
      </c>
      <c r="J200" s="764">
        <v>8.7899999999999991</v>
      </c>
      <c r="K200" s="753">
        <v>1</v>
      </c>
      <c r="L200" s="764">
        <v>1</v>
      </c>
      <c r="M200" s="765">
        <v>8.7899999999999991</v>
      </c>
    </row>
    <row r="201" spans="1:13" ht="14.4" customHeight="1" x14ac:dyDescent="0.3">
      <c r="A201" s="746" t="s">
        <v>3374</v>
      </c>
      <c r="B201" s="748" t="s">
        <v>3216</v>
      </c>
      <c r="C201" s="748" t="s">
        <v>2782</v>
      </c>
      <c r="D201" s="748" t="s">
        <v>3218</v>
      </c>
      <c r="E201" s="748" t="s">
        <v>3213</v>
      </c>
      <c r="F201" s="764"/>
      <c r="G201" s="764"/>
      <c r="H201" s="753">
        <v>0</v>
      </c>
      <c r="I201" s="764">
        <v>1</v>
      </c>
      <c r="J201" s="764">
        <v>45.05</v>
      </c>
      <c r="K201" s="753">
        <v>1</v>
      </c>
      <c r="L201" s="764">
        <v>1</v>
      </c>
      <c r="M201" s="765">
        <v>45.05</v>
      </c>
    </row>
    <row r="202" spans="1:13" ht="14.4" customHeight="1" x14ac:dyDescent="0.3">
      <c r="A202" s="746" t="s">
        <v>3374</v>
      </c>
      <c r="B202" s="748" t="s">
        <v>3219</v>
      </c>
      <c r="C202" s="748" t="s">
        <v>2505</v>
      </c>
      <c r="D202" s="748" t="s">
        <v>2506</v>
      </c>
      <c r="E202" s="748" t="s">
        <v>1610</v>
      </c>
      <c r="F202" s="764"/>
      <c r="G202" s="764"/>
      <c r="H202" s="753">
        <v>0</v>
      </c>
      <c r="I202" s="764">
        <v>4</v>
      </c>
      <c r="J202" s="764">
        <v>193.08</v>
      </c>
      <c r="K202" s="753">
        <v>1</v>
      </c>
      <c r="L202" s="764">
        <v>4</v>
      </c>
      <c r="M202" s="765">
        <v>193.08</v>
      </c>
    </row>
    <row r="203" spans="1:13" ht="14.4" customHeight="1" x14ac:dyDescent="0.3">
      <c r="A203" s="746" t="s">
        <v>3374</v>
      </c>
      <c r="B203" s="748" t="s">
        <v>3221</v>
      </c>
      <c r="C203" s="748" t="s">
        <v>3538</v>
      </c>
      <c r="D203" s="748" t="s">
        <v>2309</v>
      </c>
      <c r="E203" s="748" t="s">
        <v>3539</v>
      </c>
      <c r="F203" s="764"/>
      <c r="G203" s="764"/>
      <c r="H203" s="753">
        <v>0</v>
      </c>
      <c r="I203" s="764">
        <v>2</v>
      </c>
      <c r="J203" s="764">
        <v>31.22</v>
      </c>
      <c r="K203" s="753">
        <v>1</v>
      </c>
      <c r="L203" s="764">
        <v>2</v>
      </c>
      <c r="M203" s="765">
        <v>31.22</v>
      </c>
    </row>
    <row r="204" spans="1:13" ht="14.4" customHeight="1" x14ac:dyDescent="0.3">
      <c r="A204" s="746" t="s">
        <v>3374</v>
      </c>
      <c r="B204" s="748" t="s">
        <v>3221</v>
      </c>
      <c r="C204" s="748" t="s">
        <v>3771</v>
      </c>
      <c r="D204" s="748" t="s">
        <v>2312</v>
      </c>
      <c r="E204" s="748" t="s">
        <v>2260</v>
      </c>
      <c r="F204" s="764"/>
      <c r="G204" s="764"/>
      <c r="H204" s="753">
        <v>0</v>
      </c>
      <c r="I204" s="764">
        <v>1</v>
      </c>
      <c r="J204" s="764">
        <v>24.14</v>
      </c>
      <c r="K204" s="753">
        <v>1</v>
      </c>
      <c r="L204" s="764">
        <v>1</v>
      </c>
      <c r="M204" s="765">
        <v>24.14</v>
      </c>
    </row>
    <row r="205" spans="1:13" ht="14.4" customHeight="1" x14ac:dyDescent="0.3">
      <c r="A205" s="746" t="s">
        <v>3374</v>
      </c>
      <c r="B205" s="748" t="s">
        <v>3221</v>
      </c>
      <c r="C205" s="748" t="s">
        <v>2437</v>
      </c>
      <c r="D205" s="748" t="s">
        <v>3223</v>
      </c>
      <c r="E205" s="748" t="s">
        <v>1262</v>
      </c>
      <c r="F205" s="764"/>
      <c r="G205" s="764"/>
      <c r="H205" s="753">
        <v>0</v>
      </c>
      <c r="I205" s="764">
        <v>2</v>
      </c>
      <c r="J205" s="764">
        <v>96.54</v>
      </c>
      <c r="K205" s="753">
        <v>1</v>
      </c>
      <c r="L205" s="764">
        <v>2</v>
      </c>
      <c r="M205" s="765">
        <v>96.54</v>
      </c>
    </row>
    <row r="206" spans="1:13" ht="14.4" customHeight="1" x14ac:dyDescent="0.3">
      <c r="A206" s="746" t="s">
        <v>3374</v>
      </c>
      <c r="B206" s="748" t="s">
        <v>3224</v>
      </c>
      <c r="C206" s="748" t="s">
        <v>2514</v>
      </c>
      <c r="D206" s="748" t="s">
        <v>3225</v>
      </c>
      <c r="E206" s="748" t="s">
        <v>1285</v>
      </c>
      <c r="F206" s="764"/>
      <c r="G206" s="764"/>
      <c r="H206" s="753">
        <v>0</v>
      </c>
      <c r="I206" s="764">
        <v>1</v>
      </c>
      <c r="J206" s="764">
        <v>97.26</v>
      </c>
      <c r="K206" s="753">
        <v>1</v>
      </c>
      <c r="L206" s="764">
        <v>1</v>
      </c>
      <c r="M206" s="765">
        <v>97.26</v>
      </c>
    </row>
    <row r="207" spans="1:13" ht="14.4" customHeight="1" x14ac:dyDescent="0.3">
      <c r="A207" s="746" t="s">
        <v>3374</v>
      </c>
      <c r="B207" s="748" t="s">
        <v>3228</v>
      </c>
      <c r="C207" s="748" t="s">
        <v>2620</v>
      </c>
      <c r="D207" s="748" t="s">
        <v>2531</v>
      </c>
      <c r="E207" s="748" t="s">
        <v>1075</v>
      </c>
      <c r="F207" s="764"/>
      <c r="G207" s="764"/>
      <c r="H207" s="753">
        <v>0</v>
      </c>
      <c r="I207" s="764">
        <v>1</v>
      </c>
      <c r="J207" s="764">
        <v>153.62</v>
      </c>
      <c r="K207" s="753">
        <v>1</v>
      </c>
      <c r="L207" s="764">
        <v>1</v>
      </c>
      <c r="M207" s="765">
        <v>153.62</v>
      </c>
    </row>
    <row r="208" spans="1:13" ht="14.4" customHeight="1" x14ac:dyDescent="0.3">
      <c r="A208" s="746" t="s">
        <v>3374</v>
      </c>
      <c r="B208" s="748" t="s">
        <v>3231</v>
      </c>
      <c r="C208" s="748" t="s">
        <v>2588</v>
      </c>
      <c r="D208" s="748" t="s">
        <v>2589</v>
      </c>
      <c r="E208" s="748" t="s">
        <v>2590</v>
      </c>
      <c r="F208" s="764"/>
      <c r="G208" s="764"/>
      <c r="H208" s="753">
        <v>0</v>
      </c>
      <c r="I208" s="764">
        <v>1</v>
      </c>
      <c r="J208" s="764">
        <v>109.97</v>
      </c>
      <c r="K208" s="753">
        <v>1</v>
      </c>
      <c r="L208" s="764">
        <v>1</v>
      </c>
      <c r="M208" s="765">
        <v>109.97</v>
      </c>
    </row>
    <row r="209" spans="1:13" ht="14.4" customHeight="1" x14ac:dyDescent="0.3">
      <c r="A209" s="746" t="s">
        <v>3374</v>
      </c>
      <c r="B209" s="748" t="s">
        <v>3234</v>
      </c>
      <c r="C209" s="748" t="s">
        <v>2485</v>
      </c>
      <c r="D209" s="748" t="s">
        <v>2636</v>
      </c>
      <c r="E209" s="748" t="s">
        <v>2407</v>
      </c>
      <c r="F209" s="764"/>
      <c r="G209" s="764"/>
      <c r="H209" s="753">
        <v>0</v>
      </c>
      <c r="I209" s="764">
        <v>1</v>
      </c>
      <c r="J209" s="764">
        <v>58.86</v>
      </c>
      <c r="K209" s="753">
        <v>1</v>
      </c>
      <c r="L209" s="764">
        <v>1</v>
      </c>
      <c r="M209" s="765">
        <v>58.86</v>
      </c>
    </row>
    <row r="210" spans="1:13" ht="14.4" customHeight="1" x14ac:dyDescent="0.3">
      <c r="A210" s="746" t="s">
        <v>3374</v>
      </c>
      <c r="B210" s="748" t="s">
        <v>3234</v>
      </c>
      <c r="C210" s="748" t="s">
        <v>2488</v>
      </c>
      <c r="D210" s="748" t="s">
        <v>3235</v>
      </c>
      <c r="E210" s="748" t="s">
        <v>1036</v>
      </c>
      <c r="F210" s="764"/>
      <c r="G210" s="764"/>
      <c r="H210" s="753">
        <v>0</v>
      </c>
      <c r="I210" s="764">
        <v>5</v>
      </c>
      <c r="J210" s="764">
        <v>610.19000000000005</v>
      </c>
      <c r="K210" s="753">
        <v>1</v>
      </c>
      <c r="L210" s="764">
        <v>5</v>
      </c>
      <c r="M210" s="765">
        <v>610.19000000000005</v>
      </c>
    </row>
    <row r="211" spans="1:13" ht="14.4" customHeight="1" x14ac:dyDescent="0.3">
      <c r="A211" s="746" t="s">
        <v>3374</v>
      </c>
      <c r="B211" s="748" t="s">
        <v>3238</v>
      </c>
      <c r="C211" s="748" t="s">
        <v>3776</v>
      </c>
      <c r="D211" s="748" t="s">
        <v>2524</v>
      </c>
      <c r="E211" s="748" t="s">
        <v>3777</v>
      </c>
      <c r="F211" s="764"/>
      <c r="G211" s="764"/>
      <c r="H211" s="753">
        <v>0</v>
      </c>
      <c r="I211" s="764">
        <v>1</v>
      </c>
      <c r="J211" s="764">
        <v>543.36</v>
      </c>
      <c r="K211" s="753">
        <v>1</v>
      </c>
      <c r="L211" s="764">
        <v>1</v>
      </c>
      <c r="M211" s="765">
        <v>543.36</v>
      </c>
    </row>
    <row r="212" spans="1:13" ht="14.4" customHeight="1" x14ac:dyDescent="0.3">
      <c r="A212" s="746" t="s">
        <v>3374</v>
      </c>
      <c r="B212" s="748" t="s">
        <v>3244</v>
      </c>
      <c r="C212" s="748" t="s">
        <v>2386</v>
      </c>
      <c r="D212" s="748" t="s">
        <v>2387</v>
      </c>
      <c r="E212" s="748" t="s">
        <v>3206</v>
      </c>
      <c r="F212" s="764"/>
      <c r="G212" s="764"/>
      <c r="H212" s="753">
        <v>0</v>
      </c>
      <c r="I212" s="764">
        <v>1</v>
      </c>
      <c r="J212" s="764">
        <v>37.159999999999997</v>
      </c>
      <c r="K212" s="753">
        <v>1</v>
      </c>
      <c r="L212" s="764">
        <v>1</v>
      </c>
      <c r="M212" s="765">
        <v>37.159999999999997</v>
      </c>
    </row>
    <row r="213" spans="1:13" ht="14.4" customHeight="1" x14ac:dyDescent="0.3">
      <c r="A213" s="746" t="s">
        <v>3374</v>
      </c>
      <c r="B213" s="748" t="s">
        <v>3244</v>
      </c>
      <c r="C213" s="748" t="s">
        <v>2390</v>
      </c>
      <c r="D213" s="748" t="s">
        <v>2391</v>
      </c>
      <c r="E213" s="748" t="s">
        <v>3245</v>
      </c>
      <c r="F213" s="764"/>
      <c r="G213" s="764"/>
      <c r="H213" s="753">
        <v>0</v>
      </c>
      <c r="I213" s="764">
        <v>1</v>
      </c>
      <c r="J213" s="764">
        <v>247.78</v>
      </c>
      <c r="K213" s="753">
        <v>1</v>
      </c>
      <c r="L213" s="764">
        <v>1</v>
      </c>
      <c r="M213" s="765">
        <v>247.78</v>
      </c>
    </row>
    <row r="214" spans="1:13" ht="14.4" customHeight="1" x14ac:dyDescent="0.3">
      <c r="A214" s="746" t="s">
        <v>3374</v>
      </c>
      <c r="B214" s="748" t="s">
        <v>3246</v>
      </c>
      <c r="C214" s="748" t="s">
        <v>2784</v>
      </c>
      <c r="D214" s="748" t="s">
        <v>2785</v>
      </c>
      <c r="E214" s="748" t="s">
        <v>2786</v>
      </c>
      <c r="F214" s="764"/>
      <c r="G214" s="764"/>
      <c r="H214" s="753">
        <v>0</v>
      </c>
      <c r="I214" s="764">
        <v>1</v>
      </c>
      <c r="J214" s="764">
        <v>98.78</v>
      </c>
      <c r="K214" s="753">
        <v>1</v>
      </c>
      <c r="L214" s="764">
        <v>1</v>
      </c>
      <c r="M214" s="765">
        <v>98.78</v>
      </c>
    </row>
    <row r="215" spans="1:13" ht="14.4" customHeight="1" x14ac:dyDescent="0.3">
      <c r="A215" s="746" t="s">
        <v>3374</v>
      </c>
      <c r="B215" s="748" t="s">
        <v>3246</v>
      </c>
      <c r="C215" s="748" t="s">
        <v>3665</v>
      </c>
      <c r="D215" s="748" t="s">
        <v>2776</v>
      </c>
      <c r="E215" s="748" t="s">
        <v>3666</v>
      </c>
      <c r="F215" s="764"/>
      <c r="G215" s="764"/>
      <c r="H215" s="753">
        <v>0</v>
      </c>
      <c r="I215" s="764">
        <v>1</v>
      </c>
      <c r="J215" s="764">
        <v>62.24</v>
      </c>
      <c r="K215" s="753">
        <v>1</v>
      </c>
      <c r="L215" s="764">
        <v>1</v>
      </c>
      <c r="M215" s="765">
        <v>62.24</v>
      </c>
    </row>
    <row r="216" spans="1:13" ht="14.4" customHeight="1" x14ac:dyDescent="0.3">
      <c r="A216" s="746" t="s">
        <v>3374</v>
      </c>
      <c r="B216" s="748" t="s">
        <v>3246</v>
      </c>
      <c r="C216" s="748" t="s">
        <v>3473</v>
      </c>
      <c r="D216" s="748" t="s">
        <v>2773</v>
      </c>
      <c r="E216" s="748" t="s">
        <v>3474</v>
      </c>
      <c r="F216" s="764"/>
      <c r="G216" s="764"/>
      <c r="H216" s="753">
        <v>0</v>
      </c>
      <c r="I216" s="764">
        <v>1</v>
      </c>
      <c r="J216" s="764">
        <v>48.37</v>
      </c>
      <c r="K216" s="753">
        <v>1</v>
      </c>
      <c r="L216" s="764">
        <v>1</v>
      </c>
      <c r="M216" s="765">
        <v>48.37</v>
      </c>
    </row>
    <row r="217" spans="1:13" ht="14.4" customHeight="1" x14ac:dyDescent="0.3">
      <c r="A217" s="746" t="s">
        <v>3374</v>
      </c>
      <c r="B217" s="748" t="s">
        <v>3246</v>
      </c>
      <c r="C217" s="748" t="s">
        <v>2398</v>
      </c>
      <c r="D217" s="748" t="s">
        <v>2399</v>
      </c>
      <c r="E217" s="748" t="s">
        <v>3249</v>
      </c>
      <c r="F217" s="764"/>
      <c r="G217" s="764"/>
      <c r="H217" s="753">
        <v>0</v>
      </c>
      <c r="I217" s="764">
        <v>1</v>
      </c>
      <c r="J217" s="764">
        <v>82.99</v>
      </c>
      <c r="K217" s="753">
        <v>1</v>
      </c>
      <c r="L217" s="764">
        <v>1</v>
      </c>
      <c r="M217" s="765">
        <v>82.99</v>
      </c>
    </row>
    <row r="218" spans="1:13" ht="14.4" customHeight="1" x14ac:dyDescent="0.3">
      <c r="A218" s="746" t="s">
        <v>3374</v>
      </c>
      <c r="B218" s="748" t="s">
        <v>3246</v>
      </c>
      <c r="C218" s="748" t="s">
        <v>2592</v>
      </c>
      <c r="D218" s="748" t="s">
        <v>3250</v>
      </c>
      <c r="E218" s="748" t="s">
        <v>3251</v>
      </c>
      <c r="F218" s="764"/>
      <c r="G218" s="764"/>
      <c r="H218" s="753">
        <v>0</v>
      </c>
      <c r="I218" s="764">
        <v>1</v>
      </c>
      <c r="J218" s="764">
        <v>46.07</v>
      </c>
      <c r="K218" s="753">
        <v>1</v>
      </c>
      <c r="L218" s="764">
        <v>1</v>
      </c>
      <c r="M218" s="765">
        <v>46.07</v>
      </c>
    </row>
    <row r="219" spans="1:13" ht="14.4" customHeight="1" x14ac:dyDescent="0.3">
      <c r="A219" s="746" t="s">
        <v>3374</v>
      </c>
      <c r="B219" s="748" t="s">
        <v>3246</v>
      </c>
      <c r="C219" s="748" t="s">
        <v>3755</v>
      </c>
      <c r="D219" s="748" t="s">
        <v>3250</v>
      </c>
      <c r="E219" s="748" t="s">
        <v>3756</v>
      </c>
      <c r="F219" s="764"/>
      <c r="G219" s="764"/>
      <c r="H219" s="753"/>
      <c r="I219" s="764">
        <v>1</v>
      </c>
      <c r="J219" s="764">
        <v>0</v>
      </c>
      <c r="K219" s="753"/>
      <c r="L219" s="764">
        <v>1</v>
      </c>
      <c r="M219" s="765">
        <v>0</v>
      </c>
    </row>
    <row r="220" spans="1:13" ht="14.4" customHeight="1" x14ac:dyDescent="0.3">
      <c r="A220" s="746" t="s">
        <v>3374</v>
      </c>
      <c r="B220" s="748" t="s">
        <v>3297</v>
      </c>
      <c r="C220" s="748" t="s">
        <v>2448</v>
      </c>
      <c r="D220" s="748" t="s">
        <v>2445</v>
      </c>
      <c r="E220" s="748" t="s">
        <v>3299</v>
      </c>
      <c r="F220" s="764"/>
      <c r="G220" s="764"/>
      <c r="H220" s="753">
        <v>0</v>
      </c>
      <c r="I220" s="764">
        <v>1</v>
      </c>
      <c r="J220" s="764">
        <v>93.96</v>
      </c>
      <c r="K220" s="753">
        <v>1</v>
      </c>
      <c r="L220" s="764">
        <v>1</v>
      </c>
      <c r="M220" s="765">
        <v>93.96</v>
      </c>
    </row>
    <row r="221" spans="1:13" ht="14.4" customHeight="1" x14ac:dyDescent="0.3">
      <c r="A221" s="746" t="s">
        <v>3374</v>
      </c>
      <c r="B221" s="748" t="s">
        <v>3297</v>
      </c>
      <c r="C221" s="748" t="s">
        <v>2451</v>
      </c>
      <c r="D221" s="748" t="s">
        <v>2445</v>
      </c>
      <c r="E221" s="748" t="s">
        <v>3300</v>
      </c>
      <c r="F221" s="764"/>
      <c r="G221" s="764"/>
      <c r="H221" s="753">
        <v>0</v>
      </c>
      <c r="I221" s="764">
        <v>2</v>
      </c>
      <c r="J221" s="764">
        <v>313.22000000000003</v>
      </c>
      <c r="K221" s="753">
        <v>1</v>
      </c>
      <c r="L221" s="764">
        <v>2</v>
      </c>
      <c r="M221" s="765">
        <v>313.22000000000003</v>
      </c>
    </row>
    <row r="222" spans="1:13" ht="14.4" customHeight="1" x14ac:dyDescent="0.3">
      <c r="A222" s="746" t="s">
        <v>3374</v>
      </c>
      <c r="B222" s="748" t="s">
        <v>3297</v>
      </c>
      <c r="C222" s="748" t="s">
        <v>3700</v>
      </c>
      <c r="D222" s="748" t="s">
        <v>3701</v>
      </c>
      <c r="E222" s="748" t="s">
        <v>3702</v>
      </c>
      <c r="F222" s="764"/>
      <c r="G222" s="764"/>
      <c r="H222" s="753">
        <v>0</v>
      </c>
      <c r="I222" s="764">
        <v>1</v>
      </c>
      <c r="J222" s="764">
        <v>300.68</v>
      </c>
      <c r="K222" s="753">
        <v>1</v>
      </c>
      <c r="L222" s="764">
        <v>1</v>
      </c>
      <c r="M222" s="765">
        <v>300.68</v>
      </c>
    </row>
    <row r="223" spans="1:13" ht="14.4" customHeight="1" x14ac:dyDescent="0.3">
      <c r="A223" s="746" t="s">
        <v>3374</v>
      </c>
      <c r="B223" s="748" t="s">
        <v>3301</v>
      </c>
      <c r="C223" s="748" t="s">
        <v>3751</v>
      </c>
      <c r="D223" s="748" t="s">
        <v>3752</v>
      </c>
      <c r="E223" s="748" t="s">
        <v>3753</v>
      </c>
      <c r="F223" s="764"/>
      <c r="G223" s="764"/>
      <c r="H223" s="753">
        <v>0</v>
      </c>
      <c r="I223" s="764">
        <v>1</v>
      </c>
      <c r="J223" s="764">
        <v>360.37</v>
      </c>
      <c r="K223" s="753">
        <v>1</v>
      </c>
      <c r="L223" s="764">
        <v>1</v>
      </c>
      <c r="M223" s="765">
        <v>360.37</v>
      </c>
    </row>
    <row r="224" spans="1:13" ht="14.4" customHeight="1" x14ac:dyDescent="0.3">
      <c r="A224" s="746" t="s">
        <v>3374</v>
      </c>
      <c r="B224" s="748" t="s">
        <v>3328</v>
      </c>
      <c r="C224" s="748" t="s">
        <v>2563</v>
      </c>
      <c r="D224" s="748" t="s">
        <v>2564</v>
      </c>
      <c r="E224" s="748" t="s">
        <v>3220</v>
      </c>
      <c r="F224" s="764"/>
      <c r="G224" s="764"/>
      <c r="H224" s="753">
        <v>0</v>
      </c>
      <c r="I224" s="764">
        <v>4</v>
      </c>
      <c r="J224" s="764">
        <v>263.95999999999998</v>
      </c>
      <c r="K224" s="753">
        <v>1</v>
      </c>
      <c r="L224" s="764">
        <v>4</v>
      </c>
      <c r="M224" s="765">
        <v>263.95999999999998</v>
      </c>
    </row>
    <row r="225" spans="1:13" ht="14.4" customHeight="1" x14ac:dyDescent="0.3">
      <c r="A225" s="746" t="s">
        <v>3374</v>
      </c>
      <c r="B225" s="748" t="s">
        <v>3331</v>
      </c>
      <c r="C225" s="748" t="s">
        <v>2526</v>
      </c>
      <c r="D225" s="748" t="s">
        <v>2527</v>
      </c>
      <c r="E225" s="748" t="s">
        <v>2528</v>
      </c>
      <c r="F225" s="764"/>
      <c r="G225" s="764"/>
      <c r="H225" s="753">
        <v>0</v>
      </c>
      <c r="I225" s="764">
        <v>1</v>
      </c>
      <c r="J225" s="764">
        <v>132</v>
      </c>
      <c r="K225" s="753">
        <v>1</v>
      </c>
      <c r="L225" s="764">
        <v>1</v>
      </c>
      <c r="M225" s="765">
        <v>132</v>
      </c>
    </row>
    <row r="226" spans="1:13" ht="14.4" customHeight="1" x14ac:dyDescent="0.3">
      <c r="A226" s="746" t="s">
        <v>3374</v>
      </c>
      <c r="B226" s="748" t="s">
        <v>3333</v>
      </c>
      <c r="C226" s="748" t="s">
        <v>2628</v>
      </c>
      <c r="D226" s="748" t="s">
        <v>2629</v>
      </c>
      <c r="E226" s="748" t="s">
        <v>2407</v>
      </c>
      <c r="F226" s="764"/>
      <c r="G226" s="764"/>
      <c r="H226" s="753">
        <v>0</v>
      </c>
      <c r="I226" s="764">
        <v>2</v>
      </c>
      <c r="J226" s="764">
        <v>264</v>
      </c>
      <c r="K226" s="753">
        <v>1</v>
      </c>
      <c r="L226" s="764">
        <v>2</v>
      </c>
      <c r="M226" s="765">
        <v>264</v>
      </c>
    </row>
    <row r="227" spans="1:13" ht="14.4" customHeight="1" x14ac:dyDescent="0.3">
      <c r="A227" s="746" t="s">
        <v>3374</v>
      </c>
      <c r="B227" s="748" t="s">
        <v>3335</v>
      </c>
      <c r="C227" s="748" t="s">
        <v>2718</v>
      </c>
      <c r="D227" s="748" t="s">
        <v>3336</v>
      </c>
      <c r="E227" s="748" t="s">
        <v>2720</v>
      </c>
      <c r="F227" s="764"/>
      <c r="G227" s="764"/>
      <c r="H227" s="753">
        <v>0</v>
      </c>
      <c r="I227" s="764">
        <v>2</v>
      </c>
      <c r="J227" s="764">
        <v>355.64</v>
      </c>
      <c r="K227" s="753">
        <v>1</v>
      </c>
      <c r="L227" s="764">
        <v>2</v>
      </c>
      <c r="M227" s="765">
        <v>355.64</v>
      </c>
    </row>
    <row r="228" spans="1:13" ht="14.4" customHeight="1" x14ac:dyDescent="0.3">
      <c r="A228" s="746" t="s">
        <v>3374</v>
      </c>
      <c r="B228" s="748" t="s">
        <v>3340</v>
      </c>
      <c r="C228" s="748" t="s">
        <v>1482</v>
      </c>
      <c r="D228" s="748" t="s">
        <v>2614</v>
      </c>
      <c r="E228" s="748" t="s">
        <v>2615</v>
      </c>
      <c r="F228" s="764"/>
      <c r="G228" s="764"/>
      <c r="H228" s="753">
        <v>0</v>
      </c>
      <c r="I228" s="764">
        <v>1</v>
      </c>
      <c r="J228" s="764">
        <v>103.8</v>
      </c>
      <c r="K228" s="753">
        <v>1</v>
      </c>
      <c r="L228" s="764">
        <v>1</v>
      </c>
      <c r="M228" s="765">
        <v>103.8</v>
      </c>
    </row>
    <row r="229" spans="1:13" ht="14.4" customHeight="1" x14ac:dyDescent="0.3">
      <c r="A229" s="746" t="s">
        <v>3374</v>
      </c>
      <c r="B229" s="748" t="s">
        <v>3165</v>
      </c>
      <c r="C229" s="748" t="s">
        <v>2462</v>
      </c>
      <c r="D229" s="748" t="s">
        <v>2463</v>
      </c>
      <c r="E229" s="748" t="s">
        <v>2464</v>
      </c>
      <c r="F229" s="764"/>
      <c r="G229" s="764"/>
      <c r="H229" s="753">
        <v>0</v>
      </c>
      <c r="I229" s="764">
        <v>1</v>
      </c>
      <c r="J229" s="764">
        <v>53.57</v>
      </c>
      <c r="K229" s="753">
        <v>1</v>
      </c>
      <c r="L229" s="764">
        <v>1</v>
      </c>
      <c r="M229" s="765">
        <v>53.57</v>
      </c>
    </row>
    <row r="230" spans="1:13" ht="14.4" customHeight="1" x14ac:dyDescent="0.3">
      <c r="A230" s="746" t="s">
        <v>3375</v>
      </c>
      <c r="B230" s="748" t="s">
        <v>3160</v>
      </c>
      <c r="C230" s="748" t="s">
        <v>2409</v>
      </c>
      <c r="D230" s="748" t="s">
        <v>629</v>
      </c>
      <c r="E230" s="748" t="s">
        <v>630</v>
      </c>
      <c r="F230" s="764"/>
      <c r="G230" s="764"/>
      <c r="H230" s="753">
        <v>0</v>
      </c>
      <c r="I230" s="764">
        <v>24</v>
      </c>
      <c r="J230" s="764">
        <v>907.92</v>
      </c>
      <c r="K230" s="753">
        <v>1</v>
      </c>
      <c r="L230" s="764">
        <v>24</v>
      </c>
      <c r="M230" s="765">
        <v>907.92</v>
      </c>
    </row>
    <row r="231" spans="1:13" ht="14.4" customHeight="1" x14ac:dyDescent="0.3">
      <c r="A231" s="746" t="s">
        <v>3375</v>
      </c>
      <c r="B231" s="748" t="s">
        <v>3162</v>
      </c>
      <c r="C231" s="748" t="s">
        <v>2349</v>
      </c>
      <c r="D231" s="748" t="s">
        <v>3163</v>
      </c>
      <c r="E231" s="748" t="s">
        <v>3164</v>
      </c>
      <c r="F231" s="764"/>
      <c r="G231" s="764"/>
      <c r="H231" s="753">
        <v>0</v>
      </c>
      <c r="I231" s="764">
        <v>2</v>
      </c>
      <c r="J231" s="764">
        <v>151.35</v>
      </c>
      <c r="K231" s="753">
        <v>1</v>
      </c>
      <c r="L231" s="764">
        <v>2</v>
      </c>
      <c r="M231" s="765">
        <v>151.35</v>
      </c>
    </row>
    <row r="232" spans="1:13" ht="14.4" customHeight="1" x14ac:dyDescent="0.3">
      <c r="A232" s="746" t="s">
        <v>3375</v>
      </c>
      <c r="B232" s="748" t="s">
        <v>4294</v>
      </c>
      <c r="C232" s="748" t="s">
        <v>3828</v>
      </c>
      <c r="D232" s="748" t="s">
        <v>3829</v>
      </c>
      <c r="E232" s="748" t="s">
        <v>3830</v>
      </c>
      <c r="F232" s="764"/>
      <c r="G232" s="764"/>
      <c r="H232" s="753">
        <v>0</v>
      </c>
      <c r="I232" s="764">
        <v>1</v>
      </c>
      <c r="J232" s="764">
        <v>848.35</v>
      </c>
      <c r="K232" s="753">
        <v>1</v>
      </c>
      <c r="L232" s="764">
        <v>1</v>
      </c>
      <c r="M232" s="765">
        <v>848.35</v>
      </c>
    </row>
    <row r="233" spans="1:13" ht="14.4" customHeight="1" x14ac:dyDescent="0.3">
      <c r="A233" s="746" t="s">
        <v>3375</v>
      </c>
      <c r="B233" s="748" t="s">
        <v>3177</v>
      </c>
      <c r="C233" s="748" t="s">
        <v>3496</v>
      </c>
      <c r="D233" s="748" t="s">
        <v>2780</v>
      </c>
      <c r="E233" s="748" t="s">
        <v>614</v>
      </c>
      <c r="F233" s="764"/>
      <c r="G233" s="764"/>
      <c r="H233" s="753">
        <v>0</v>
      </c>
      <c r="I233" s="764">
        <v>2</v>
      </c>
      <c r="J233" s="764">
        <v>203.36</v>
      </c>
      <c r="K233" s="753">
        <v>1</v>
      </c>
      <c r="L233" s="764">
        <v>2</v>
      </c>
      <c r="M233" s="765">
        <v>203.36</v>
      </c>
    </row>
    <row r="234" spans="1:13" ht="14.4" customHeight="1" x14ac:dyDescent="0.3">
      <c r="A234" s="746" t="s">
        <v>3375</v>
      </c>
      <c r="B234" s="748" t="s">
        <v>3177</v>
      </c>
      <c r="C234" s="748" t="s">
        <v>2429</v>
      </c>
      <c r="D234" s="748" t="s">
        <v>2430</v>
      </c>
      <c r="E234" s="748" t="s">
        <v>3178</v>
      </c>
      <c r="F234" s="764"/>
      <c r="G234" s="764"/>
      <c r="H234" s="753">
        <v>0</v>
      </c>
      <c r="I234" s="764">
        <v>1</v>
      </c>
      <c r="J234" s="764">
        <v>50.85</v>
      </c>
      <c r="K234" s="753">
        <v>1</v>
      </c>
      <c r="L234" s="764">
        <v>1</v>
      </c>
      <c r="M234" s="765">
        <v>50.85</v>
      </c>
    </row>
    <row r="235" spans="1:13" ht="14.4" customHeight="1" x14ac:dyDescent="0.3">
      <c r="A235" s="746" t="s">
        <v>3375</v>
      </c>
      <c r="B235" s="748" t="s">
        <v>3177</v>
      </c>
      <c r="C235" s="748" t="s">
        <v>2433</v>
      </c>
      <c r="D235" s="748" t="s">
        <v>2434</v>
      </c>
      <c r="E235" s="748" t="s">
        <v>3179</v>
      </c>
      <c r="F235" s="764"/>
      <c r="G235" s="764"/>
      <c r="H235" s="753">
        <v>0</v>
      </c>
      <c r="I235" s="764">
        <v>1</v>
      </c>
      <c r="J235" s="764">
        <v>86.43</v>
      </c>
      <c r="K235" s="753">
        <v>1</v>
      </c>
      <c r="L235" s="764">
        <v>1</v>
      </c>
      <c r="M235" s="765">
        <v>86.43</v>
      </c>
    </row>
    <row r="236" spans="1:13" ht="14.4" customHeight="1" x14ac:dyDescent="0.3">
      <c r="A236" s="746" t="s">
        <v>3375</v>
      </c>
      <c r="B236" s="748" t="s">
        <v>3180</v>
      </c>
      <c r="C236" s="748" t="s">
        <v>2538</v>
      </c>
      <c r="D236" s="748" t="s">
        <v>2539</v>
      </c>
      <c r="E236" s="748" t="s">
        <v>2540</v>
      </c>
      <c r="F236" s="764"/>
      <c r="G236" s="764"/>
      <c r="H236" s="753">
        <v>0</v>
      </c>
      <c r="I236" s="764">
        <v>2</v>
      </c>
      <c r="J236" s="764">
        <v>61.66</v>
      </c>
      <c r="K236" s="753">
        <v>1</v>
      </c>
      <c r="L236" s="764">
        <v>2</v>
      </c>
      <c r="M236" s="765">
        <v>61.66</v>
      </c>
    </row>
    <row r="237" spans="1:13" ht="14.4" customHeight="1" x14ac:dyDescent="0.3">
      <c r="A237" s="746" t="s">
        <v>3375</v>
      </c>
      <c r="B237" s="748" t="s">
        <v>3180</v>
      </c>
      <c r="C237" s="748" t="s">
        <v>4196</v>
      </c>
      <c r="D237" s="748" t="s">
        <v>4197</v>
      </c>
      <c r="E237" s="748" t="s">
        <v>2536</v>
      </c>
      <c r="F237" s="764">
        <v>3</v>
      </c>
      <c r="G237" s="764">
        <v>138.75</v>
      </c>
      <c r="H237" s="753">
        <v>1</v>
      </c>
      <c r="I237" s="764"/>
      <c r="J237" s="764"/>
      <c r="K237" s="753">
        <v>0</v>
      </c>
      <c r="L237" s="764">
        <v>3</v>
      </c>
      <c r="M237" s="765">
        <v>138.75</v>
      </c>
    </row>
    <row r="238" spans="1:13" ht="14.4" customHeight="1" x14ac:dyDescent="0.3">
      <c r="A238" s="746" t="s">
        <v>3375</v>
      </c>
      <c r="B238" s="748" t="s">
        <v>3181</v>
      </c>
      <c r="C238" s="748" t="s">
        <v>3797</v>
      </c>
      <c r="D238" s="748" t="s">
        <v>2483</v>
      </c>
      <c r="E238" s="748" t="s">
        <v>3339</v>
      </c>
      <c r="F238" s="764"/>
      <c r="G238" s="764"/>
      <c r="H238" s="753">
        <v>0</v>
      </c>
      <c r="I238" s="764">
        <v>3</v>
      </c>
      <c r="J238" s="764">
        <v>277.14</v>
      </c>
      <c r="K238" s="753">
        <v>1</v>
      </c>
      <c r="L238" s="764">
        <v>3</v>
      </c>
      <c r="M238" s="765">
        <v>277.14</v>
      </c>
    </row>
    <row r="239" spans="1:13" ht="14.4" customHeight="1" x14ac:dyDescent="0.3">
      <c r="A239" s="746" t="s">
        <v>3375</v>
      </c>
      <c r="B239" s="748" t="s">
        <v>3181</v>
      </c>
      <c r="C239" s="748" t="s">
        <v>2611</v>
      </c>
      <c r="D239" s="748" t="s">
        <v>3182</v>
      </c>
      <c r="E239" s="748" t="s">
        <v>3183</v>
      </c>
      <c r="F239" s="764"/>
      <c r="G239" s="764"/>
      <c r="H239" s="753">
        <v>0</v>
      </c>
      <c r="I239" s="764">
        <v>1</v>
      </c>
      <c r="J239" s="764">
        <v>120.61</v>
      </c>
      <c r="K239" s="753">
        <v>1</v>
      </c>
      <c r="L239" s="764">
        <v>1</v>
      </c>
      <c r="M239" s="765">
        <v>120.61</v>
      </c>
    </row>
    <row r="240" spans="1:13" ht="14.4" customHeight="1" x14ac:dyDescent="0.3">
      <c r="A240" s="746" t="s">
        <v>3375</v>
      </c>
      <c r="B240" s="748" t="s">
        <v>3185</v>
      </c>
      <c r="C240" s="748" t="s">
        <v>2652</v>
      </c>
      <c r="D240" s="748" t="s">
        <v>632</v>
      </c>
      <c r="E240" s="748" t="s">
        <v>633</v>
      </c>
      <c r="F240" s="764"/>
      <c r="G240" s="764"/>
      <c r="H240" s="753">
        <v>0</v>
      </c>
      <c r="I240" s="764">
        <v>1</v>
      </c>
      <c r="J240" s="764">
        <v>407.55</v>
      </c>
      <c r="K240" s="753">
        <v>1</v>
      </c>
      <c r="L240" s="764">
        <v>1</v>
      </c>
      <c r="M240" s="765">
        <v>407.55</v>
      </c>
    </row>
    <row r="241" spans="1:13" ht="14.4" customHeight="1" x14ac:dyDescent="0.3">
      <c r="A241" s="746" t="s">
        <v>3375</v>
      </c>
      <c r="B241" s="748" t="s">
        <v>3185</v>
      </c>
      <c r="C241" s="748" t="s">
        <v>2654</v>
      </c>
      <c r="D241" s="748" t="s">
        <v>632</v>
      </c>
      <c r="E241" s="748" t="s">
        <v>2655</v>
      </c>
      <c r="F241" s="764"/>
      <c r="G241" s="764"/>
      <c r="H241" s="753">
        <v>0</v>
      </c>
      <c r="I241" s="764">
        <v>9</v>
      </c>
      <c r="J241" s="764">
        <v>4890.51</v>
      </c>
      <c r="K241" s="753">
        <v>1</v>
      </c>
      <c r="L241" s="764">
        <v>9</v>
      </c>
      <c r="M241" s="765">
        <v>4890.51</v>
      </c>
    </row>
    <row r="242" spans="1:13" ht="14.4" customHeight="1" x14ac:dyDescent="0.3">
      <c r="A242" s="746" t="s">
        <v>3375</v>
      </c>
      <c r="B242" s="748" t="s">
        <v>3185</v>
      </c>
      <c r="C242" s="748" t="s">
        <v>2365</v>
      </c>
      <c r="D242" s="748" t="s">
        <v>632</v>
      </c>
      <c r="E242" s="748" t="s">
        <v>635</v>
      </c>
      <c r="F242" s="764"/>
      <c r="G242" s="764"/>
      <c r="H242" s="753">
        <v>0</v>
      </c>
      <c r="I242" s="764">
        <v>5</v>
      </c>
      <c r="J242" s="764">
        <v>4075.5</v>
      </c>
      <c r="K242" s="753">
        <v>1</v>
      </c>
      <c r="L242" s="764">
        <v>5</v>
      </c>
      <c r="M242" s="765">
        <v>4075.5</v>
      </c>
    </row>
    <row r="243" spans="1:13" ht="14.4" customHeight="1" x14ac:dyDescent="0.3">
      <c r="A243" s="746" t="s">
        <v>3375</v>
      </c>
      <c r="B243" s="748" t="s">
        <v>3185</v>
      </c>
      <c r="C243" s="748" t="s">
        <v>2367</v>
      </c>
      <c r="D243" s="748" t="s">
        <v>632</v>
      </c>
      <c r="E243" s="748" t="s">
        <v>2368</v>
      </c>
      <c r="F243" s="764"/>
      <c r="G243" s="764"/>
      <c r="H243" s="753">
        <v>0</v>
      </c>
      <c r="I243" s="764">
        <v>1</v>
      </c>
      <c r="J243" s="764">
        <v>923.74</v>
      </c>
      <c r="K243" s="753">
        <v>1</v>
      </c>
      <c r="L243" s="764">
        <v>1</v>
      </c>
      <c r="M243" s="765">
        <v>923.74</v>
      </c>
    </row>
    <row r="244" spans="1:13" ht="14.4" customHeight="1" x14ac:dyDescent="0.3">
      <c r="A244" s="746" t="s">
        <v>3375</v>
      </c>
      <c r="B244" s="748" t="s">
        <v>3185</v>
      </c>
      <c r="C244" s="748" t="s">
        <v>3516</v>
      </c>
      <c r="D244" s="748" t="s">
        <v>2455</v>
      </c>
      <c r="E244" s="748" t="s">
        <v>635</v>
      </c>
      <c r="F244" s="764"/>
      <c r="G244" s="764"/>
      <c r="H244" s="753">
        <v>0</v>
      </c>
      <c r="I244" s="764">
        <v>1</v>
      </c>
      <c r="J244" s="764">
        <v>1385.62</v>
      </c>
      <c r="K244" s="753">
        <v>1</v>
      </c>
      <c r="L244" s="764">
        <v>1</v>
      </c>
      <c r="M244" s="765">
        <v>1385.62</v>
      </c>
    </row>
    <row r="245" spans="1:13" ht="14.4" customHeight="1" x14ac:dyDescent="0.3">
      <c r="A245" s="746" t="s">
        <v>3375</v>
      </c>
      <c r="B245" s="748" t="s">
        <v>3187</v>
      </c>
      <c r="C245" s="748" t="s">
        <v>2767</v>
      </c>
      <c r="D245" s="748" t="s">
        <v>2768</v>
      </c>
      <c r="E245" s="748" t="s">
        <v>2769</v>
      </c>
      <c r="F245" s="764"/>
      <c r="G245" s="764"/>
      <c r="H245" s="753">
        <v>0</v>
      </c>
      <c r="I245" s="764">
        <v>4</v>
      </c>
      <c r="J245" s="764">
        <v>373.72</v>
      </c>
      <c r="K245" s="753">
        <v>1</v>
      </c>
      <c r="L245" s="764">
        <v>4</v>
      </c>
      <c r="M245" s="765">
        <v>373.72</v>
      </c>
    </row>
    <row r="246" spans="1:13" ht="14.4" customHeight="1" x14ac:dyDescent="0.3">
      <c r="A246" s="746" t="s">
        <v>3375</v>
      </c>
      <c r="B246" s="748" t="s">
        <v>3193</v>
      </c>
      <c r="C246" s="748" t="s">
        <v>3874</v>
      </c>
      <c r="D246" s="748" t="s">
        <v>3195</v>
      </c>
      <c r="E246" s="748" t="s">
        <v>3875</v>
      </c>
      <c r="F246" s="764">
        <v>1</v>
      </c>
      <c r="G246" s="764">
        <v>320.20999999999998</v>
      </c>
      <c r="H246" s="753">
        <v>1</v>
      </c>
      <c r="I246" s="764"/>
      <c r="J246" s="764"/>
      <c r="K246" s="753">
        <v>0</v>
      </c>
      <c r="L246" s="764">
        <v>1</v>
      </c>
      <c r="M246" s="765">
        <v>320.20999999999998</v>
      </c>
    </row>
    <row r="247" spans="1:13" ht="14.4" customHeight="1" x14ac:dyDescent="0.3">
      <c r="A247" s="746" t="s">
        <v>3375</v>
      </c>
      <c r="B247" s="748" t="s">
        <v>3193</v>
      </c>
      <c r="C247" s="748" t="s">
        <v>2422</v>
      </c>
      <c r="D247" s="748" t="s">
        <v>2423</v>
      </c>
      <c r="E247" s="748" t="s">
        <v>3194</v>
      </c>
      <c r="F247" s="764"/>
      <c r="G247" s="764"/>
      <c r="H247" s="753">
        <v>0</v>
      </c>
      <c r="I247" s="764">
        <v>1</v>
      </c>
      <c r="J247" s="764">
        <v>160.1</v>
      </c>
      <c r="K247" s="753">
        <v>1</v>
      </c>
      <c r="L247" s="764">
        <v>1</v>
      </c>
      <c r="M247" s="765">
        <v>160.1</v>
      </c>
    </row>
    <row r="248" spans="1:13" ht="14.4" customHeight="1" x14ac:dyDescent="0.3">
      <c r="A248" s="746" t="s">
        <v>3375</v>
      </c>
      <c r="B248" s="748" t="s">
        <v>3200</v>
      </c>
      <c r="C248" s="748" t="s">
        <v>2345</v>
      </c>
      <c r="D248" s="748" t="s">
        <v>3203</v>
      </c>
      <c r="E248" s="748" t="s">
        <v>3204</v>
      </c>
      <c r="F248" s="764"/>
      <c r="G248" s="764"/>
      <c r="H248" s="753">
        <v>0</v>
      </c>
      <c r="I248" s="764">
        <v>1</v>
      </c>
      <c r="J248" s="764">
        <v>140.6</v>
      </c>
      <c r="K248" s="753">
        <v>1</v>
      </c>
      <c r="L248" s="764">
        <v>1</v>
      </c>
      <c r="M248" s="765">
        <v>140.6</v>
      </c>
    </row>
    <row r="249" spans="1:13" ht="14.4" customHeight="1" x14ac:dyDescent="0.3">
      <c r="A249" s="746" t="s">
        <v>3375</v>
      </c>
      <c r="B249" s="748" t="s">
        <v>3208</v>
      </c>
      <c r="C249" s="748" t="s">
        <v>4186</v>
      </c>
      <c r="D249" s="748" t="s">
        <v>4187</v>
      </c>
      <c r="E249" s="748" t="s">
        <v>3860</v>
      </c>
      <c r="F249" s="764">
        <v>3</v>
      </c>
      <c r="G249" s="764">
        <v>98.28</v>
      </c>
      <c r="H249" s="753">
        <v>1</v>
      </c>
      <c r="I249" s="764"/>
      <c r="J249" s="764"/>
      <c r="K249" s="753">
        <v>0</v>
      </c>
      <c r="L249" s="764">
        <v>3</v>
      </c>
      <c r="M249" s="765">
        <v>98.28</v>
      </c>
    </row>
    <row r="250" spans="1:13" ht="14.4" customHeight="1" x14ac:dyDescent="0.3">
      <c r="A250" s="746" t="s">
        <v>3375</v>
      </c>
      <c r="B250" s="748" t="s">
        <v>3208</v>
      </c>
      <c r="C250" s="748" t="s">
        <v>2402</v>
      </c>
      <c r="D250" s="748" t="s">
        <v>2403</v>
      </c>
      <c r="E250" s="748" t="s">
        <v>1610</v>
      </c>
      <c r="F250" s="764"/>
      <c r="G250" s="764"/>
      <c r="H250" s="753">
        <v>0</v>
      </c>
      <c r="I250" s="764">
        <v>6</v>
      </c>
      <c r="J250" s="764">
        <v>210.66</v>
      </c>
      <c r="K250" s="753">
        <v>1</v>
      </c>
      <c r="L250" s="764">
        <v>6</v>
      </c>
      <c r="M250" s="765">
        <v>210.66</v>
      </c>
    </row>
    <row r="251" spans="1:13" ht="14.4" customHeight="1" x14ac:dyDescent="0.3">
      <c r="A251" s="746" t="s">
        <v>3375</v>
      </c>
      <c r="B251" s="748" t="s">
        <v>3208</v>
      </c>
      <c r="C251" s="748" t="s">
        <v>2405</v>
      </c>
      <c r="D251" s="748" t="s">
        <v>2406</v>
      </c>
      <c r="E251" s="748" t="s">
        <v>2407</v>
      </c>
      <c r="F251" s="764"/>
      <c r="G251" s="764"/>
      <c r="H251" s="753">
        <v>0</v>
      </c>
      <c r="I251" s="764">
        <v>1</v>
      </c>
      <c r="J251" s="764">
        <v>70.23</v>
      </c>
      <c r="K251" s="753">
        <v>1</v>
      </c>
      <c r="L251" s="764">
        <v>1</v>
      </c>
      <c r="M251" s="765">
        <v>70.23</v>
      </c>
    </row>
    <row r="252" spans="1:13" ht="14.4" customHeight="1" x14ac:dyDescent="0.3">
      <c r="A252" s="746" t="s">
        <v>3375</v>
      </c>
      <c r="B252" s="748" t="s">
        <v>3211</v>
      </c>
      <c r="C252" s="748" t="s">
        <v>2545</v>
      </c>
      <c r="D252" s="748" t="s">
        <v>2546</v>
      </c>
      <c r="E252" s="748" t="s">
        <v>2547</v>
      </c>
      <c r="F252" s="764"/>
      <c r="G252" s="764"/>
      <c r="H252" s="753">
        <v>0</v>
      </c>
      <c r="I252" s="764">
        <v>1</v>
      </c>
      <c r="J252" s="764">
        <v>8.7899999999999991</v>
      </c>
      <c r="K252" s="753">
        <v>1</v>
      </c>
      <c r="L252" s="764">
        <v>1</v>
      </c>
      <c r="M252" s="765">
        <v>8.7899999999999991</v>
      </c>
    </row>
    <row r="253" spans="1:13" ht="14.4" customHeight="1" x14ac:dyDescent="0.3">
      <c r="A253" s="746" t="s">
        <v>3375</v>
      </c>
      <c r="B253" s="748" t="s">
        <v>3211</v>
      </c>
      <c r="C253" s="748" t="s">
        <v>3839</v>
      </c>
      <c r="D253" s="748" t="s">
        <v>2550</v>
      </c>
      <c r="E253" s="748" t="s">
        <v>1874</v>
      </c>
      <c r="F253" s="764"/>
      <c r="G253" s="764"/>
      <c r="H253" s="753">
        <v>0</v>
      </c>
      <c r="I253" s="764">
        <v>1</v>
      </c>
      <c r="J253" s="764">
        <v>35.11</v>
      </c>
      <c r="K253" s="753">
        <v>1</v>
      </c>
      <c r="L253" s="764">
        <v>1</v>
      </c>
      <c r="M253" s="765">
        <v>35.11</v>
      </c>
    </row>
    <row r="254" spans="1:13" ht="14.4" customHeight="1" x14ac:dyDescent="0.3">
      <c r="A254" s="746" t="s">
        <v>3375</v>
      </c>
      <c r="B254" s="748" t="s">
        <v>3212</v>
      </c>
      <c r="C254" s="748" t="s">
        <v>2715</v>
      </c>
      <c r="D254" s="748" t="s">
        <v>2716</v>
      </c>
      <c r="E254" s="748" t="s">
        <v>1269</v>
      </c>
      <c r="F254" s="764"/>
      <c r="G254" s="764"/>
      <c r="H254" s="753">
        <v>0</v>
      </c>
      <c r="I254" s="764">
        <v>5</v>
      </c>
      <c r="J254" s="764">
        <v>198.64999999999998</v>
      </c>
      <c r="K254" s="753">
        <v>1</v>
      </c>
      <c r="L254" s="764">
        <v>5</v>
      </c>
      <c r="M254" s="765">
        <v>198.64999999999998</v>
      </c>
    </row>
    <row r="255" spans="1:13" ht="14.4" customHeight="1" x14ac:dyDescent="0.3">
      <c r="A255" s="746" t="s">
        <v>3375</v>
      </c>
      <c r="B255" s="748" t="s">
        <v>3212</v>
      </c>
      <c r="C255" s="748" t="s">
        <v>2631</v>
      </c>
      <c r="D255" s="748" t="s">
        <v>2632</v>
      </c>
      <c r="E255" s="748" t="s">
        <v>2633</v>
      </c>
      <c r="F255" s="764"/>
      <c r="G255" s="764"/>
      <c r="H255" s="753">
        <v>0</v>
      </c>
      <c r="I255" s="764">
        <v>7</v>
      </c>
      <c r="J255" s="764">
        <v>322.45999999999998</v>
      </c>
      <c r="K255" s="753">
        <v>1</v>
      </c>
      <c r="L255" s="764">
        <v>7</v>
      </c>
      <c r="M255" s="765">
        <v>322.45999999999998</v>
      </c>
    </row>
    <row r="256" spans="1:13" ht="14.4" customHeight="1" x14ac:dyDescent="0.3">
      <c r="A256" s="746" t="s">
        <v>3375</v>
      </c>
      <c r="B256" s="748" t="s">
        <v>3219</v>
      </c>
      <c r="C256" s="748" t="s">
        <v>2505</v>
      </c>
      <c r="D256" s="748" t="s">
        <v>2506</v>
      </c>
      <c r="E256" s="748" t="s">
        <v>1610</v>
      </c>
      <c r="F256" s="764"/>
      <c r="G256" s="764"/>
      <c r="H256" s="753">
        <v>0</v>
      </c>
      <c r="I256" s="764">
        <v>5</v>
      </c>
      <c r="J256" s="764">
        <v>241.35000000000002</v>
      </c>
      <c r="K256" s="753">
        <v>1</v>
      </c>
      <c r="L256" s="764">
        <v>5</v>
      </c>
      <c r="M256" s="765">
        <v>241.35000000000002</v>
      </c>
    </row>
    <row r="257" spans="1:13" ht="14.4" customHeight="1" x14ac:dyDescent="0.3">
      <c r="A257" s="746" t="s">
        <v>3375</v>
      </c>
      <c r="B257" s="748" t="s">
        <v>3219</v>
      </c>
      <c r="C257" s="748" t="s">
        <v>2508</v>
      </c>
      <c r="D257" s="748" t="s">
        <v>2509</v>
      </c>
      <c r="E257" s="748" t="s">
        <v>3220</v>
      </c>
      <c r="F257" s="764"/>
      <c r="G257" s="764"/>
      <c r="H257" s="753">
        <v>0</v>
      </c>
      <c r="I257" s="764">
        <v>1</v>
      </c>
      <c r="J257" s="764">
        <v>96.53</v>
      </c>
      <c r="K257" s="753">
        <v>1</v>
      </c>
      <c r="L257" s="764">
        <v>1</v>
      </c>
      <c r="M257" s="765">
        <v>96.53</v>
      </c>
    </row>
    <row r="258" spans="1:13" ht="14.4" customHeight="1" x14ac:dyDescent="0.3">
      <c r="A258" s="746" t="s">
        <v>3375</v>
      </c>
      <c r="B258" s="748" t="s">
        <v>3219</v>
      </c>
      <c r="C258" s="748" t="s">
        <v>4227</v>
      </c>
      <c r="D258" s="748" t="s">
        <v>4078</v>
      </c>
      <c r="E258" s="748" t="s">
        <v>3206</v>
      </c>
      <c r="F258" s="764"/>
      <c r="G258" s="764"/>
      <c r="H258" s="753">
        <v>0</v>
      </c>
      <c r="I258" s="764">
        <v>3</v>
      </c>
      <c r="J258" s="764">
        <v>144.81</v>
      </c>
      <c r="K258" s="753">
        <v>1</v>
      </c>
      <c r="L258" s="764">
        <v>3</v>
      </c>
      <c r="M258" s="765">
        <v>144.81</v>
      </c>
    </row>
    <row r="259" spans="1:13" ht="14.4" customHeight="1" x14ac:dyDescent="0.3">
      <c r="A259" s="746" t="s">
        <v>3375</v>
      </c>
      <c r="B259" s="748" t="s">
        <v>3221</v>
      </c>
      <c r="C259" s="748" t="s">
        <v>3538</v>
      </c>
      <c r="D259" s="748" t="s">
        <v>2309</v>
      </c>
      <c r="E259" s="748" t="s">
        <v>3539</v>
      </c>
      <c r="F259" s="764"/>
      <c r="G259" s="764"/>
      <c r="H259" s="753">
        <v>0</v>
      </c>
      <c r="I259" s="764">
        <v>1</v>
      </c>
      <c r="J259" s="764">
        <v>15.61</v>
      </c>
      <c r="K259" s="753">
        <v>1</v>
      </c>
      <c r="L259" s="764">
        <v>1</v>
      </c>
      <c r="M259" s="765">
        <v>15.61</v>
      </c>
    </row>
    <row r="260" spans="1:13" ht="14.4" customHeight="1" x14ac:dyDescent="0.3">
      <c r="A260" s="746" t="s">
        <v>3375</v>
      </c>
      <c r="B260" s="748" t="s">
        <v>3221</v>
      </c>
      <c r="C260" s="748" t="s">
        <v>2437</v>
      </c>
      <c r="D260" s="748" t="s">
        <v>3223</v>
      </c>
      <c r="E260" s="748" t="s">
        <v>1262</v>
      </c>
      <c r="F260" s="764"/>
      <c r="G260" s="764"/>
      <c r="H260" s="753">
        <v>0</v>
      </c>
      <c r="I260" s="764">
        <v>1</v>
      </c>
      <c r="J260" s="764">
        <v>48.27</v>
      </c>
      <c r="K260" s="753">
        <v>1</v>
      </c>
      <c r="L260" s="764">
        <v>1</v>
      </c>
      <c r="M260" s="765">
        <v>48.27</v>
      </c>
    </row>
    <row r="261" spans="1:13" ht="14.4" customHeight="1" x14ac:dyDescent="0.3">
      <c r="A261" s="746" t="s">
        <v>3375</v>
      </c>
      <c r="B261" s="748" t="s">
        <v>3224</v>
      </c>
      <c r="C261" s="748" t="s">
        <v>2514</v>
      </c>
      <c r="D261" s="748" t="s">
        <v>3225</v>
      </c>
      <c r="E261" s="748" t="s">
        <v>1285</v>
      </c>
      <c r="F261" s="764"/>
      <c r="G261" s="764"/>
      <c r="H261" s="753">
        <v>0</v>
      </c>
      <c r="I261" s="764">
        <v>3</v>
      </c>
      <c r="J261" s="764">
        <v>291.78000000000003</v>
      </c>
      <c r="K261" s="753">
        <v>1</v>
      </c>
      <c r="L261" s="764">
        <v>3</v>
      </c>
      <c r="M261" s="765">
        <v>291.78000000000003</v>
      </c>
    </row>
    <row r="262" spans="1:13" ht="14.4" customHeight="1" x14ac:dyDescent="0.3">
      <c r="A262" s="746" t="s">
        <v>3375</v>
      </c>
      <c r="B262" s="748" t="s">
        <v>3224</v>
      </c>
      <c r="C262" s="748" t="s">
        <v>2542</v>
      </c>
      <c r="D262" s="748" t="s">
        <v>2543</v>
      </c>
      <c r="E262" s="748" t="s">
        <v>1285</v>
      </c>
      <c r="F262" s="764"/>
      <c r="G262" s="764"/>
      <c r="H262" s="753">
        <v>0</v>
      </c>
      <c r="I262" s="764">
        <v>3</v>
      </c>
      <c r="J262" s="764">
        <v>583.62</v>
      </c>
      <c r="K262" s="753">
        <v>1</v>
      </c>
      <c r="L262" s="764">
        <v>3</v>
      </c>
      <c r="M262" s="765">
        <v>583.62</v>
      </c>
    </row>
    <row r="263" spans="1:13" ht="14.4" customHeight="1" x14ac:dyDescent="0.3">
      <c r="A263" s="746" t="s">
        <v>3375</v>
      </c>
      <c r="B263" s="748" t="s">
        <v>3228</v>
      </c>
      <c r="C263" s="748" t="s">
        <v>2620</v>
      </c>
      <c r="D263" s="748" t="s">
        <v>2531</v>
      </c>
      <c r="E263" s="748" t="s">
        <v>1075</v>
      </c>
      <c r="F263" s="764"/>
      <c r="G263" s="764"/>
      <c r="H263" s="753">
        <v>0</v>
      </c>
      <c r="I263" s="764">
        <v>2</v>
      </c>
      <c r="J263" s="764">
        <v>234.92</v>
      </c>
      <c r="K263" s="753">
        <v>1</v>
      </c>
      <c r="L263" s="764">
        <v>2</v>
      </c>
      <c r="M263" s="765">
        <v>234.92</v>
      </c>
    </row>
    <row r="264" spans="1:13" ht="14.4" customHeight="1" x14ac:dyDescent="0.3">
      <c r="A264" s="746" t="s">
        <v>3375</v>
      </c>
      <c r="B264" s="748" t="s">
        <v>3228</v>
      </c>
      <c r="C264" s="748" t="s">
        <v>2665</v>
      </c>
      <c r="D264" s="748" t="s">
        <v>2666</v>
      </c>
      <c r="E264" s="748" t="s">
        <v>1075</v>
      </c>
      <c r="F264" s="764"/>
      <c r="G264" s="764"/>
      <c r="H264" s="753">
        <v>0</v>
      </c>
      <c r="I264" s="764">
        <v>1</v>
      </c>
      <c r="J264" s="764">
        <v>172.84</v>
      </c>
      <c r="K264" s="753">
        <v>1</v>
      </c>
      <c r="L264" s="764">
        <v>1</v>
      </c>
      <c r="M264" s="765">
        <v>172.84</v>
      </c>
    </row>
    <row r="265" spans="1:13" ht="14.4" customHeight="1" x14ac:dyDescent="0.3">
      <c r="A265" s="746" t="s">
        <v>3375</v>
      </c>
      <c r="B265" s="748" t="s">
        <v>3229</v>
      </c>
      <c r="C265" s="748" t="s">
        <v>3485</v>
      </c>
      <c r="D265" s="748" t="s">
        <v>2503</v>
      </c>
      <c r="E265" s="748" t="s">
        <v>3486</v>
      </c>
      <c r="F265" s="764"/>
      <c r="G265" s="764"/>
      <c r="H265" s="753">
        <v>0</v>
      </c>
      <c r="I265" s="764">
        <v>1</v>
      </c>
      <c r="J265" s="764">
        <v>54.98</v>
      </c>
      <c r="K265" s="753">
        <v>1</v>
      </c>
      <c r="L265" s="764">
        <v>1</v>
      </c>
      <c r="M265" s="765">
        <v>54.98</v>
      </c>
    </row>
    <row r="266" spans="1:13" ht="14.4" customHeight="1" x14ac:dyDescent="0.3">
      <c r="A266" s="746" t="s">
        <v>3375</v>
      </c>
      <c r="B266" s="748" t="s">
        <v>3231</v>
      </c>
      <c r="C266" s="748" t="s">
        <v>2588</v>
      </c>
      <c r="D266" s="748" t="s">
        <v>2589</v>
      </c>
      <c r="E266" s="748" t="s">
        <v>2590</v>
      </c>
      <c r="F266" s="764"/>
      <c r="G266" s="764"/>
      <c r="H266" s="753">
        <v>0</v>
      </c>
      <c r="I266" s="764">
        <v>1</v>
      </c>
      <c r="J266" s="764">
        <v>109.97</v>
      </c>
      <c r="K266" s="753">
        <v>1</v>
      </c>
      <c r="L266" s="764">
        <v>1</v>
      </c>
      <c r="M266" s="765">
        <v>109.97</v>
      </c>
    </row>
    <row r="267" spans="1:13" ht="14.4" customHeight="1" x14ac:dyDescent="0.3">
      <c r="A267" s="746" t="s">
        <v>3375</v>
      </c>
      <c r="B267" s="748" t="s">
        <v>3233</v>
      </c>
      <c r="C267" s="748" t="s">
        <v>2553</v>
      </c>
      <c r="D267" s="748" t="s">
        <v>2554</v>
      </c>
      <c r="E267" s="748" t="s">
        <v>1036</v>
      </c>
      <c r="F267" s="764"/>
      <c r="G267" s="764"/>
      <c r="H267" s="753">
        <v>0</v>
      </c>
      <c r="I267" s="764">
        <v>3</v>
      </c>
      <c r="J267" s="764">
        <v>176.57999999999998</v>
      </c>
      <c r="K267" s="753">
        <v>1</v>
      </c>
      <c r="L267" s="764">
        <v>3</v>
      </c>
      <c r="M267" s="765">
        <v>176.57999999999998</v>
      </c>
    </row>
    <row r="268" spans="1:13" ht="14.4" customHeight="1" x14ac:dyDescent="0.3">
      <c r="A268" s="746" t="s">
        <v>3375</v>
      </c>
      <c r="B268" s="748" t="s">
        <v>3233</v>
      </c>
      <c r="C268" s="748" t="s">
        <v>3888</v>
      </c>
      <c r="D268" s="748" t="s">
        <v>3889</v>
      </c>
      <c r="E268" s="748" t="s">
        <v>2038</v>
      </c>
      <c r="F268" s="764">
        <v>1</v>
      </c>
      <c r="G268" s="764">
        <v>54.95</v>
      </c>
      <c r="H268" s="753">
        <v>1</v>
      </c>
      <c r="I268" s="764"/>
      <c r="J268" s="764"/>
      <c r="K268" s="753">
        <v>0</v>
      </c>
      <c r="L268" s="764">
        <v>1</v>
      </c>
      <c r="M268" s="765">
        <v>54.95</v>
      </c>
    </row>
    <row r="269" spans="1:13" ht="14.4" customHeight="1" x14ac:dyDescent="0.3">
      <c r="A269" s="746" t="s">
        <v>3375</v>
      </c>
      <c r="B269" s="748" t="s">
        <v>3234</v>
      </c>
      <c r="C269" s="748" t="s">
        <v>2789</v>
      </c>
      <c r="D269" s="748" t="s">
        <v>2790</v>
      </c>
      <c r="E269" s="748" t="s">
        <v>1036</v>
      </c>
      <c r="F269" s="764"/>
      <c r="G269" s="764"/>
      <c r="H269" s="753">
        <v>0</v>
      </c>
      <c r="I269" s="764">
        <v>2</v>
      </c>
      <c r="J269" s="764">
        <v>235.46</v>
      </c>
      <c r="K269" s="753">
        <v>1</v>
      </c>
      <c r="L269" s="764">
        <v>2</v>
      </c>
      <c r="M269" s="765">
        <v>235.46</v>
      </c>
    </row>
    <row r="270" spans="1:13" ht="14.4" customHeight="1" x14ac:dyDescent="0.3">
      <c r="A270" s="746" t="s">
        <v>3375</v>
      </c>
      <c r="B270" s="748" t="s">
        <v>3234</v>
      </c>
      <c r="C270" s="748" t="s">
        <v>4184</v>
      </c>
      <c r="D270" s="748" t="s">
        <v>4185</v>
      </c>
      <c r="E270" s="748" t="s">
        <v>1036</v>
      </c>
      <c r="F270" s="764">
        <v>3</v>
      </c>
      <c r="G270" s="764">
        <v>374.73</v>
      </c>
      <c r="H270" s="753">
        <v>1</v>
      </c>
      <c r="I270" s="764"/>
      <c r="J270" s="764"/>
      <c r="K270" s="753">
        <v>0</v>
      </c>
      <c r="L270" s="764">
        <v>3</v>
      </c>
      <c r="M270" s="765">
        <v>374.73</v>
      </c>
    </row>
    <row r="271" spans="1:13" ht="14.4" customHeight="1" x14ac:dyDescent="0.3">
      <c r="A271" s="746" t="s">
        <v>3375</v>
      </c>
      <c r="B271" s="748" t="s">
        <v>3234</v>
      </c>
      <c r="C271" s="748" t="s">
        <v>2485</v>
      </c>
      <c r="D271" s="748" t="s">
        <v>2636</v>
      </c>
      <c r="E271" s="748" t="s">
        <v>2407</v>
      </c>
      <c r="F271" s="764"/>
      <c r="G271" s="764"/>
      <c r="H271" s="753">
        <v>0</v>
      </c>
      <c r="I271" s="764">
        <v>4</v>
      </c>
      <c r="J271" s="764">
        <v>246.24</v>
      </c>
      <c r="K271" s="753">
        <v>1</v>
      </c>
      <c r="L271" s="764">
        <v>4</v>
      </c>
      <c r="M271" s="765">
        <v>246.24</v>
      </c>
    </row>
    <row r="272" spans="1:13" ht="14.4" customHeight="1" x14ac:dyDescent="0.3">
      <c r="A272" s="746" t="s">
        <v>3375</v>
      </c>
      <c r="B272" s="748" t="s">
        <v>3234</v>
      </c>
      <c r="C272" s="748" t="s">
        <v>2488</v>
      </c>
      <c r="D272" s="748" t="s">
        <v>3235</v>
      </c>
      <c r="E272" s="748" t="s">
        <v>1036</v>
      </c>
      <c r="F272" s="764"/>
      <c r="G272" s="764"/>
      <c r="H272" s="753">
        <v>0</v>
      </c>
      <c r="I272" s="764">
        <v>9</v>
      </c>
      <c r="J272" s="764">
        <v>1109.83</v>
      </c>
      <c r="K272" s="753">
        <v>1</v>
      </c>
      <c r="L272" s="764">
        <v>9</v>
      </c>
      <c r="M272" s="765">
        <v>1109.83</v>
      </c>
    </row>
    <row r="273" spans="1:13" ht="14.4" customHeight="1" x14ac:dyDescent="0.3">
      <c r="A273" s="746" t="s">
        <v>3375</v>
      </c>
      <c r="B273" s="748" t="s">
        <v>3234</v>
      </c>
      <c r="C273" s="748" t="s">
        <v>2603</v>
      </c>
      <c r="D273" s="748" t="s">
        <v>2608</v>
      </c>
      <c r="E273" s="748" t="s">
        <v>3236</v>
      </c>
      <c r="F273" s="764"/>
      <c r="G273" s="764"/>
      <c r="H273" s="753">
        <v>0</v>
      </c>
      <c r="I273" s="764">
        <v>1</v>
      </c>
      <c r="J273" s="764">
        <v>181.13</v>
      </c>
      <c r="K273" s="753">
        <v>1</v>
      </c>
      <c r="L273" s="764">
        <v>1</v>
      </c>
      <c r="M273" s="765">
        <v>181.13</v>
      </c>
    </row>
    <row r="274" spans="1:13" ht="14.4" customHeight="1" x14ac:dyDescent="0.3">
      <c r="A274" s="746" t="s">
        <v>3375</v>
      </c>
      <c r="B274" s="748" t="s">
        <v>3238</v>
      </c>
      <c r="C274" s="748" t="s">
        <v>2625</v>
      </c>
      <c r="D274" s="748" t="s">
        <v>2626</v>
      </c>
      <c r="E274" s="748" t="s">
        <v>2407</v>
      </c>
      <c r="F274" s="764"/>
      <c r="G274" s="764"/>
      <c r="H274" s="753">
        <v>0</v>
      </c>
      <c r="I274" s="764">
        <v>1</v>
      </c>
      <c r="J274" s="764">
        <v>117.73</v>
      </c>
      <c r="K274" s="753">
        <v>1</v>
      </c>
      <c r="L274" s="764">
        <v>1</v>
      </c>
      <c r="M274" s="765">
        <v>117.73</v>
      </c>
    </row>
    <row r="275" spans="1:13" ht="14.4" customHeight="1" x14ac:dyDescent="0.3">
      <c r="A275" s="746" t="s">
        <v>3375</v>
      </c>
      <c r="B275" s="748" t="s">
        <v>3238</v>
      </c>
      <c r="C275" s="748" t="s">
        <v>2523</v>
      </c>
      <c r="D275" s="748" t="s">
        <v>2524</v>
      </c>
      <c r="E275" s="748" t="s">
        <v>1036</v>
      </c>
      <c r="F275" s="764"/>
      <c r="G275" s="764"/>
      <c r="H275" s="753">
        <v>0</v>
      </c>
      <c r="I275" s="764">
        <v>1</v>
      </c>
      <c r="J275" s="764">
        <v>193.1</v>
      </c>
      <c r="K275" s="753">
        <v>1</v>
      </c>
      <c r="L275" s="764">
        <v>1</v>
      </c>
      <c r="M275" s="765">
        <v>193.1</v>
      </c>
    </row>
    <row r="276" spans="1:13" ht="14.4" customHeight="1" x14ac:dyDescent="0.3">
      <c r="A276" s="746" t="s">
        <v>3375</v>
      </c>
      <c r="B276" s="748" t="s">
        <v>3238</v>
      </c>
      <c r="C276" s="748" t="s">
        <v>3776</v>
      </c>
      <c r="D276" s="748" t="s">
        <v>2524</v>
      </c>
      <c r="E276" s="748" t="s">
        <v>3777</v>
      </c>
      <c r="F276" s="764"/>
      <c r="G276" s="764"/>
      <c r="H276" s="753">
        <v>0</v>
      </c>
      <c r="I276" s="764">
        <v>1</v>
      </c>
      <c r="J276" s="764">
        <v>543.36</v>
      </c>
      <c r="K276" s="753">
        <v>1</v>
      </c>
      <c r="L276" s="764">
        <v>1</v>
      </c>
      <c r="M276" s="765">
        <v>543.36</v>
      </c>
    </row>
    <row r="277" spans="1:13" ht="14.4" customHeight="1" x14ac:dyDescent="0.3">
      <c r="A277" s="746" t="s">
        <v>3375</v>
      </c>
      <c r="B277" s="748" t="s">
        <v>3238</v>
      </c>
      <c r="C277" s="748" t="s">
        <v>3883</v>
      </c>
      <c r="D277" s="748" t="s">
        <v>3884</v>
      </c>
      <c r="E277" s="748" t="s">
        <v>3236</v>
      </c>
      <c r="F277" s="764"/>
      <c r="G277" s="764"/>
      <c r="H277" s="753">
        <v>0</v>
      </c>
      <c r="I277" s="764">
        <v>1</v>
      </c>
      <c r="J277" s="764">
        <v>298.95999999999998</v>
      </c>
      <c r="K277" s="753">
        <v>1</v>
      </c>
      <c r="L277" s="764">
        <v>1</v>
      </c>
      <c r="M277" s="765">
        <v>298.95999999999998</v>
      </c>
    </row>
    <row r="278" spans="1:13" ht="14.4" customHeight="1" x14ac:dyDescent="0.3">
      <c r="A278" s="746" t="s">
        <v>3375</v>
      </c>
      <c r="B278" s="748" t="s">
        <v>3239</v>
      </c>
      <c r="C278" s="748" t="s">
        <v>3814</v>
      </c>
      <c r="D278" s="748" t="s">
        <v>2441</v>
      </c>
      <c r="E278" s="748" t="s">
        <v>3815</v>
      </c>
      <c r="F278" s="764">
        <v>1</v>
      </c>
      <c r="G278" s="764">
        <v>0</v>
      </c>
      <c r="H278" s="753"/>
      <c r="I278" s="764"/>
      <c r="J278" s="764"/>
      <c r="K278" s="753"/>
      <c r="L278" s="764">
        <v>1</v>
      </c>
      <c r="M278" s="765">
        <v>0</v>
      </c>
    </row>
    <row r="279" spans="1:13" ht="14.4" customHeight="1" x14ac:dyDescent="0.3">
      <c r="A279" s="746" t="s">
        <v>3375</v>
      </c>
      <c r="B279" s="748" t="s">
        <v>3246</v>
      </c>
      <c r="C279" s="748" t="s">
        <v>3857</v>
      </c>
      <c r="D279" s="748" t="s">
        <v>3858</v>
      </c>
      <c r="E279" s="748" t="s">
        <v>3477</v>
      </c>
      <c r="F279" s="764">
        <v>1</v>
      </c>
      <c r="G279" s="764">
        <v>82.99</v>
      </c>
      <c r="H279" s="753">
        <v>1</v>
      </c>
      <c r="I279" s="764"/>
      <c r="J279" s="764"/>
      <c r="K279" s="753">
        <v>0</v>
      </c>
      <c r="L279" s="764">
        <v>1</v>
      </c>
      <c r="M279" s="765">
        <v>82.99</v>
      </c>
    </row>
    <row r="280" spans="1:13" ht="14.4" customHeight="1" x14ac:dyDescent="0.3">
      <c r="A280" s="746" t="s">
        <v>3375</v>
      </c>
      <c r="B280" s="748" t="s">
        <v>3246</v>
      </c>
      <c r="C280" s="748" t="s">
        <v>3665</v>
      </c>
      <c r="D280" s="748" t="s">
        <v>2776</v>
      </c>
      <c r="E280" s="748" t="s">
        <v>3666</v>
      </c>
      <c r="F280" s="764"/>
      <c r="G280" s="764"/>
      <c r="H280" s="753">
        <v>0</v>
      </c>
      <c r="I280" s="764">
        <v>1</v>
      </c>
      <c r="J280" s="764">
        <v>62.24</v>
      </c>
      <c r="K280" s="753">
        <v>1</v>
      </c>
      <c r="L280" s="764">
        <v>1</v>
      </c>
      <c r="M280" s="765">
        <v>62.24</v>
      </c>
    </row>
    <row r="281" spans="1:13" ht="14.4" customHeight="1" x14ac:dyDescent="0.3">
      <c r="A281" s="746" t="s">
        <v>3375</v>
      </c>
      <c r="B281" s="748" t="s">
        <v>3246</v>
      </c>
      <c r="C281" s="748" t="s">
        <v>2671</v>
      </c>
      <c r="D281" s="748" t="s">
        <v>3247</v>
      </c>
      <c r="E281" s="748" t="s">
        <v>3248</v>
      </c>
      <c r="F281" s="764"/>
      <c r="G281" s="764"/>
      <c r="H281" s="753">
        <v>0</v>
      </c>
      <c r="I281" s="764">
        <v>5</v>
      </c>
      <c r="J281" s="764">
        <v>308.23</v>
      </c>
      <c r="K281" s="753">
        <v>1</v>
      </c>
      <c r="L281" s="764">
        <v>5</v>
      </c>
      <c r="M281" s="765">
        <v>308.23</v>
      </c>
    </row>
    <row r="282" spans="1:13" ht="14.4" customHeight="1" x14ac:dyDescent="0.3">
      <c r="A282" s="746" t="s">
        <v>3375</v>
      </c>
      <c r="B282" s="748" t="s">
        <v>3246</v>
      </c>
      <c r="C282" s="748" t="s">
        <v>3473</v>
      </c>
      <c r="D282" s="748" t="s">
        <v>2773</v>
      </c>
      <c r="E282" s="748" t="s">
        <v>3474</v>
      </c>
      <c r="F282" s="764"/>
      <c r="G282" s="764"/>
      <c r="H282" s="753">
        <v>0</v>
      </c>
      <c r="I282" s="764">
        <v>2</v>
      </c>
      <c r="J282" s="764">
        <v>96.74</v>
      </c>
      <c r="K282" s="753">
        <v>1</v>
      </c>
      <c r="L282" s="764">
        <v>2</v>
      </c>
      <c r="M282" s="765">
        <v>96.74</v>
      </c>
    </row>
    <row r="283" spans="1:13" ht="14.4" customHeight="1" x14ac:dyDescent="0.3">
      <c r="A283" s="746" t="s">
        <v>3375</v>
      </c>
      <c r="B283" s="748" t="s">
        <v>3246</v>
      </c>
      <c r="C283" s="748" t="s">
        <v>2398</v>
      </c>
      <c r="D283" s="748" t="s">
        <v>2399</v>
      </c>
      <c r="E283" s="748" t="s">
        <v>3249</v>
      </c>
      <c r="F283" s="764"/>
      <c r="G283" s="764"/>
      <c r="H283" s="753">
        <v>0</v>
      </c>
      <c r="I283" s="764">
        <v>1</v>
      </c>
      <c r="J283" s="764">
        <v>82.99</v>
      </c>
      <c r="K283" s="753">
        <v>1</v>
      </c>
      <c r="L283" s="764">
        <v>1</v>
      </c>
      <c r="M283" s="765">
        <v>82.99</v>
      </c>
    </row>
    <row r="284" spans="1:13" ht="14.4" customHeight="1" x14ac:dyDescent="0.3">
      <c r="A284" s="746" t="s">
        <v>3375</v>
      </c>
      <c r="B284" s="748" t="s">
        <v>3246</v>
      </c>
      <c r="C284" s="748" t="s">
        <v>2592</v>
      </c>
      <c r="D284" s="748" t="s">
        <v>3250</v>
      </c>
      <c r="E284" s="748" t="s">
        <v>3251</v>
      </c>
      <c r="F284" s="764"/>
      <c r="G284" s="764"/>
      <c r="H284" s="753">
        <v>0</v>
      </c>
      <c r="I284" s="764">
        <v>1</v>
      </c>
      <c r="J284" s="764">
        <v>46.07</v>
      </c>
      <c r="K284" s="753">
        <v>1</v>
      </c>
      <c r="L284" s="764">
        <v>1</v>
      </c>
      <c r="M284" s="765">
        <v>46.07</v>
      </c>
    </row>
    <row r="285" spans="1:13" ht="14.4" customHeight="1" x14ac:dyDescent="0.3">
      <c r="A285" s="746" t="s">
        <v>3375</v>
      </c>
      <c r="B285" s="748" t="s">
        <v>3246</v>
      </c>
      <c r="C285" s="748" t="s">
        <v>3755</v>
      </c>
      <c r="D285" s="748" t="s">
        <v>3250</v>
      </c>
      <c r="E285" s="748" t="s">
        <v>3756</v>
      </c>
      <c r="F285" s="764"/>
      <c r="G285" s="764"/>
      <c r="H285" s="753"/>
      <c r="I285" s="764">
        <v>1</v>
      </c>
      <c r="J285" s="764">
        <v>0</v>
      </c>
      <c r="K285" s="753"/>
      <c r="L285" s="764">
        <v>1</v>
      </c>
      <c r="M285" s="765">
        <v>0</v>
      </c>
    </row>
    <row r="286" spans="1:13" ht="14.4" customHeight="1" x14ac:dyDescent="0.3">
      <c r="A286" s="746" t="s">
        <v>3375</v>
      </c>
      <c r="B286" s="748" t="s">
        <v>3246</v>
      </c>
      <c r="C286" s="748" t="s">
        <v>2733</v>
      </c>
      <c r="D286" s="748" t="s">
        <v>3252</v>
      </c>
      <c r="E286" s="748" t="s">
        <v>3253</v>
      </c>
      <c r="F286" s="764"/>
      <c r="G286" s="764"/>
      <c r="H286" s="753">
        <v>0</v>
      </c>
      <c r="I286" s="764">
        <v>1</v>
      </c>
      <c r="J286" s="764">
        <v>124.49</v>
      </c>
      <c r="K286" s="753">
        <v>1</v>
      </c>
      <c r="L286" s="764">
        <v>1</v>
      </c>
      <c r="M286" s="765">
        <v>124.49</v>
      </c>
    </row>
    <row r="287" spans="1:13" ht="14.4" customHeight="1" x14ac:dyDescent="0.3">
      <c r="A287" s="746" t="s">
        <v>3375</v>
      </c>
      <c r="B287" s="748" t="s">
        <v>3246</v>
      </c>
      <c r="C287" s="748" t="s">
        <v>3475</v>
      </c>
      <c r="D287" s="748" t="s">
        <v>3476</v>
      </c>
      <c r="E287" s="748" t="s">
        <v>3477</v>
      </c>
      <c r="F287" s="764">
        <v>1</v>
      </c>
      <c r="G287" s="764">
        <v>79.03</v>
      </c>
      <c r="H287" s="753">
        <v>1</v>
      </c>
      <c r="I287" s="764"/>
      <c r="J287" s="764"/>
      <c r="K287" s="753">
        <v>0</v>
      </c>
      <c r="L287" s="764">
        <v>1</v>
      </c>
      <c r="M287" s="765">
        <v>79.03</v>
      </c>
    </row>
    <row r="288" spans="1:13" ht="14.4" customHeight="1" x14ac:dyDescent="0.3">
      <c r="A288" s="746" t="s">
        <v>3375</v>
      </c>
      <c r="B288" s="748" t="s">
        <v>3271</v>
      </c>
      <c r="C288" s="748" t="s">
        <v>2875</v>
      </c>
      <c r="D288" s="748" t="s">
        <v>2876</v>
      </c>
      <c r="E288" s="748" t="s">
        <v>2848</v>
      </c>
      <c r="F288" s="764"/>
      <c r="G288" s="764"/>
      <c r="H288" s="753">
        <v>0</v>
      </c>
      <c r="I288" s="764">
        <v>1</v>
      </c>
      <c r="J288" s="764">
        <v>111.72</v>
      </c>
      <c r="K288" s="753">
        <v>1</v>
      </c>
      <c r="L288" s="764">
        <v>1</v>
      </c>
      <c r="M288" s="765">
        <v>111.72</v>
      </c>
    </row>
    <row r="289" spans="1:13" ht="14.4" customHeight="1" x14ac:dyDescent="0.3">
      <c r="A289" s="746" t="s">
        <v>3375</v>
      </c>
      <c r="B289" s="748" t="s">
        <v>3297</v>
      </c>
      <c r="C289" s="748" t="s">
        <v>2370</v>
      </c>
      <c r="D289" s="748" t="s">
        <v>2371</v>
      </c>
      <c r="E289" s="748" t="s">
        <v>2372</v>
      </c>
      <c r="F289" s="764"/>
      <c r="G289" s="764"/>
      <c r="H289" s="753">
        <v>0</v>
      </c>
      <c r="I289" s="764">
        <v>2</v>
      </c>
      <c r="J289" s="764">
        <v>62.64</v>
      </c>
      <c r="K289" s="753">
        <v>1</v>
      </c>
      <c r="L289" s="764">
        <v>2</v>
      </c>
      <c r="M289" s="765">
        <v>62.64</v>
      </c>
    </row>
    <row r="290" spans="1:13" ht="14.4" customHeight="1" x14ac:dyDescent="0.3">
      <c r="A290" s="746" t="s">
        <v>3375</v>
      </c>
      <c r="B290" s="748" t="s">
        <v>3297</v>
      </c>
      <c r="C290" s="748" t="s">
        <v>2448</v>
      </c>
      <c r="D290" s="748" t="s">
        <v>2445</v>
      </c>
      <c r="E290" s="748" t="s">
        <v>3299</v>
      </c>
      <c r="F290" s="764"/>
      <c r="G290" s="764"/>
      <c r="H290" s="753">
        <v>0</v>
      </c>
      <c r="I290" s="764">
        <v>2</v>
      </c>
      <c r="J290" s="764">
        <v>187.92</v>
      </c>
      <c r="K290" s="753">
        <v>1</v>
      </c>
      <c r="L290" s="764">
        <v>2</v>
      </c>
      <c r="M290" s="765">
        <v>187.92</v>
      </c>
    </row>
    <row r="291" spans="1:13" ht="14.4" customHeight="1" x14ac:dyDescent="0.3">
      <c r="A291" s="746" t="s">
        <v>3375</v>
      </c>
      <c r="B291" s="748" t="s">
        <v>3320</v>
      </c>
      <c r="C291" s="748" t="s">
        <v>2480</v>
      </c>
      <c r="D291" s="748" t="s">
        <v>3323</v>
      </c>
      <c r="E291" s="748" t="s">
        <v>3322</v>
      </c>
      <c r="F291" s="764"/>
      <c r="G291" s="764"/>
      <c r="H291" s="753">
        <v>0</v>
      </c>
      <c r="I291" s="764">
        <v>4</v>
      </c>
      <c r="J291" s="764">
        <v>26.72</v>
      </c>
      <c r="K291" s="753">
        <v>1</v>
      </c>
      <c r="L291" s="764">
        <v>4</v>
      </c>
      <c r="M291" s="765">
        <v>26.72</v>
      </c>
    </row>
    <row r="292" spans="1:13" ht="14.4" customHeight="1" x14ac:dyDescent="0.3">
      <c r="A292" s="746" t="s">
        <v>3375</v>
      </c>
      <c r="B292" s="748" t="s">
        <v>3320</v>
      </c>
      <c r="C292" s="748" t="s">
        <v>2678</v>
      </c>
      <c r="D292" s="748" t="s">
        <v>3324</v>
      </c>
      <c r="E292" s="748" t="s">
        <v>3325</v>
      </c>
      <c r="F292" s="764"/>
      <c r="G292" s="764"/>
      <c r="H292" s="753">
        <v>0</v>
      </c>
      <c r="I292" s="764">
        <v>3</v>
      </c>
      <c r="J292" s="764">
        <v>30.78</v>
      </c>
      <c r="K292" s="753">
        <v>1</v>
      </c>
      <c r="L292" s="764">
        <v>3</v>
      </c>
      <c r="M292" s="765">
        <v>30.78</v>
      </c>
    </row>
    <row r="293" spans="1:13" ht="14.4" customHeight="1" x14ac:dyDescent="0.3">
      <c r="A293" s="746" t="s">
        <v>3375</v>
      </c>
      <c r="B293" s="748" t="s">
        <v>3328</v>
      </c>
      <c r="C293" s="748" t="s">
        <v>2563</v>
      </c>
      <c r="D293" s="748" t="s">
        <v>2564</v>
      </c>
      <c r="E293" s="748" t="s">
        <v>3220</v>
      </c>
      <c r="F293" s="764"/>
      <c r="G293" s="764"/>
      <c r="H293" s="753">
        <v>0</v>
      </c>
      <c r="I293" s="764">
        <v>2</v>
      </c>
      <c r="J293" s="764">
        <v>131.97999999999999</v>
      </c>
      <c r="K293" s="753">
        <v>1</v>
      </c>
      <c r="L293" s="764">
        <v>2</v>
      </c>
      <c r="M293" s="765">
        <v>131.97999999999999</v>
      </c>
    </row>
    <row r="294" spans="1:13" ht="14.4" customHeight="1" x14ac:dyDescent="0.3">
      <c r="A294" s="746" t="s">
        <v>3375</v>
      </c>
      <c r="B294" s="748" t="s">
        <v>3328</v>
      </c>
      <c r="C294" s="748" t="s">
        <v>2681</v>
      </c>
      <c r="D294" s="748" t="s">
        <v>2354</v>
      </c>
      <c r="E294" s="748" t="s">
        <v>3329</v>
      </c>
      <c r="F294" s="764"/>
      <c r="G294" s="764"/>
      <c r="H294" s="753">
        <v>0</v>
      </c>
      <c r="I294" s="764">
        <v>8</v>
      </c>
      <c r="J294" s="764">
        <v>1056</v>
      </c>
      <c r="K294" s="753">
        <v>1</v>
      </c>
      <c r="L294" s="764">
        <v>8</v>
      </c>
      <c r="M294" s="765">
        <v>1056</v>
      </c>
    </row>
    <row r="295" spans="1:13" ht="14.4" customHeight="1" x14ac:dyDescent="0.3">
      <c r="A295" s="746" t="s">
        <v>3375</v>
      </c>
      <c r="B295" s="748" t="s">
        <v>4295</v>
      </c>
      <c r="C295" s="748" t="s">
        <v>4222</v>
      </c>
      <c r="D295" s="748" t="s">
        <v>4223</v>
      </c>
      <c r="E295" s="748" t="s">
        <v>1036</v>
      </c>
      <c r="F295" s="764">
        <v>6</v>
      </c>
      <c r="G295" s="764">
        <v>792</v>
      </c>
      <c r="H295" s="753">
        <v>1</v>
      </c>
      <c r="I295" s="764"/>
      <c r="J295" s="764"/>
      <c r="K295" s="753">
        <v>0</v>
      </c>
      <c r="L295" s="764">
        <v>6</v>
      </c>
      <c r="M295" s="765">
        <v>792</v>
      </c>
    </row>
    <row r="296" spans="1:13" ht="14.4" customHeight="1" x14ac:dyDescent="0.3">
      <c r="A296" s="746" t="s">
        <v>3375</v>
      </c>
      <c r="B296" s="748" t="s">
        <v>3331</v>
      </c>
      <c r="C296" s="748" t="s">
        <v>2526</v>
      </c>
      <c r="D296" s="748" t="s">
        <v>2527</v>
      </c>
      <c r="E296" s="748" t="s">
        <v>2528</v>
      </c>
      <c r="F296" s="764"/>
      <c r="G296" s="764"/>
      <c r="H296" s="753">
        <v>0</v>
      </c>
      <c r="I296" s="764">
        <v>2</v>
      </c>
      <c r="J296" s="764">
        <v>264</v>
      </c>
      <c r="K296" s="753">
        <v>1</v>
      </c>
      <c r="L296" s="764">
        <v>2</v>
      </c>
      <c r="M296" s="765">
        <v>264</v>
      </c>
    </row>
    <row r="297" spans="1:13" ht="14.4" customHeight="1" x14ac:dyDescent="0.3">
      <c r="A297" s="746" t="s">
        <v>3375</v>
      </c>
      <c r="B297" s="748" t="s">
        <v>3331</v>
      </c>
      <c r="C297" s="748" t="s">
        <v>2684</v>
      </c>
      <c r="D297" s="748" t="s">
        <v>619</v>
      </c>
      <c r="E297" s="748" t="s">
        <v>3332</v>
      </c>
      <c r="F297" s="764"/>
      <c r="G297" s="764"/>
      <c r="H297" s="753">
        <v>0</v>
      </c>
      <c r="I297" s="764">
        <v>7</v>
      </c>
      <c r="J297" s="764">
        <v>862.40000000000009</v>
      </c>
      <c r="K297" s="753">
        <v>1</v>
      </c>
      <c r="L297" s="764">
        <v>7</v>
      </c>
      <c r="M297" s="765">
        <v>862.40000000000009</v>
      </c>
    </row>
    <row r="298" spans="1:13" ht="14.4" customHeight="1" x14ac:dyDescent="0.3">
      <c r="A298" s="746" t="s">
        <v>3375</v>
      </c>
      <c r="B298" s="748" t="s">
        <v>3333</v>
      </c>
      <c r="C298" s="748" t="s">
        <v>2628</v>
      </c>
      <c r="D298" s="748" t="s">
        <v>2629</v>
      </c>
      <c r="E298" s="748" t="s">
        <v>2407</v>
      </c>
      <c r="F298" s="764"/>
      <c r="G298" s="764"/>
      <c r="H298" s="753">
        <v>0</v>
      </c>
      <c r="I298" s="764">
        <v>3</v>
      </c>
      <c r="J298" s="764">
        <v>396</v>
      </c>
      <c r="K298" s="753">
        <v>1</v>
      </c>
      <c r="L298" s="764">
        <v>3</v>
      </c>
      <c r="M298" s="765">
        <v>396</v>
      </c>
    </row>
    <row r="299" spans="1:13" ht="14.4" customHeight="1" x14ac:dyDescent="0.3">
      <c r="A299" s="746" t="s">
        <v>3375</v>
      </c>
      <c r="B299" s="748" t="s">
        <v>3335</v>
      </c>
      <c r="C299" s="748" t="s">
        <v>2691</v>
      </c>
      <c r="D299" s="748" t="s">
        <v>2692</v>
      </c>
      <c r="E299" s="748" t="s">
        <v>2693</v>
      </c>
      <c r="F299" s="764"/>
      <c r="G299" s="764"/>
      <c r="H299" s="753">
        <v>0</v>
      </c>
      <c r="I299" s="764">
        <v>1</v>
      </c>
      <c r="J299" s="764">
        <v>400.18</v>
      </c>
      <c r="K299" s="753">
        <v>1</v>
      </c>
      <c r="L299" s="764">
        <v>1</v>
      </c>
      <c r="M299" s="765">
        <v>400.18</v>
      </c>
    </row>
    <row r="300" spans="1:13" ht="14.4" customHeight="1" x14ac:dyDescent="0.3">
      <c r="A300" s="746" t="s">
        <v>3375</v>
      </c>
      <c r="B300" s="748" t="s">
        <v>3337</v>
      </c>
      <c r="C300" s="748" t="s">
        <v>2322</v>
      </c>
      <c r="D300" s="748" t="s">
        <v>2323</v>
      </c>
      <c r="E300" s="748" t="s">
        <v>1269</v>
      </c>
      <c r="F300" s="764"/>
      <c r="G300" s="764"/>
      <c r="H300" s="753"/>
      <c r="I300" s="764">
        <v>1</v>
      </c>
      <c r="J300" s="764">
        <v>0</v>
      </c>
      <c r="K300" s="753"/>
      <c r="L300" s="764">
        <v>1</v>
      </c>
      <c r="M300" s="765">
        <v>0</v>
      </c>
    </row>
    <row r="301" spans="1:13" ht="14.4" customHeight="1" x14ac:dyDescent="0.3">
      <c r="A301" s="746" t="s">
        <v>3375</v>
      </c>
      <c r="B301" s="748" t="s">
        <v>3340</v>
      </c>
      <c r="C301" s="748" t="s">
        <v>1482</v>
      </c>
      <c r="D301" s="748" t="s">
        <v>2614</v>
      </c>
      <c r="E301" s="748" t="s">
        <v>2615</v>
      </c>
      <c r="F301" s="764"/>
      <c r="G301" s="764"/>
      <c r="H301" s="753">
        <v>0</v>
      </c>
      <c r="I301" s="764">
        <v>4</v>
      </c>
      <c r="J301" s="764">
        <v>415.2</v>
      </c>
      <c r="K301" s="753">
        <v>1</v>
      </c>
      <c r="L301" s="764">
        <v>4</v>
      </c>
      <c r="M301" s="765">
        <v>415.2</v>
      </c>
    </row>
    <row r="302" spans="1:13" ht="14.4" customHeight="1" x14ac:dyDescent="0.3">
      <c r="A302" s="746" t="s">
        <v>3375</v>
      </c>
      <c r="B302" s="748" t="s">
        <v>3340</v>
      </c>
      <c r="C302" s="748" t="s">
        <v>2465</v>
      </c>
      <c r="D302" s="748" t="s">
        <v>2466</v>
      </c>
      <c r="E302" s="748" t="s">
        <v>627</v>
      </c>
      <c r="F302" s="764"/>
      <c r="G302" s="764"/>
      <c r="H302" s="753">
        <v>0</v>
      </c>
      <c r="I302" s="764">
        <v>1</v>
      </c>
      <c r="J302" s="764">
        <v>155.69999999999999</v>
      </c>
      <c r="K302" s="753">
        <v>1</v>
      </c>
      <c r="L302" s="764">
        <v>1</v>
      </c>
      <c r="M302" s="765">
        <v>155.69999999999999</v>
      </c>
    </row>
    <row r="303" spans="1:13" ht="14.4" customHeight="1" x14ac:dyDescent="0.3">
      <c r="A303" s="746" t="s">
        <v>3375</v>
      </c>
      <c r="B303" s="748" t="s">
        <v>3347</v>
      </c>
      <c r="C303" s="748" t="s">
        <v>2461</v>
      </c>
      <c r="D303" s="748" t="s">
        <v>2319</v>
      </c>
      <c r="E303" s="748" t="s">
        <v>2407</v>
      </c>
      <c r="F303" s="764"/>
      <c r="G303" s="764"/>
      <c r="H303" s="753">
        <v>0</v>
      </c>
      <c r="I303" s="764">
        <v>1</v>
      </c>
      <c r="J303" s="764">
        <v>113.66</v>
      </c>
      <c r="K303" s="753">
        <v>1</v>
      </c>
      <c r="L303" s="764">
        <v>1</v>
      </c>
      <c r="M303" s="765">
        <v>113.66</v>
      </c>
    </row>
    <row r="304" spans="1:13" ht="14.4" customHeight="1" x14ac:dyDescent="0.3">
      <c r="A304" s="746" t="s">
        <v>3375</v>
      </c>
      <c r="B304" s="748" t="s">
        <v>3165</v>
      </c>
      <c r="C304" s="748" t="s">
        <v>2462</v>
      </c>
      <c r="D304" s="748" t="s">
        <v>2463</v>
      </c>
      <c r="E304" s="748" t="s">
        <v>2464</v>
      </c>
      <c r="F304" s="764"/>
      <c r="G304" s="764"/>
      <c r="H304" s="753">
        <v>0</v>
      </c>
      <c r="I304" s="764">
        <v>1</v>
      </c>
      <c r="J304" s="764">
        <v>53.57</v>
      </c>
      <c r="K304" s="753">
        <v>1</v>
      </c>
      <c r="L304" s="764">
        <v>1</v>
      </c>
      <c r="M304" s="765">
        <v>53.57</v>
      </c>
    </row>
    <row r="305" spans="1:13" ht="14.4" customHeight="1" x14ac:dyDescent="0.3">
      <c r="A305" s="746" t="s">
        <v>3376</v>
      </c>
      <c r="B305" s="748" t="s">
        <v>3160</v>
      </c>
      <c r="C305" s="748" t="s">
        <v>2409</v>
      </c>
      <c r="D305" s="748" t="s">
        <v>629</v>
      </c>
      <c r="E305" s="748" t="s">
        <v>630</v>
      </c>
      <c r="F305" s="764"/>
      <c r="G305" s="764"/>
      <c r="H305" s="753">
        <v>0</v>
      </c>
      <c r="I305" s="764">
        <v>12</v>
      </c>
      <c r="J305" s="764">
        <v>472.00000000000006</v>
      </c>
      <c r="K305" s="753">
        <v>1</v>
      </c>
      <c r="L305" s="764">
        <v>12</v>
      </c>
      <c r="M305" s="765">
        <v>472.00000000000006</v>
      </c>
    </row>
    <row r="306" spans="1:13" ht="14.4" customHeight="1" x14ac:dyDescent="0.3">
      <c r="A306" s="746" t="s">
        <v>3376</v>
      </c>
      <c r="B306" s="748" t="s">
        <v>3160</v>
      </c>
      <c r="C306" s="748" t="s">
        <v>2412</v>
      </c>
      <c r="D306" s="748" t="s">
        <v>2413</v>
      </c>
      <c r="E306" s="748" t="s">
        <v>3161</v>
      </c>
      <c r="F306" s="764"/>
      <c r="G306" s="764"/>
      <c r="H306" s="753">
        <v>0</v>
      </c>
      <c r="I306" s="764">
        <v>1</v>
      </c>
      <c r="J306" s="764">
        <v>93.71</v>
      </c>
      <c r="K306" s="753">
        <v>1</v>
      </c>
      <c r="L306" s="764">
        <v>1</v>
      </c>
      <c r="M306" s="765">
        <v>93.71</v>
      </c>
    </row>
    <row r="307" spans="1:13" ht="14.4" customHeight="1" x14ac:dyDescent="0.3">
      <c r="A307" s="746" t="s">
        <v>3376</v>
      </c>
      <c r="B307" s="748" t="s">
        <v>3166</v>
      </c>
      <c r="C307" s="748" t="s">
        <v>3659</v>
      </c>
      <c r="D307" s="748" t="s">
        <v>2395</v>
      </c>
      <c r="E307" s="748" t="s">
        <v>3660</v>
      </c>
      <c r="F307" s="764"/>
      <c r="G307" s="764"/>
      <c r="H307" s="753"/>
      <c r="I307" s="764">
        <v>1</v>
      </c>
      <c r="J307" s="764">
        <v>0</v>
      </c>
      <c r="K307" s="753"/>
      <c r="L307" s="764">
        <v>1</v>
      </c>
      <c r="M307" s="765">
        <v>0</v>
      </c>
    </row>
    <row r="308" spans="1:13" ht="14.4" customHeight="1" x14ac:dyDescent="0.3">
      <c r="A308" s="746" t="s">
        <v>3376</v>
      </c>
      <c r="B308" s="748" t="s">
        <v>3177</v>
      </c>
      <c r="C308" s="748" t="s">
        <v>3496</v>
      </c>
      <c r="D308" s="748" t="s">
        <v>2780</v>
      </c>
      <c r="E308" s="748" t="s">
        <v>614</v>
      </c>
      <c r="F308" s="764"/>
      <c r="G308" s="764"/>
      <c r="H308" s="753">
        <v>0</v>
      </c>
      <c r="I308" s="764">
        <v>1</v>
      </c>
      <c r="J308" s="764">
        <v>101.68</v>
      </c>
      <c r="K308" s="753">
        <v>1</v>
      </c>
      <c r="L308" s="764">
        <v>1</v>
      </c>
      <c r="M308" s="765">
        <v>101.68</v>
      </c>
    </row>
    <row r="309" spans="1:13" ht="14.4" customHeight="1" x14ac:dyDescent="0.3">
      <c r="A309" s="746" t="s">
        <v>3376</v>
      </c>
      <c r="B309" s="748" t="s">
        <v>3177</v>
      </c>
      <c r="C309" s="748" t="s">
        <v>2433</v>
      </c>
      <c r="D309" s="748" t="s">
        <v>2434</v>
      </c>
      <c r="E309" s="748" t="s">
        <v>3179</v>
      </c>
      <c r="F309" s="764"/>
      <c r="G309" s="764"/>
      <c r="H309" s="753">
        <v>0</v>
      </c>
      <c r="I309" s="764">
        <v>1</v>
      </c>
      <c r="J309" s="764">
        <v>86.43</v>
      </c>
      <c r="K309" s="753">
        <v>1</v>
      </c>
      <c r="L309" s="764">
        <v>1</v>
      </c>
      <c r="M309" s="765">
        <v>86.43</v>
      </c>
    </row>
    <row r="310" spans="1:13" ht="14.4" customHeight="1" x14ac:dyDescent="0.3">
      <c r="A310" s="746" t="s">
        <v>3376</v>
      </c>
      <c r="B310" s="748" t="s">
        <v>3180</v>
      </c>
      <c r="C310" s="748" t="s">
        <v>2538</v>
      </c>
      <c r="D310" s="748" t="s">
        <v>2539</v>
      </c>
      <c r="E310" s="748" t="s">
        <v>2540</v>
      </c>
      <c r="F310" s="764"/>
      <c r="G310" s="764"/>
      <c r="H310" s="753">
        <v>0</v>
      </c>
      <c r="I310" s="764">
        <v>1</v>
      </c>
      <c r="J310" s="764">
        <v>30.83</v>
      </c>
      <c r="K310" s="753">
        <v>1</v>
      </c>
      <c r="L310" s="764">
        <v>1</v>
      </c>
      <c r="M310" s="765">
        <v>30.83</v>
      </c>
    </row>
    <row r="311" spans="1:13" ht="14.4" customHeight="1" x14ac:dyDescent="0.3">
      <c r="A311" s="746" t="s">
        <v>3376</v>
      </c>
      <c r="B311" s="748" t="s">
        <v>3181</v>
      </c>
      <c r="C311" s="748" t="s">
        <v>2611</v>
      </c>
      <c r="D311" s="748" t="s">
        <v>3182</v>
      </c>
      <c r="E311" s="748" t="s">
        <v>3183</v>
      </c>
      <c r="F311" s="764"/>
      <c r="G311" s="764"/>
      <c r="H311" s="753">
        <v>0</v>
      </c>
      <c r="I311" s="764">
        <v>3</v>
      </c>
      <c r="J311" s="764">
        <v>361.83</v>
      </c>
      <c r="K311" s="753">
        <v>1</v>
      </c>
      <c r="L311" s="764">
        <v>3</v>
      </c>
      <c r="M311" s="765">
        <v>361.83</v>
      </c>
    </row>
    <row r="312" spans="1:13" ht="14.4" customHeight="1" x14ac:dyDescent="0.3">
      <c r="A312" s="746" t="s">
        <v>3376</v>
      </c>
      <c r="B312" s="748" t="s">
        <v>3181</v>
      </c>
      <c r="C312" s="748" t="s">
        <v>2492</v>
      </c>
      <c r="D312" s="748" t="s">
        <v>3184</v>
      </c>
      <c r="E312" s="748" t="s">
        <v>1259</v>
      </c>
      <c r="F312" s="764"/>
      <c r="G312" s="764"/>
      <c r="H312" s="753">
        <v>0</v>
      </c>
      <c r="I312" s="764">
        <v>2</v>
      </c>
      <c r="J312" s="764">
        <v>369.48</v>
      </c>
      <c r="K312" s="753">
        <v>1</v>
      </c>
      <c r="L312" s="764">
        <v>2</v>
      </c>
      <c r="M312" s="765">
        <v>369.48</v>
      </c>
    </row>
    <row r="313" spans="1:13" ht="14.4" customHeight="1" x14ac:dyDescent="0.3">
      <c r="A313" s="746" t="s">
        <v>3376</v>
      </c>
      <c r="B313" s="748" t="s">
        <v>3185</v>
      </c>
      <c r="C313" s="748" t="s">
        <v>2654</v>
      </c>
      <c r="D313" s="748" t="s">
        <v>632</v>
      </c>
      <c r="E313" s="748" t="s">
        <v>2655</v>
      </c>
      <c r="F313" s="764"/>
      <c r="G313" s="764"/>
      <c r="H313" s="753">
        <v>0</v>
      </c>
      <c r="I313" s="764">
        <v>7</v>
      </c>
      <c r="J313" s="764">
        <v>3803.73</v>
      </c>
      <c r="K313" s="753">
        <v>1</v>
      </c>
      <c r="L313" s="764">
        <v>7</v>
      </c>
      <c r="M313" s="765">
        <v>3803.73</v>
      </c>
    </row>
    <row r="314" spans="1:13" ht="14.4" customHeight="1" x14ac:dyDescent="0.3">
      <c r="A314" s="746" t="s">
        <v>3376</v>
      </c>
      <c r="B314" s="748" t="s">
        <v>3185</v>
      </c>
      <c r="C314" s="748" t="s">
        <v>2365</v>
      </c>
      <c r="D314" s="748" t="s">
        <v>632</v>
      </c>
      <c r="E314" s="748" t="s">
        <v>635</v>
      </c>
      <c r="F314" s="764"/>
      <c r="G314" s="764"/>
      <c r="H314" s="753">
        <v>0</v>
      </c>
      <c r="I314" s="764">
        <v>5</v>
      </c>
      <c r="J314" s="764">
        <v>4075.5</v>
      </c>
      <c r="K314" s="753">
        <v>1</v>
      </c>
      <c r="L314" s="764">
        <v>5</v>
      </c>
      <c r="M314" s="765">
        <v>4075.5</v>
      </c>
    </row>
    <row r="315" spans="1:13" ht="14.4" customHeight="1" x14ac:dyDescent="0.3">
      <c r="A315" s="746" t="s">
        <v>3376</v>
      </c>
      <c r="B315" s="748" t="s">
        <v>3185</v>
      </c>
      <c r="C315" s="748" t="s">
        <v>2454</v>
      </c>
      <c r="D315" s="748" t="s">
        <v>2455</v>
      </c>
      <c r="E315" s="748" t="s">
        <v>2368</v>
      </c>
      <c r="F315" s="764"/>
      <c r="G315" s="764"/>
      <c r="H315" s="753">
        <v>0</v>
      </c>
      <c r="I315" s="764">
        <v>1</v>
      </c>
      <c r="J315" s="764">
        <v>1847.49</v>
      </c>
      <c r="K315" s="753">
        <v>1</v>
      </c>
      <c r="L315" s="764">
        <v>1</v>
      </c>
      <c r="M315" s="765">
        <v>1847.49</v>
      </c>
    </row>
    <row r="316" spans="1:13" ht="14.4" customHeight="1" x14ac:dyDescent="0.3">
      <c r="A316" s="746" t="s">
        <v>3376</v>
      </c>
      <c r="B316" s="748" t="s">
        <v>3185</v>
      </c>
      <c r="C316" s="748" t="s">
        <v>4252</v>
      </c>
      <c r="D316" s="748" t="s">
        <v>2455</v>
      </c>
      <c r="E316" s="748" t="s">
        <v>4253</v>
      </c>
      <c r="F316" s="764"/>
      <c r="G316" s="764"/>
      <c r="H316" s="753">
        <v>0</v>
      </c>
      <c r="I316" s="764">
        <v>1</v>
      </c>
      <c r="J316" s="764">
        <v>2309.36</v>
      </c>
      <c r="K316" s="753">
        <v>1</v>
      </c>
      <c r="L316" s="764">
        <v>1</v>
      </c>
      <c r="M316" s="765">
        <v>2309.36</v>
      </c>
    </row>
    <row r="317" spans="1:13" ht="14.4" customHeight="1" x14ac:dyDescent="0.3">
      <c r="A317" s="746" t="s">
        <v>3376</v>
      </c>
      <c r="B317" s="748" t="s">
        <v>3187</v>
      </c>
      <c r="C317" s="748" t="s">
        <v>2767</v>
      </c>
      <c r="D317" s="748" t="s">
        <v>2768</v>
      </c>
      <c r="E317" s="748" t="s">
        <v>2769</v>
      </c>
      <c r="F317" s="764"/>
      <c r="G317" s="764"/>
      <c r="H317" s="753">
        <v>0</v>
      </c>
      <c r="I317" s="764">
        <v>1</v>
      </c>
      <c r="J317" s="764">
        <v>93.43</v>
      </c>
      <c r="K317" s="753">
        <v>1</v>
      </c>
      <c r="L317" s="764">
        <v>1</v>
      </c>
      <c r="M317" s="765">
        <v>93.43</v>
      </c>
    </row>
    <row r="318" spans="1:13" ht="14.4" customHeight="1" x14ac:dyDescent="0.3">
      <c r="A318" s="746" t="s">
        <v>3376</v>
      </c>
      <c r="B318" s="748" t="s">
        <v>3187</v>
      </c>
      <c r="C318" s="748" t="s">
        <v>4244</v>
      </c>
      <c r="D318" s="748" t="s">
        <v>4245</v>
      </c>
      <c r="E318" s="748" t="s">
        <v>4246</v>
      </c>
      <c r="F318" s="764">
        <v>1</v>
      </c>
      <c r="G318" s="764">
        <v>300.33</v>
      </c>
      <c r="H318" s="753">
        <v>1</v>
      </c>
      <c r="I318" s="764"/>
      <c r="J318" s="764"/>
      <c r="K318" s="753">
        <v>0</v>
      </c>
      <c r="L318" s="764">
        <v>1</v>
      </c>
      <c r="M318" s="765">
        <v>300.33</v>
      </c>
    </row>
    <row r="319" spans="1:13" ht="14.4" customHeight="1" x14ac:dyDescent="0.3">
      <c r="A319" s="746" t="s">
        <v>3376</v>
      </c>
      <c r="B319" s="748" t="s">
        <v>3207</v>
      </c>
      <c r="C319" s="748" t="s">
        <v>2416</v>
      </c>
      <c r="D319" s="748" t="s">
        <v>2417</v>
      </c>
      <c r="E319" s="748" t="s">
        <v>2038</v>
      </c>
      <c r="F319" s="764"/>
      <c r="G319" s="764"/>
      <c r="H319" s="753">
        <v>0</v>
      </c>
      <c r="I319" s="764">
        <v>3</v>
      </c>
      <c r="J319" s="764">
        <v>196.62</v>
      </c>
      <c r="K319" s="753">
        <v>1</v>
      </c>
      <c r="L319" s="764">
        <v>3</v>
      </c>
      <c r="M319" s="765">
        <v>196.62</v>
      </c>
    </row>
    <row r="320" spans="1:13" ht="14.4" customHeight="1" x14ac:dyDescent="0.3">
      <c r="A320" s="746" t="s">
        <v>3376</v>
      </c>
      <c r="B320" s="748" t="s">
        <v>3208</v>
      </c>
      <c r="C320" s="748" t="s">
        <v>2402</v>
      </c>
      <c r="D320" s="748" t="s">
        <v>2403</v>
      </c>
      <c r="E320" s="748" t="s">
        <v>1610</v>
      </c>
      <c r="F320" s="764"/>
      <c r="G320" s="764"/>
      <c r="H320" s="753">
        <v>0</v>
      </c>
      <c r="I320" s="764">
        <v>5</v>
      </c>
      <c r="J320" s="764">
        <v>175.55</v>
      </c>
      <c r="K320" s="753">
        <v>1</v>
      </c>
      <c r="L320" s="764">
        <v>5</v>
      </c>
      <c r="M320" s="765">
        <v>175.55</v>
      </c>
    </row>
    <row r="321" spans="1:13" ht="14.4" customHeight="1" x14ac:dyDescent="0.3">
      <c r="A321" s="746" t="s">
        <v>3376</v>
      </c>
      <c r="B321" s="748" t="s">
        <v>3211</v>
      </c>
      <c r="C321" s="748" t="s">
        <v>2545</v>
      </c>
      <c r="D321" s="748" t="s">
        <v>2546</v>
      </c>
      <c r="E321" s="748" t="s">
        <v>2547</v>
      </c>
      <c r="F321" s="764"/>
      <c r="G321" s="764"/>
      <c r="H321" s="753">
        <v>0</v>
      </c>
      <c r="I321" s="764">
        <v>1</v>
      </c>
      <c r="J321" s="764">
        <v>8.7899999999999991</v>
      </c>
      <c r="K321" s="753">
        <v>1</v>
      </c>
      <c r="L321" s="764">
        <v>1</v>
      </c>
      <c r="M321" s="765">
        <v>8.7899999999999991</v>
      </c>
    </row>
    <row r="322" spans="1:13" ht="14.4" customHeight="1" x14ac:dyDescent="0.3">
      <c r="A322" s="746" t="s">
        <v>3376</v>
      </c>
      <c r="B322" s="748" t="s">
        <v>3211</v>
      </c>
      <c r="C322" s="748" t="s">
        <v>3839</v>
      </c>
      <c r="D322" s="748" t="s">
        <v>2550</v>
      </c>
      <c r="E322" s="748" t="s">
        <v>1874</v>
      </c>
      <c r="F322" s="764"/>
      <c r="G322" s="764"/>
      <c r="H322" s="753">
        <v>0</v>
      </c>
      <c r="I322" s="764">
        <v>1</v>
      </c>
      <c r="J322" s="764">
        <v>35.11</v>
      </c>
      <c r="K322" s="753">
        <v>1</v>
      </c>
      <c r="L322" s="764">
        <v>1</v>
      </c>
      <c r="M322" s="765">
        <v>35.11</v>
      </c>
    </row>
    <row r="323" spans="1:13" ht="14.4" customHeight="1" x14ac:dyDescent="0.3">
      <c r="A323" s="746" t="s">
        <v>3376</v>
      </c>
      <c r="B323" s="748" t="s">
        <v>3212</v>
      </c>
      <c r="C323" s="748" t="s">
        <v>2631</v>
      </c>
      <c r="D323" s="748" t="s">
        <v>2632</v>
      </c>
      <c r="E323" s="748" t="s">
        <v>2633</v>
      </c>
      <c r="F323" s="764"/>
      <c r="G323" s="764"/>
      <c r="H323" s="753">
        <v>0</v>
      </c>
      <c r="I323" s="764">
        <v>5</v>
      </c>
      <c r="J323" s="764">
        <v>200.41</v>
      </c>
      <c r="K323" s="753">
        <v>1</v>
      </c>
      <c r="L323" s="764">
        <v>5</v>
      </c>
      <c r="M323" s="765">
        <v>200.41</v>
      </c>
    </row>
    <row r="324" spans="1:13" ht="14.4" customHeight="1" x14ac:dyDescent="0.3">
      <c r="A324" s="746" t="s">
        <v>3376</v>
      </c>
      <c r="B324" s="748" t="s">
        <v>3214</v>
      </c>
      <c r="C324" s="748" t="s">
        <v>2729</v>
      </c>
      <c r="D324" s="748" t="s">
        <v>2730</v>
      </c>
      <c r="E324" s="748" t="s">
        <v>3215</v>
      </c>
      <c r="F324" s="764"/>
      <c r="G324" s="764"/>
      <c r="H324" s="753">
        <v>0</v>
      </c>
      <c r="I324" s="764">
        <v>1</v>
      </c>
      <c r="J324" s="764">
        <v>251.52</v>
      </c>
      <c r="K324" s="753">
        <v>1</v>
      </c>
      <c r="L324" s="764">
        <v>1</v>
      </c>
      <c r="M324" s="765">
        <v>251.52</v>
      </c>
    </row>
    <row r="325" spans="1:13" ht="14.4" customHeight="1" x14ac:dyDescent="0.3">
      <c r="A325" s="746" t="s">
        <v>3376</v>
      </c>
      <c r="B325" s="748" t="s">
        <v>3214</v>
      </c>
      <c r="C325" s="748" t="s">
        <v>3949</v>
      </c>
      <c r="D325" s="748" t="s">
        <v>3950</v>
      </c>
      <c r="E325" s="748" t="s">
        <v>3951</v>
      </c>
      <c r="F325" s="764">
        <v>1</v>
      </c>
      <c r="G325" s="764">
        <v>150.9</v>
      </c>
      <c r="H325" s="753">
        <v>1</v>
      </c>
      <c r="I325" s="764"/>
      <c r="J325" s="764"/>
      <c r="K325" s="753">
        <v>0</v>
      </c>
      <c r="L325" s="764">
        <v>1</v>
      </c>
      <c r="M325" s="765">
        <v>150.9</v>
      </c>
    </row>
    <row r="326" spans="1:13" ht="14.4" customHeight="1" x14ac:dyDescent="0.3">
      <c r="A326" s="746" t="s">
        <v>3376</v>
      </c>
      <c r="B326" s="748" t="s">
        <v>3219</v>
      </c>
      <c r="C326" s="748" t="s">
        <v>2505</v>
      </c>
      <c r="D326" s="748" t="s">
        <v>2506</v>
      </c>
      <c r="E326" s="748" t="s">
        <v>1610</v>
      </c>
      <c r="F326" s="764"/>
      <c r="G326" s="764"/>
      <c r="H326" s="753">
        <v>0</v>
      </c>
      <c r="I326" s="764">
        <v>7</v>
      </c>
      <c r="J326" s="764">
        <v>337.89</v>
      </c>
      <c r="K326" s="753">
        <v>1</v>
      </c>
      <c r="L326" s="764">
        <v>7</v>
      </c>
      <c r="M326" s="765">
        <v>337.89</v>
      </c>
    </row>
    <row r="327" spans="1:13" ht="14.4" customHeight="1" x14ac:dyDescent="0.3">
      <c r="A327" s="746" t="s">
        <v>3376</v>
      </c>
      <c r="B327" s="748" t="s">
        <v>3219</v>
      </c>
      <c r="C327" s="748" t="s">
        <v>2508</v>
      </c>
      <c r="D327" s="748" t="s">
        <v>2509</v>
      </c>
      <c r="E327" s="748" t="s">
        <v>3220</v>
      </c>
      <c r="F327" s="764"/>
      <c r="G327" s="764"/>
      <c r="H327" s="753">
        <v>0</v>
      </c>
      <c r="I327" s="764">
        <v>1</v>
      </c>
      <c r="J327" s="764">
        <v>96.53</v>
      </c>
      <c r="K327" s="753">
        <v>1</v>
      </c>
      <c r="L327" s="764">
        <v>1</v>
      </c>
      <c r="M327" s="765">
        <v>96.53</v>
      </c>
    </row>
    <row r="328" spans="1:13" ht="14.4" customHeight="1" x14ac:dyDescent="0.3">
      <c r="A328" s="746" t="s">
        <v>3376</v>
      </c>
      <c r="B328" s="748" t="s">
        <v>3221</v>
      </c>
      <c r="C328" s="748" t="s">
        <v>2308</v>
      </c>
      <c r="D328" s="748" t="s">
        <v>2309</v>
      </c>
      <c r="E328" s="748" t="s">
        <v>2310</v>
      </c>
      <c r="F328" s="764"/>
      <c r="G328" s="764"/>
      <c r="H328" s="753">
        <v>0</v>
      </c>
      <c r="I328" s="764">
        <v>14</v>
      </c>
      <c r="J328" s="764">
        <v>145.74</v>
      </c>
      <c r="K328" s="753">
        <v>1</v>
      </c>
      <c r="L328" s="764">
        <v>14</v>
      </c>
      <c r="M328" s="765">
        <v>145.74</v>
      </c>
    </row>
    <row r="329" spans="1:13" ht="14.4" customHeight="1" x14ac:dyDescent="0.3">
      <c r="A329" s="746" t="s">
        <v>3376</v>
      </c>
      <c r="B329" s="748" t="s">
        <v>3224</v>
      </c>
      <c r="C329" s="748" t="s">
        <v>2542</v>
      </c>
      <c r="D329" s="748" t="s">
        <v>2543</v>
      </c>
      <c r="E329" s="748" t="s">
        <v>1285</v>
      </c>
      <c r="F329" s="764"/>
      <c r="G329" s="764"/>
      <c r="H329" s="753">
        <v>0</v>
      </c>
      <c r="I329" s="764">
        <v>2</v>
      </c>
      <c r="J329" s="764">
        <v>389.08</v>
      </c>
      <c r="K329" s="753">
        <v>1</v>
      </c>
      <c r="L329" s="764">
        <v>2</v>
      </c>
      <c r="M329" s="765">
        <v>389.08</v>
      </c>
    </row>
    <row r="330" spans="1:13" ht="14.4" customHeight="1" x14ac:dyDescent="0.3">
      <c r="A330" s="746" t="s">
        <v>3376</v>
      </c>
      <c r="B330" s="748" t="s">
        <v>3228</v>
      </c>
      <c r="C330" s="748" t="s">
        <v>2530</v>
      </c>
      <c r="D330" s="748" t="s">
        <v>2531</v>
      </c>
      <c r="E330" s="748" t="s">
        <v>2532</v>
      </c>
      <c r="F330" s="764"/>
      <c r="G330" s="764"/>
      <c r="H330" s="753">
        <v>0</v>
      </c>
      <c r="I330" s="764">
        <v>2</v>
      </c>
      <c r="J330" s="764">
        <v>921.7</v>
      </c>
      <c r="K330" s="753">
        <v>1</v>
      </c>
      <c r="L330" s="764">
        <v>2</v>
      </c>
      <c r="M330" s="765">
        <v>921.7</v>
      </c>
    </row>
    <row r="331" spans="1:13" ht="14.4" customHeight="1" x14ac:dyDescent="0.3">
      <c r="A331" s="746" t="s">
        <v>3376</v>
      </c>
      <c r="B331" s="748" t="s">
        <v>3228</v>
      </c>
      <c r="C331" s="748" t="s">
        <v>2622</v>
      </c>
      <c r="D331" s="748" t="s">
        <v>2623</v>
      </c>
      <c r="E331" s="748" t="s">
        <v>1075</v>
      </c>
      <c r="F331" s="764"/>
      <c r="G331" s="764"/>
      <c r="H331" s="753">
        <v>0</v>
      </c>
      <c r="I331" s="764">
        <v>1</v>
      </c>
      <c r="J331" s="764">
        <v>204.76</v>
      </c>
      <c r="K331" s="753">
        <v>1</v>
      </c>
      <c r="L331" s="764">
        <v>1</v>
      </c>
      <c r="M331" s="765">
        <v>204.76</v>
      </c>
    </row>
    <row r="332" spans="1:13" ht="14.4" customHeight="1" x14ac:dyDescent="0.3">
      <c r="A332" s="746" t="s">
        <v>3376</v>
      </c>
      <c r="B332" s="748" t="s">
        <v>3231</v>
      </c>
      <c r="C332" s="748" t="s">
        <v>2588</v>
      </c>
      <c r="D332" s="748" t="s">
        <v>2589</v>
      </c>
      <c r="E332" s="748" t="s">
        <v>2590</v>
      </c>
      <c r="F332" s="764"/>
      <c r="G332" s="764"/>
      <c r="H332" s="753">
        <v>0</v>
      </c>
      <c r="I332" s="764">
        <v>1</v>
      </c>
      <c r="J332" s="764">
        <v>109.97</v>
      </c>
      <c r="K332" s="753">
        <v>1</v>
      </c>
      <c r="L332" s="764">
        <v>1</v>
      </c>
      <c r="M332" s="765">
        <v>109.97</v>
      </c>
    </row>
    <row r="333" spans="1:13" ht="14.4" customHeight="1" x14ac:dyDescent="0.3">
      <c r="A333" s="746" t="s">
        <v>3376</v>
      </c>
      <c r="B333" s="748" t="s">
        <v>3232</v>
      </c>
      <c r="C333" s="748" t="s">
        <v>2339</v>
      </c>
      <c r="D333" s="748" t="s">
        <v>2340</v>
      </c>
      <c r="E333" s="748" t="s">
        <v>1285</v>
      </c>
      <c r="F333" s="764"/>
      <c r="G333" s="764"/>
      <c r="H333" s="753">
        <v>0</v>
      </c>
      <c r="I333" s="764">
        <v>1</v>
      </c>
      <c r="J333" s="764">
        <v>25.94</v>
      </c>
      <c r="K333" s="753">
        <v>1</v>
      </c>
      <c r="L333" s="764">
        <v>1</v>
      </c>
      <c r="M333" s="765">
        <v>25.94</v>
      </c>
    </row>
    <row r="334" spans="1:13" ht="14.4" customHeight="1" x14ac:dyDescent="0.3">
      <c r="A334" s="746" t="s">
        <v>3376</v>
      </c>
      <c r="B334" s="748" t="s">
        <v>3234</v>
      </c>
      <c r="C334" s="748" t="s">
        <v>3910</v>
      </c>
      <c r="D334" s="748" t="s">
        <v>2790</v>
      </c>
      <c r="E334" s="748" t="s">
        <v>1036</v>
      </c>
      <c r="F334" s="764"/>
      <c r="G334" s="764"/>
      <c r="H334" s="753">
        <v>0</v>
      </c>
      <c r="I334" s="764">
        <v>1</v>
      </c>
      <c r="J334" s="764">
        <v>124.91</v>
      </c>
      <c r="K334" s="753">
        <v>1</v>
      </c>
      <c r="L334" s="764">
        <v>1</v>
      </c>
      <c r="M334" s="765">
        <v>124.91</v>
      </c>
    </row>
    <row r="335" spans="1:13" ht="14.4" customHeight="1" x14ac:dyDescent="0.3">
      <c r="A335" s="746" t="s">
        <v>3376</v>
      </c>
      <c r="B335" s="748" t="s">
        <v>3234</v>
      </c>
      <c r="C335" s="748" t="s">
        <v>4235</v>
      </c>
      <c r="D335" s="748" t="s">
        <v>3621</v>
      </c>
      <c r="E335" s="748" t="s">
        <v>2640</v>
      </c>
      <c r="F335" s="764"/>
      <c r="G335" s="764"/>
      <c r="H335" s="753">
        <v>0</v>
      </c>
      <c r="I335" s="764">
        <v>2</v>
      </c>
      <c r="J335" s="764">
        <v>363.96000000000004</v>
      </c>
      <c r="K335" s="753">
        <v>1</v>
      </c>
      <c r="L335" s="764">
        <v>2</v>
      </c>
      <c r="M335" s="765">
        <v>363.96000000000004</v>
      </c>
    </row>
    <row r="336" spans="1:13" ht="14.4" customHeight="1" x14ac:dyDescent="0.3">
      <c r="A336" s="746" t="s">
        <v>3376</v>
      </c>
      <c r="B336" s="748" t="s">
        <v>3234</v>
      </c>
      <c r="C336" s="748" t="s">
        <v>2789</v>
      </c>
      <c r="D336" s="748" t="s">
        <v>2790</v>
      </c>
      <c r="E336" s="748" t="s">
        <v>1036</v>
      </c>
      <c r="F336" s="764"/>
      <c r="G336" s="764"/>
      <c r="H336" s="753">
        <v>0</v>
      </c>
      <c r="I336" s="764">
        <v>3</v>
      </c>
      <c r="J336" s="764">
        <v>360.37</v>
      </c>
      <c r="K336" s="753">
        <v>1</v>
      </c>
      <c r="L336" s="764">
        <v>3</v>
      </c>
      <c r="M336" s="765">
        <v>360.37</v>
      </c>
    </row>
    <row r="337" spans="1:13" ht="14.4" customHeight="1" x14ac:dyDescent="0.3">
      <c r="A337" s="746" t="s">
        <v>3376</v>
      </c>
      <c r="B337" s="748" t="s">
        <v>3234</v>
      </c>
      <c r="C337" s="748" t="s">
        <v>2488</v>
      </c>
      <c r="D337" s="748" t="s">
        <v>3235</v>
      </c>
      <c r="E337" s="748" t="s">
        <v>1036</v>
      </c>
      <c r="F337" s="764"/>
      <c r="G337" s="764"/>
      <c r="H337" s="753">
        <v>0</v>
      </c>
      <c r="I337" s="764">
        <v>4</v>
      </c>
      <c r="J337" s="764">
        <v>492.46000000000004</v>
      </c>
      <c r="K337" s="753">
        <v>1</v>
      </c>
      <c r="L337" s="764">
        <v>4</v>
      </c>
      <c r="M337" s="765">
        <v>492.46000000000004</v>
      </c>
    </row>
    <row r="338" spans="1:13" ht="14.4" customHeight="1" x14ac:dyDescent="0.3">
      <c r="A338" s="746" t="s">
        <v>3376</v>
      </c>
      <c r="B338" s="748" t="s">
        <v>3244</v>
      </c>
      <c r="C338" s="748" t="s">
        <v>2390</v>
      </c>
      <c r="D338" s="748" t="s">
        <v>2391</v>
      </c>
      <c r="E338" s="748" t="s">
        <v>3245</v>
      </c>
      <c r="F338" s="764"/>
      <c r="G338" s="764"/>
      <c r="H338" s="753">
        <v>0</v>
      </c>
      <c r="I338" s="764">
        <v>1</v>
      </c>
      <c r="J338" s="764">
        <v>247.78</v>
      </c>
      <c r="K338" s="753">
        <v>1</v>
      </c>
      <c r="L338" s="764">
        <v>1</v>
      </c>
      <c r="M338" s="765">
        <v>247.78</v>
      </c>
    </row>
    <row r="339" spans="1:13" ht="14.4" customHeight="1" x14ac:dyDescent="0.3">
      <c r="A339" s="746" t="s">
        <v>3376</v>
      </c>
      <c r="B339" s="748" t="s">
        <v>3246</v>
      </c>
      <c r="C339" s="748" t="s">
        <v>3927</v>
      </c>
      <c r="D339" s="748" t="s">
        <v>3928</v>
      </c>
      <c r="E339" s="748" t="s">
        <v>3929</v>
      </c>
      <c r="F339" s="764"/>
      <c r="G339" s="764"/>
      <c r="H339" s="753">
        <v>0</v>
      </c>
      <c r="I339" s="764">
        <v>1</v>
      </c>
      <c r="J339" s="764">
        <v>92.95</v>
      </c>
      <c r="K339" s="753">
        <v>1</v>
      </c>
      <c r="L339" s="764">
        <v>1</v>
      </c>
      <c r="M339" s="765">
        <v>92.95</v>
      </c>
    </row>
    <row r="340" spans="1:13" ht="14.4" customHeight="1" x14ac:dyDescent="0.3">
      <c r="A340" s="746" t="s">
        <v>3376</v>
      </c>
      <c r="B340" s="748" t="s">
        <v>3246</v>
      </c>
      <c r="C340" s="748" t="s">
        <v>3665</v>
      </c>
      <c r="D340" s="748" t="s">
        <v>2776</v>
      </c>
      <c r="E340" s="748" t="s">
        <v>3666</v>
      </c>
      <c r="F340" s="764"/>
      <c r="G340" s="764"/>
      <c r="H340" s="753">
        <v>0</v>
      </c>
      <c r="I340" s="764">
        <v>1</v>
      </c>
      <c r="J340" s="764">
        <v>62.24</v>
      </c>
      <c r="K340" s="753">
        <v>1</v>
      </c>
      <c r="L340" s="764">
        <v>1</v>
      </c>
      <c r="M340" s="765">
        <v>62.24</v>
      </c>
    </row>
    <row r="341" spans="1:13" ht="14.4" customHeight="1" x14ac:dyDescent="0.3">
      <c r="A341" s="746" t="s">
        <v>3376</v>
      </c>
      <c r="B341" s="748" t="s">
        <v>3246</v>
      </c>
      <c r="C341" s="748" t="s">
        <v>3473</v>
      </c>
      <c r="D341" s="748" t="s">
        <v>2773</v>
      </c>
      <c r="E341" s="748" t="s">
        <v>3474</v>
      </c>
      <c r="F341" s="764"/>
      <c r="G341" s="764"/>
      <c r="H341" s="753">
        <v>0</v>
      </c>
      <c r="I341" s="764">
        <v>2</v>
      </c>
      <c r="J341" s="764">
        <v>94.44</v>
      </c>
      <c r="K341" s="753">
        <v>1</v>
      </c>
      <c r="L341" s="764">
        <v>2</v>
      </c>
      <c r="M341" s="765">
        <v>94.44</v>
      </c>
    </row>
    <row r="342" spans="1:13" ht="14.4" customHeight="1" x14ac:dyDescent="0.3">
      <c r="A342" s="746" t="s">
        <v>3376</v>
      </c>
      <c r="B342" s="748" t="s">
        <v>3246</v>
      </c>
      <c r="C342" s="748" t="s">
        <v>3755</v>
      </c>
      <c r="D342" s="748" t="s">
        <v>3250</v>
      </c>
      <c r="E342" s="748" t="s">
        <v>3756</v>
      </c>
      <c r="F342" s="764"/>
      <c r="G342" s="764"/>
      <c r="H342" s="753"/>
      <c r="I342" s="764">
        <v>1</v>
      </c>
      <c r="J342" s="764">
        <v>0</v>
      </c>
      <c r="K342" s="753"/>
      <c r="L342" s="764">
        <v>1</v>
      </c>
      <c r="M342" s="765">
        <v>0</v>
      </c>
    </row>
    <row r="343" spans="1:13" ht="14.4" customHeight="1" x14ac:dyDescent="0.3">
      <c r="A343" s="746" t="s">
        <v>3376</v>
      </c>
      <c r="B343" s="748" t="s">
        <v>3246</v>
      </c>
      <c r="C343" s="748" t="s">
        <v>3475</v>
      </c>
      <c r="D343" s="748" t="s">
        <v>3476</v>
      </c>
      <c r="E343" s="748" t="s">
        <v>3477</v>
      </c>
      <c r="F343" s="764">
        <v>2</v>
      </c>
      <c r="G343" s="764">
        <v>162.01999999999998</v>
      </c>
      <c r="H343" s="753">
        <v>1</v>
      </c>
      <c r="I343" s="764"/>
      <c r="J343" s="764"/>
      <c r="K343" s="753">
        <v>0</v>
      </c>
      <c r="L343" s="764">
        <v>2</v>
      </c>
      <c r="M343" s="765">
        <v>162.01999999999998</v>
      </c>
    </row>
    <row r="344" spans="1:13" ht="14.4" customHeight="1" x14ac:dyDescent="0.3">
      <c r="A344" s="746" t="s">
        <v>3376</v>
      </c>
      <c r="B344" s="748" t="s">
        <v>3255</v>
      </c>
      <c r="C344" s="748" t="s">
        <v>2963</v>
      </c>
      <c r="D344" s="748" t="s">
        <v>2792</v>
      </c>
      <c r="E344" s="748" t="s">
        <v>3257</v>
      </c>
      <c r="F344" s="764"/>
      <c r="G344" s="764"/>
      <c r="H344" s="753">
        <v>0</v>
      </c>
      <c r="I344" s="764">
        <v>1</v>
      </c>
      <c r="J344" s="764">
        <v>154.36000000000001</v>
      </c>
      <c r="K344" s="753">
        <v>1</v>
      </c>
      <c r="L344" s="764">
        <v>1</v>
      </c>
      <c r="M344" s="765">
        <v>154.36000000000001</v>
      </c>
    </row>
    <row r="345" spans="1:13" ht="14.4" customHeight="1" x14ac:dyDescent="0.3">
      <c r="A345" s="746" t="s">
        <v>3376</v>
      </c>
      <c r="B345" s="748" t="s">
        <v>3272</v>
      </c>
      <c r="C345" s="748" t="s">
        <v>2988</v>
      </c>
      <c r="D345" s="748" t="s">
        <v>2989</v>
      </c>
      <c r="E345" s="748" t="s">
        <v>2990</v>
      </c>
      <c r="F345" s="764"/>
      <c r="G345" s="764"/>
      <c r="H345" s="753">
        <v>0</v>
      </c>
      <c r="I345" s="764">
        <v>1</v>
      </c>
      <c r="J345" s="764">
        <v>119.7</v>
      </c>
      <c r="K345" s="753">
        <v>1</v>
      </c>
      <c r="L345" s="764">
        <v>1</v>
      </c>
      <c r="M345" s="765">
        <v>119.7</v>
      </c>
    </row>
    <row r="346" spans="1:13" ht="14.4" customHeight="1" x14ac:dyDescent="0.3">
      <c r="A346" s="746" t="s">
        <v>3376</v>
      </c>
      <c r="B346" s="748" t="s">
        <v>3297</v>
      </c>
      <c r="C346" s="748" t="s">
        <v>2370</v>
      </c>
      <c r="D346" s="748" t="s">
        <v>2371</v>
      </c>
      <c r="E346" s="748" t="s">
        <v>2372</v>
      </c>
      <c r="F346" s="764"/>
      <c r="G346" s="764"/>
      <c r="H346" s="753">
        <v>0</v>
      </c>
      <c r="I346" s="764">
        <v>2</v>
      </c>
      <c r="J346" s="764">
        <v>62.64</v>
      </c>
      <c r="K346" s="753">
        <v>1</v>
      </c>
      <c r="L346" s="764">
        <v>2</v>
      </c>
      <c r="M346" s="765">
        <v>62.64</v>
      </c>
    </row>
    <row r="347" spans="1:13" ht="14.4" customHeight="1" x14ac:dyDescent="0.3">
      <c r="A347" s="746" t="s">
        <v>3376</v>
      </c>
      <c r="B347" s="748" t="s">
        <v>3297</v>
      </c>
      <c r="C347" s="748" t="s">
        <v>2451</v>
      </c>
      <c r="D347" s="748" t="s">
        <v>2445</v>
      </c>
      <c r="E347" s="748" t="s">
        <v>3300</v>
      </c>
      <c r="F347" s="764"/>
      <c r="G347" s="764"/>
      <c r="H347" s="753">
        <v>0</v>
      </c>
      <c r="I347" s="764">
        <v>1</v>
      </c>
      <c r="J347" s="764">
        <v>156.61000000000001</v>
      </c>
      <c r="K347" s="753">
        <v>1</v>
      </c>
      <c r="L347" s="764">
        <v>1</v>
      </c>
      <c r="M347" s="765">
        <v>156.61000000000001</v>
      </c>
    </row>
    <row r="348" spans="1:13" ht="14.4" customHeight="1" x14ac:dyDescent="0.3">
      <c r="A348" s="746" t="s">
        <v>3376</v>
      </c>
      <c r="B348" s="748" t="s">
        <v>3305</v>
      </c>
      <c r="C348" s="748" t="s">
        <v>2472</v>
      </c>
      <c r="D348" s="748" t="s">
        <v>2477</v>
      </c>
      <c r="E348" s="748" t="s">
        <v>3310</v>
      </c>
      <c r="F348" s="764"/>
      <c r="G348" s="764"/>
      <c r="H348" s="753">
        <v>0</v>
      </c>
      <c r="I348" s="764">
        <v>6</v>
      </c>
      <c r="J348" s="764">
        <v>2545.4399999999996</v>
      </c>
      <c r="K348" s="753">
        <v>1</v>
      </c>
      <c r="L348" s="764">
        <v>6</v>
      </c>
      <c r="M348" s="765">
        <v>2545.4399999999996</v>
      </c>
    </row>
    <row r="349" spans="1:13" ht="14.4" customHeight="1" x14ac:dyDescent="0.3">
      <c r="A349" s="746" t="s">
        <v>3376</v>
      </c>
      <c r="B349" s="748" t="s">
        <v>3305</v>
      </c>
      <c r="C349" s="748" t="s">
        <v>2476</v>
      </c>
      <c r="D349" s="748" t="s">
        <v>2477</v>
      </c>
      <c r="E349" s="748" t="s">
        <v>2478</v>
      </c>
      <c r="F349" s="764"/>
      <c r="G349" s="764"/>
      <c r="H349" s="753">
        <v>0</v>
      </c>
      <c r="I349" s="764">
        <v>3</v>
      </c>
      <c r="J349" s="764">
        <v>2545.4700000000003</v>
      </c>
      <c r="K349" s="753">
        <v>1</v>
      </c>
      <c r="L349" s="764">
        <v>3</v>
      </c>
      <c r="M349" s="765">
        <v>2545.4700000000003</v>
      </c>
    </row>
    <row r="350" spans="1:13" ht="14.4" customHeight="1" x14ac:dyDescent="0.3">
      <c r="A350" s="746" t="s">
        <v>3376</v>
      </c>
      <c r="B350" s="748" t="s">
        <v>3305</v>
      </c>
      <c r="C350" s="748" t="s">
        <v>2745</v>
      </c>
      <c r="D350" s="748" t="s">
        <v>3311</v>
      </c>
      <c r="E350" s="748" t="s">
        <v>3312</v>
      </c>
      <c r="F350" s="764"/>
      <c r="G350" s="764"/>
      <c r="H350" s="753">
        <v>0</v>
      </c>
      <c r="I350" s="764">
        <v>1</v>
      </c>
      <c r="J350" s="764">
        <v>478.07</v>
      </c>
      <c r="K350" s="753">
        <v>1</v>
      </c>
      <c r="L350" s="764">
        <v>1</v>
      </c>
      <c r="M350" s="765">
        <v>478.07</v>
      </c>
    </row>
    <row r="351" spans="1:13" ht="14.4" customHeight="1" x14ac:dyDescent="0.3">
      <c r="A351" s="746" t="s">
        <v>3376</v>
      </c>
      <c r="B351" s="748" t="s">
        <v>3320</v>
      </c>
      <c r="C351" s="748" t="s">
        <v>2480</v>
      </c>
      <c r="D351" s="748" t="s">
        <v>3323</v>
      </c>
      <c r="E351" s="748" t="s">
        <v>3322</v>
      </c>
      <c r="F351" s="764"/>
      <c r="G351" s="764"/>
      <c r="H351" s="753">
        <v>0</v>
      </c>
      <c r="I351" s="764">
        <v>2</v>
      </c>
      <c r="J351" s="764">
        <v>13.36</v>
      </c>
      <c r="K351" s="753">
        <v>1</v>
      </c>
      <c r="L351" s="764">
        <v>2</v>
      </c>
      <c r="M351" s="765">
        <v>13.36</v>
      </c>
    </row>
    <row r="352" spans="1:13" ht="14.4" customHeight="1" x14ac:dyDescent="0.3">
      <c r="A352" s="746" t="s">
        <v>3376</v>
      </c>
      <c r="B352" s="748" t="s">
        <v>3328</v>
      </c>
      <c r="C352" s="748" t="s">
        <v>2563</v>
      </c>
      <c r="D352" s="748" t="s">
        <v>2564</v>
      </c>
      <c r="E352" s="748" t="s">
        <v>3220</v>
      </c>
      <c r="F352" s="764"/>
      <c r="G352" s="764"/>
      <c r="H352" s="753">
        <v>0</v>
      </c>
      <c r="I352" s="764">
        <v>2</v>
      </c>
      <c r="J352" s="764">
        <v>131.97999999999999</v>
      </c>
      <c r="K352" s="753">
        <v>1</v>
      </c>
      <c r="L352" s="764">
        <v>2</v>
      </c>
      <c r="M352" s="765">
        <v>131.97999999999999</v>
      </c>
    </row>
    <row r="353" spans="1:13" ht="14.4" customHeight="1" x14ac:dyDescent="0.3">
      <c r="A353" s="746" t="s">
        <v>3376</v>
      </c>
      <c r="B353" s="748" t="s">
        <v>3328</v>
      </c>
      <c r="C353" s="748" t="s">
        <v>2681</v>
      </c>
      <c r="D353" s="748" t="s">
        <v>2354</v>
      </c>
      <c r="E353" s="748" t="s">
        <v>3329</v>
      </c>
      <c r="F353" s="764"/>
      <c r="G353" s="764"/>
      <c r="H353" s="753">
        <v>0</v>
      </c>
      <c r="I353" s="764">
        <v>2</v>
      </c>
      <c r="J353" s="764">
        <v>264</v>
      </c>
      <c r="K353" s="753">
        <v>1</v>
      </c>
      <c r="L353" s="764">
        <v>2</v>
      </c>
      <c r="M353" s="765">
        <v>264</v>
      </c>
    </row>
    <row r="354" spans="1:13" ht="14.4" customHeight="1" x14ac:dyDescent="0.3">
      <c r="A354" s="746" t="s">
        <v>3376</v>
      </c>
      <c r="B354" s="748" t="s">
        <v>3331</v>
      </c>
      <c r="C354" s="748" t="s">
        <v>2684</v>
      </c>
      <c r="D354" s="748" t="s">
        <v>619</v>
      </c>
      <c r="E354" s="748" t="s">
        <v>3332</v>
      </c>
      <c r="F354" s="764"/>
      <c r="G354" s="764"/>
      <c r="H354" s="753">
        <v>0</v>
      </c>
      <c r="I354" s="764">
        <v>2</v>
      </c>
      <c r="J354" s="764">
        <v>246.4</v>
      </c>
      <c r="K354" s="753">
        <v>1</v>
      </c>
      <c r="L354" s="764">
        <v>2</v>
      </c>
      <c r="M354" s="765">
        <v>246.4</v>
      </c>
    </row>
    <row r="355" spans="1:13" ht="14.4" customHeight="1" x14ac:dyDescent="0.3">
      <c r="A355" s="746" t="s">
        <v>3376</v>
      </c>
      <c r="B355" s="748" t="s">
        <v>3333</v>
      </c>
      <c r="C355" s="748" t="s">
        <v>2628</v>
      </c>
      <c r="D355" s="748" t="s">
        <v>2629</v>
      </c>
      <c r="E355" s="748" t="s">
        <v>2407</v>
      </c>
      <c r="F355" s="764"/>
      <c r="G355" s="764"/>
      <c r="H355" s="753">
        <v>0</v>
      </c>
      <c r="I355" s="764">
        <v>1</v>
      </c>
      <c r="J355" s="764">
        <v>132</v>
      </c>
      <c r="K355" s="753">
        <v>1</v>
      </c>
      <c r="L355" s="764">
        <v>1</v>
      </c>
      <c r="M355" s="765">
        <v>132</v>
      </c>
    </row>
    <row r="356" spans="1:13" ht="14.4" customHeight="1" x14ac:dyDescent="0.3">
      <c r="A356" s="746" t="s">
        <v>3376</v>
      </c>
      <c r="B356" s="748" t="s">
        <v>3337</v>
      </c>
      <c r="C356" s="748" t="s">
        <v>2315</v>
      </c>
      <c r="D356" s="748" t="s">
        <v>2316</v>
      </c>
      <c r="E356" s="748" t="s">
        <v>3339</v>
      </c>
      <c r="F356" s="764"/>
      <c r="G356" s="764"/>
      <c r="H356" s="753"/>
      <c r="I356" s="764">
        <v>1</v>
      </c>
      <c r="J356" s="764">
        <v>0</v>
      </c>
      <c r="K356" s="753"/>
      <c r="L356" s="764">
        <v>1</v>
      </c>
      <c r="M356" s="765">
        <v>0</v>
      </c>
    </row>
    <row r="357" spans="1:13" ht="14.4" customHeight="1" x14ac:dyDescent="0.3">
      <c r="A357" s="746" t="s">
        <v>3376</v>
      </c>
      <c r="B357" s="748" t="s">
        <v>3347</v>
      </c>
      <c r="C357" s="748" t="s">
        <v>2461</v>
      </c>
      <c r="D357" s="748" t="s">
        <v>2319</v>
      </c>
      <c r="E357" s="748" t="s">
        <v>2407</v>
      </c>
      <c r="F357" s="764"/>
      <c r="G357" s="764"/>
      <c r="H357" s="753">
        <v>0</v>
      </c>
      <c r="I357" s="764">
        <v>1</v>
      </c>
      <c r="J357" s="764">
        <v>113.66</v>
      </c>
      <c r="K357" s="753">
        <v>1</v>
      </c>
      <c r="L357" s="764">
        <v>1</v>
      </c>
      <c r="M357" s="765">
        <v>113.66</v>
      </c>
    </row>
    <row r="358" spans="1:13" ht="14.4" customHeight="1" x14ac:dyDescent="0.3">
      <c r="A358" s="746" t="s">
        <v>3376</v>
      </c>
      <c r="B358" s="748" t="s">
        <v>3350</v>
      </c>
      <c r="C358" s="748" t="s">
        <v>2517</v>
      </c>
      <c r="D358" s="748" t="s">
        <v>2518</v>
      </c>
      <c r="E358" s="748" t="s">
        <v>1610</v>
      </c>
      <c r="F358" s="764"/>
      <c r="G358" s="764"/>
      <c r="H358" s="753">
        <v>0</v>
      </c>
      <c r="I358" s="764">
        <v>1</v>
      </c>
      <c r="J358" s="764">
        <v>113.66</v>
      </c>
      <c r="K358" s="753">
        <v>1</v>
      </c>
      <c r="L358" s="764">
        <v>1</v>
      </c>
      <c r="M358" s="765">
        <v>113.66</v>
      </c>
    </row>
    <row r="359" spans="1:13" ht="14.4" customHeight="1" x14ac:dyDescent="0.3">
      <c r="A359" s="746" t="s">
        <v>3376</v>
      </c>
      <c r="B359" s="748" t="s">
        <v>3165</v>
      </c>
      <c r="C359" s="748" t="s">
        <v>2462</v>
      </c>
      <c r="D359" s="748" t="s">
        <v>2463</v>
      </c>
      <c r="E359" s="748" t="s">
        <v>2464</v>
      </c>
      <c r="F359" s="764"/>
      <c r="G359" s="764"/>
      <c r="H359" s="753">
        <v>0</v>
      </c>
      <c r="I359" s="764">
        <v>1</v>
      </c>
      <c r="J359" s="764">
        <v>53.57</v>
      </c>
      <c r="K359" s="753">
        <v>1</v>
      </c>
      <c r="L359" s="764">
        <v>1</v>
      </c>
      <c r="M359" s="765">
        <v>53.57</v>
      </c>
    </row>
    <row r="360" spans="1:13" ht="14.4" customHeight="1" x14ac:dyDescent="0.3">
      <c r="A360" s="746" t="s">
        <v>3377</v>
      </c>
      <c r="B360" s="748" t="s">
        <v>3212</v>
      </c>
      <c r="C360" s="748" t="s">
        <v>565</v>
      </c>
      <c r="D360" s="748" t="s">
        <v>566</v>
      </c>
      <c r="E360" s="748" t="s">
        <v>3213</v>
      </c>
      <c r="F360" s="764">
        <v>12</v>
      </c>
      <c r="G360" s="764">
        <v>457.95</v>
      </c>
      <c r="H360" s="753">
        <v>1</v>
      </c>
      <c r="I360" s="764"/>
      <c r="J360" s="764"/>
      <c r="K360" s="753">
        <v>0</v>
      </c>
      <c r="L360" s="764">
        <v>12</v>
      </c>
      <c r="M360" s="765">
        <v>457.95</v>
      </c>
    </row>
    <row r="361" spans="1:13" ht="14.4" customHeight="1" x14ac:dyDescent="0.3">
      <c r="A361" s="746" t="s">
        <v>3377</v>
      </c>
      <c r="B361" s="748" t="s">
        <v>3224</v>
      </c>
      <c r="C361" s="748" t="s">
        <v>2542</v>
      </c>
      <c r="D361" s="748" t="s">
        <v>2543</v>
      </c>
      <c r="E361" s="748" t="s">
        <v>1285</v>
      </c>
      <c r="F361" s="764"/>
      <c r="G361" s="764"/>
      <c r="H361" s="753">
        <v>0</v>
      </c>
      <c r="I361" s="764">
        <v>2</v>
      </c>
      <c r="J361" s="764">
        <v>389.08</v>
      </c>
      <c r="K361" s="753">
        <v>1</v>
      </c>
      <c r="L361" s="764">
        <v>2</v>
      </c>
      <c r="M361" s="765">
        <v>389.08</v>
      </c>
    </row>
    <row r="362" spans="1:13" ht="14.4" customHeight="1" x14ac:dyDescent="0.3">
      <c r="A362" s="746" t="s">
        <v>3377</v>
      </c>
      <c r="B362" s="748" t="s">
        <v>3224</v>
      </c>
      <c r="C362" s="748" t="s">
        <v>4085</v>
      </c>
      <c r="D362" s="748" t="s">
        <v>2543</v>
      </c>
      <c r="E362" s="748" t="s">
        <v>1408</v>
      </c>
      <c r="F362" s="764"/>
      <c r="G362" s="764"/>
      <c r="H362" s="753">
        <v>0</v>
      </c>
      <c r="I362" s="764">
        <v>5</v>
      </c>
      <c r="J362" s="764">
        <v>2918.1000000000004</v>
      </c>
      <c r="K362" s="753">
        <v>1</v>
      </c>
      <c r="L362" s="764">
        <v>5</v>
      </c>
      <c r="M362" s="765">
        <v>2918.1000000000004</v>
      </c>
    </row>
    <row r="363" spans="1:13" ht="14.4" customHeight="1" x14ac:dyDescent="0.3">
      <c r="A363" s="746" t="s">
        <v>3377</v>
      </c>
      <c r="B363" s="748" t="s">
        <v>3232</v>
      </c>
      <c r="C363" s="748" t="s">
        <v>4057</v>
      </c>
      <c r="D363" s="748" t="s">
        <v>2340</v>
      </c>
      <c r="E363" s="748" t="s">
        <v>1408</v>
      </c>
      <c r="F363" s="764"/>
      <c r="G363" s="764"/>
      <c r="H363" s="753">
        <v>0</v>
      </c>
      <c r="I363" s="764">
        <v>1</v>
      </c>
      <c r="J363" s="764">
        <v>77.790000000000006</v>
      </c>
      <c r="K363" s="753">
        <v>1</v>
      </c>
      <c r="L363" s="764">
        <v>1</v>
      </c>
      <c r="M363" s="765">
        <v>77.790000000000006</v>
      </c>
    </row>
    <row r="364" spans="1:13" ht="14.4" customHeight="1" x14ac:dyDescent="0.3">
      <c r="A364" s="746" t="s">
        <v>3377</v>
      </c>
      <c r="B364" s="748" t="s">
        <v>3234</v>
      </c>
      <c r="C364" s="748" t="s">
        <v>4260</v>
      </c>
      <c r="D364" s="748" t="s">
        <v>3235</v>
      </c>
      <c r="E364" s="748" t="s">
        <v>3777</v>
      </c>
      <c r="F364" s="764">
        <v>1</v>
      </c>
      <c r="G364" s="764">
        <v>0</v>
      </c>
      <c r="H364" s="753"/>
      <c r="I364" s="764"/>
      <c r="J364" s="764"/>
      <c r="K364" s="753"/>
      <c r="L364" s="764">
        <v>1</v>
      </c>
      <c r="M364" s="765">
        <v>0</v>
      </c>
    </row>
    <row r="365" spans="1:13" ht="14.4" customHeight="1" x14ac:dyDescent="0.3">
      <c r="A365" s="746" t="s">
        <v>3377</v>
      </c>
      <c r="B365" s="748" t="s">
        <v>3234</v>
      </c>
      <c r="C365" s="748" t="s">
        <v>4261</v>
      </c>
      <c r="D365" s="748" t="s">
        <v>3235</v>
      </c>
      <c r="E365" s="748" t="s">
        <v>3777</v>
      </c>
      <c r="F365" s="764">
        <v>5</v>
      </c>
      <c r="G365" s="764">
        <v>0</v>
      </c>
      <c r="H365" s="753"/>
      <c r="I365" s="764"/>
      <c r="J365" s="764"/>
      <c r="K365" s="753"/>
      <c r="L365" s="764">
        <v>5</v>
      </c>
      <c r="M365" s="765">
        <v>0</v>
      </c>
    </row>
    <row r="366" spans="1:13" ht="14.4" customHeight="1" x14ac:dyDescent="0.3">
      <c r="A366" s="746" t="s">
        <v>3377</v>
      </c>
      <c r="B366" s="748" t="s">
        <v>3234</v>
      </c>
      <c r="C366" s="748" t="s">
        <v>2485</v>
      </c>
      <c r="D366" s="748" t="s">
        <v>2636</v>
      </c>
      <c r="E366" s="748" t="s">
        <v>2407</v>
      </c>
      <c r="F366" s="764"/>
      <c r="G366" s="764"/>
      <c r="H366" s="753">
        <v>0</v>
      </c>
      <c r="I366" s="764">
        <v>3</v>
      </c>
      <c r="J366" s="764">
        <v>176.57999999999998</v>
      </c>
      <c r="K366" s="753">
        <v>1</v>
      </c>
      <c r="L366" s="764">
        <v>3</v>
      </c>
      <c r="M366" s="765">
        <v>176.57999999999998</v>
      </c>
    </row>
    <row r="367" spans="1:13" ht="14.4" customHeight="1" x14ac:dyDescent="0.3">
      <c r="A367" s="746" t="s">
        <v>3377</v>
      </c>
      <c r="B367" s="748" t="s">
        <v>3234</v>
      </c>
      <c r="C367" s="748" t="s">
        <v>2488</v>
      </c>
      <c r="D367" s="748" t="s">
        <v>3235</v>
      </c>
      <c r="E367" s="748" t="s">
        <v>1036</v>
      </c>
      <c r="F367" s="764"/>
      <c r="G367" s="764"/>
      <c r="H367" s="753">
        <v>0</v>
      </c>
      <c r="I367" s="764">
        <v>12</v>
      </c>
      <c r="J367" s="764">
        <v>1455.8400000000001</v>
      </c>
      <c r="K367" s="753">
        <v>1</v>
      </c>
      <c r="L367" s="764">
        <v>12</v>
      </c>
      <c r="M367" s="765">
        <v>1455.8400000000001</v>
      </c>
    </row>
    <row r="368" spans="1:13" ht="14.4" customHeight="1" x14ac:dyDescent="0.3">
      <c r="A368" s="746" t="s">
        <v>3377</v>
      </c>
      <c r="B368" s="748" t="s">
        <v>3234</v>
      </c>
      <c r="C368" s="748" t="s">
        <v>4262</v>
      </c>
      <c r="D368" s="748" t="s">
        <v>2636</v>
      </c>
      <c r="E368" s="748" t="s">
        <v>2640</v>
      </c>
      <c r="F368" s="764">
        <v>1</v>
      </c>
      <c r="G368" s="764">
        <v>0</v>
      </c>
      <c r="H368" s="753"/>
      <c r="I368" s="764"/>
      <c r="J368" s="764"/>
      <c r="K368" s="753"/>
      <c r="L368" s="764">
        <v>1</v>
      </c>
      <c r="M368" s="765">
        <v>0</v>
      </c>
    </row>
    <row r="369" spans="1:13" ht="14.4" customHeight="1" x14ac:dyDescent="0.3">
      <c r="A369" s="746" t="s">
        <v>3377</v>
      </c>
      <c r="B369" s="748" t="s">
        <v>3234</v>
      </c>
      <c r="C369" s="748" t="s">
        <v>4263</v>
      </c>
      <c r="D369" s="748" t="s">
        <v>2636</v>
      </c>
      <c r="E369" s="748" t="s">
        <v>2640</v>
      </c>
      <c r="F369" s="764">
        <v>1</v>
      </c>
      <c r="G369" s="764">
        <v>0</v>
      </c>
      <c r="H369" s="753"/>
      <c r="I369" s="764"/>
      <c r="J369" s="764"/>
      <c r="K369" s="753"/>
      <c r="L369" s="764">
        <v>1</v>
      </c>
      <c r="M369" s="765">
        <v>0</v>
      </c>
    </row>
    <row r="370" spans="1:13" ht="14.4" customHeight="1" x14ac:dyDescent="0.3">
      <c r="A370" s="746" t="s">
        <v>3377</v>
      </c>
      <c r="B370" s="748" t="s">
        <v>3246</v>
      </c>
      <c r="C370" s="748" t="s">
        <v>2671</v>
      </c>
      <c r="D370" s="748" t="s">
        <v>3247</v>
      </c>
      <c r="E370" s="748" t="s">
        <v>3248</v>
      </c>
      <c r="F370" s="764"/>
      <c r="G370" s="764"/>
      <c r="H370" s="753">
        <v>0</v>
      </c>
      <c r="I370" s="764">
        <v>1</v>
      </c>
      <c r="J370" s="764">
        <v>62.24</v>
      </c>
      <c r="K370" s="753">
        <v>1</v>
      </c>
      <c r="L370" s="764">
        <v>1</v>
      </c>
      <c r="M370" s="765">
        <v>62.24</v>
      </c>
    </row>
    <row r="371" spans="1:13" ht="14.4" customHeight="1" thickBot="1" x14ac:dyDescent="0.35">
      <c r="A371" s="754" t="s">
        <v>3377</v>
      </c>
      <c r="B371" s="755" t="s">
        <v>3347</v>
      </c>
      <c r="C371" s="755" t="s">
        <v>2639</v>
      </c>
      <c r="D371" s="755" t="s">
        <v>2319</v>
      </c>
      <c r="E371" s="755" t="s">
        <v>2640</v>
      </c>
      <c r="F371" s="766"/>
      <c r="G371" s="766"/>
      <c r="H371" s="760">
        <v>0</v>
      </c>
      <c r="I371" s="766">
        <v>1</v>
      </c>
      <c r="J371" s="766">
        <v>340.97</v>
      </c>
      <c r="K371" s="760">
        <v>1</v>
      </c>
      <c r="L371" s="766">
        <v>1</v>
      </c>
      <c r="M371" s="767">
        <v>340.97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543</v>
      </c>
      <c r="B5" s="645" t="s">
        <v>544</v>
      </c>
      <c r="C5" s="646" t="s">
        <v>545</v>
      </c>
      <c r="D5" s="646" t="s">
        <v>545</v>
      </c>
      <c r="E5" s="646"/>
      <c r="F5" s="646" t="s">
        <v>545</v>
      </c>
      <c r="G5" s="646" t="s">
        <v>545</v>
      </c>
      <c r="H5" s="646" t="s">
        <v>545</v>
      </c>
      <c r="I5" s="647" t="s">
        <v>545</v>
      </c>
      <c r="J5" s="648" t="s">
        <v>74</v>
      </c>
    </row>
    <row r="6" spans="1:10" ht="14.4" customHeight="1" x14ac:dyDescent="0.3">
      <c r="A6" s="644" t="s">
        <v>543</v>
      </c>
      <c r="B6" s="645" t="s">
        <v>355</v>
      </c>
      <c r="C6" s="646">
        <v>3.4124499999989997</v>
      </c>
      <c r="D6" s="646">
        <v>5.6036000000000001</v>
      </c>
      <c r="E6" s="646"/>
      <c r="F6" s="646">
        <v>4.65069</v>
      </c>
      <c r="G6" s="646">
        <v>3.9999998740095002</v>
      </c>
      <c r="H6" s="646">
        <v>0.6506901259904998</v>
      </c>
      <c r="I6" s="647">
        <v>1.1626725366214234</v>
      </c>
      <c r="J6" s="648" t="s">
        <v>1</v>
      </c>
    </row>
    <row r="7" spans="1:10" ht="14.4" customHeight="1" x14ac:dyDescent="0.3">
      <c r="A7" s="644" t="s">
        <v>543</v>
      </c>
      <c r="B7" s="645" t="s">
        <v>356</v>
      </c>
      <c r="C7" s="646">
        <v>0</v>
      </c>
      <c r="D7" s="646">
        <v>0.10163999999999999</v>
      </c>
      <c r="E7" s="646"/>
      <c r="F7" s="646">
        <v>0.40293000000000001</v>
      </c>
      <c r="G7" s="646">
        <v>0.49999998425100001</v>
      </c>
      <c r="H7" s="646">
        <v>-9.7069984250999997E-2</v>
      </c>
      <c r="I7" s="647">
        <v>0.80586002538297907</v>
      </c>
      <c r="J7" s="648" t="s">
        <v>1</v>
      </c>
    </row>
    <row r="8" spans="1:10" ht="14.4" customHeight="1" x14ac:dyDescent="0.3">
      <c r="A8" s="644" t="s">
        <v>543</v>
      </c>
      <c r="B8" s="645" t="s">
        <v>357</v>
      </c>
      <c r="C8" s="646">
        <v>115.21685999999902</v>
      </c>
      <c r="D8" s="646">
        <v>124.32013999999999</v>
      </c>
      <c r="E8" s="646"/>
      <c r="F8" s="646">
        <v>135.24991</v>
      </c>
      <c r="G8" s="646">
        <v>127.5610259821365</v>
      </c>
      <c r="H8" s="646">
        <v>7.6888840178635007</v>
      </c>
      <c r="I8" s="647">
        <v>1.0602761224179886</v>
      </c>
      <c r="J8" s="648" t="s">
        <v>1</v>
      </c>
    </row>
    <row r="9" spans="1:10" ht="14.4" customHeight="1" x14ac:dyDescent="0.3">
      <c r="A9" s="644" t="s">
        <v>543</v>
      </c>
      <c r="B9" s="645" t="s">
        <v>358</v>
      </c>
      <c r="C9" s="646">
        <v>131.15344000000002</v>
      </c>
      <c r="D9" s="646">
        <v>112.83096</v>
      </c>
      <c r="E9" s="646"/>
      <c r="F9" s="646">
        <v>122.25230000000002</v>
      </c>
      <c r="G9" s="646">
        <v>124.4999960785515</v>
      </c>
      <c r="H9" s="646">
        <v>-2.2476960785514848</v>
      </c>
      <c r="I9" s="647">
        <v>0.98194621566788376</v>
      </c>
      <c r="J9" s="648" t="s">
        <v>1</v>
      </c>
    </row>
    <row r="10" spans="1:10" ht="14.4" customHeight="1" x14ac:dyDescent="0.3">
      <c r="A10" s="644" t="s">
        <v>543</v>
      </c>
      <c r="B10" s="645" t="s">
        <v>359</v>
      </c>
      <c r="C10" s="646">
        <v>24.619649999997996</v>
      </c>
      <c r="D10" s="646">
        <v>21.452300000000001</v>
      </c>
      <c r="E10" s="646"/>
      <c r="F10" s="646">
        <v>22.199100000000001</v>
      </c>
      <c r="G10" s="646">
        <v>24.999999212559999</v>
      </c>
      <c r="H10" s="646">
        <v>-2.8008992125599974</v>
      </c>
      <c r="I10" s="647">
        <v>0.88796402796873586</v>
      </c>
      <c r="J10" s="648" t="s">
        <v>1</v>
      </c>
    </row>
    <row r="11" spans="1:10" ht="14.4" customHeight="1" x14ac:dyDescent="0.3">
      <c r="A11" s="644" t="s">
        <v>543</v>
      </c>
      <c r="B11" s="645" t="s">
        <v>360</v>
      </c>
      <c r="C11" s="646">
        <v>1.2554799999999999</v>
      </c>
      <c r="D11" s="646">
        <v>0</v>
      </c>
      <c r="E11" s="646"/>
      <c r="F11" s="646">
        <v>0</v>
      </c>
      <c r="G11" s="646">
        <v>0.49999998425100001</v>
      </c>
      <c r="H11" s="646">
        <v>-0.49999998425100001</v>
      </c>
      <c r="I11" s="647">
        <v>0</v>
      </c>
      <c r="J11" s="648" t="s">
        <v>1</v>
      </c>
    </row>
    <row r="12" spans="1:10" ht="14.4" customHeight="1" x14ac:dyDescent="0.3">
      <c r="A12" s="644" t="s">
        <v>543</v>
      </c>
      <c r="B12" s="645" t="s">
        <v>361</v>
      </c>
      <c r="C12" s="646">
        <v>1.786</v>
      </c>
      <c r="D12" s="646">
        <v>2.407</v>
      </c>
      <c r="E12" s="646"/>
      <c r="F12" s="646">
        <v>6.1580000000000013</v>
      </c>
      <c r="G12" s="646">
        <v>1.999999937004</v>
      </c>
      <c r="H12" s="646">
        <v>4.1580000629960008</v>
      </c>
      <c r="I12" s="647">
        <v>3.0790000969823454</v>
      </c>
      <c r="J12" s="648" t="s">
        <v>1</v>
      </c>
    </row>
    <row r="13" spans="1:10" ht="14.4" customHeight="1" x14ac:dyDescent="0.3">
      <c r="A13" s="644" t="s">
        <v>543</v>
      </c>
      <c r="B13" s="645" t="s">
        <v>362</v>
      </c>
      <c r="C13" s="646">
        <v>42.919999999999007</v>
      </c>
      <c r="D13" s="646">
        <v>52.331900000000005</v>
      </c>
      <c r="E13" s="646"/>
      <c r="F13" s="646">
        <v>50.785000000000004</v>
      </c>
      <c r="G13" s="646">
        <v>60.999998078648005</v>
      </c>
      <c r="H13" s="646">
        <v>-10.214998078648001</v>
      </c>
      <c r="I13" s="647">
        <v>0.83254100982957924</v>
      </c>
      <c r="J13" s="648" t="s">
        <v>1</v>
      </c>
    </row>
    <row r="14" spans="1:10" ht="14.4" customHeight="1" x14ac:dyDescent="0.3">
      <c r="A14" s="644" t="s">
        <v>543</v>
      </c>
      <c r="B14" s="645" t="s">
        <v>363</v>
      </c>
      <c r="C14" s="646">
        <v>4.0167999999999999</v>
      </c>
      <c r="D14" s="646">
        <v>0</v>
      </c>
      <c r="E14" s="646"/>
      <c r="F14" s="646">
        <v>1.3389</v>
      </c>
      <c r="G14" s="646">
        <v>3.499999889758</v>
      </c>
      <c r="H14" s="646">
        <v>-2.1610998897579998</v>
      </c>
      <c r="I14" s="647">
        <v>0.38254286919208313</v>
      </c>
      <c r="J14" s="648" t="s">
        <v>1</v>
      </c>
    </row>
    <row r="15" spans="1:10" ht="14.4" customHeight="1" x14ac:dyDescent="0.3">
      <c r="A15" s="644" t="s">
        <v>543</v>
      </c>
      <c r="B15" s="645" t="s">
        <v>364</v>
      </c>
      <c r="C15" s="646" t="s">
        <v>545</v>
      </c>
      <c r="D15" s="646" t="s">
        <v>545</v>
      </c>
      <c r="E15" s="646"/>
      <c r="F15" s="646">
        <v>0.15540000000000001</v>
      </c>
      <c r="G15" s="646">
        <v>0</v>
      </c>
      <c r="H15" s="646">
        <v>0.15540000000000001</v>
      </c>
      <c r="I15" s="647" t="s">
        <v>545</v>
      </c>
      <c r="J15" s="648" t="s">
        <v>1</v>
      </c>
    </row>
    <row r="16" spans="1:10" ht="14.4" customHeight="1" x14ac:dyDescent="0.3">
      <c r="A16" s="644" t="s">
        <v>543</v>
      </c>
      <c r="B16" s="645" t="s">
        <v>546</v>
      </c>
      <c r="C16" s="646">
        <v>324.38067999999498</v>
      </c>
      <c r="D16" s="646">
        <v>319.04753999999997</v>
      </c>
      <c r="E16" s="646"/>
      <c r="F16" s="646">
        <v>343.19223000000005</v>
      </c>
      <c r="G16" s="646">
        <v>348.56101902116956</v>
      </c>
      <c r="H16" s="646">
        <v>-5.3687890211695048</v>
      </c>
      <c r="I16" s="647">
        <v>0.98459727643599915</v>
      </c>
      <c r="J16" s="648" t="s">
        <v>547</v>
      </c>
    </row>
    <row r="18" spans="1:10" ht="14.4" customHeight="1" x14ac:dyDescent="0.3">
      <c r="A18" s="644" t="s">
        <v>543</v>
      </c>
      <c r="B18" s="645" t="s">
        <v>544</v>
      </c>
      <c r="C18" s="646" t="s">
        <v>545</v>
      </c>
      <c r="D18" s="646" t="s">
        <v>545</v>
      </c>
      <c r="E18" s="646"/>
      <c r="F18" s="646" t="s">
        <v>545</v>
      </c>
      <c r="G18" s="646" t="s">
        <v>545</v>
      </c>
      <c r="H18" s="646" t="s">
        <v>545</v>
      </c>
      <c r="I18" s="647" t="s">
        <v>545</v>
      </c>
      <c r="J18" s="648" t="s">
        <v>74</v>
      </c>
    </row>
    <row r="19" spans="1:10" ht="14.4" customHeight="1" x14ac:dyDescent="0.3">
      <c r="A19" s="644" t="s">
        <v>553</v>
      </c>
      <c r="B19" s="645" t="s">
        <v>554</v>
      </c>
      <c r="C19" s="646" t="s">
        <v>545</v>
      </c>
      <c r="D19" s="646" t="s">
        <v>545</v>
      </c>
      <c r="E19" s="646"/>
      <c r="F19" s="646" t="s">
        <v>545</v>
      </c>
      <c r="G19" s="646" t="s">
        <v>545</v>
      </c>
      <c r="H19" s="646" t="s">
        <v>545</v>
      </c>
      <c r="I19" s="647" t="s">
        <v>545</v>
      </c>
      <c r="J19" s="648" t="s">
        <v>0</v>
      </c>
    </row>
    <row r="20" spans="1:10" ht="14.4" customHeight="1" x14ac:dyDescent="0.3">
      <c r="A20" s="644" t="s">
        <v>553</v>
      </c>
      <c r="B20" s="645" t="s">
        <v>355</v>
      </c>
      <c r="C20" s="646">
        <v>3.4124499999989997</v>
      </c>
      <c r="D20" s="646">
        <v>5.6036000000000001</v>
      </c>
      <c r="E20" s="646"/>
      <c r="F20" s="646">
        <v>4.65069</v>
      </c>
      <c r="G20" s="646">
        <v>3.9999998740095002</v>
      </c>
      <c r="H20" s="646">
        <v>0.6506901259904998</v>
      </c>
      <c r="I20" s="647">
        <v>1.1626725366214234</v>
      </c>
      <c r="J20" s="648" t="s">
        <v>1</v>
      </c>
    </row>
    <row r="21" spans="1:10" ht="14.4" customHeight="1" x14ac:dyDescent="0.3">
      <c r="A21" s="644" t="s">
        <v>553</v>
      </c>
      <c r="B21" s="645" t="s">
        <v>356</v>
      </c>
      <c r="C21" s="646">
        <v>0</v>
      </c>
      <c r="D21" s="646">
        <v>0.10163999999999999</v>
      </c>
      <c r="E21" s="646"/>
      <c r="F21" s="646">
        <v>0.40293000000000001</v>
      </c>
      <c r="G21" s="646">
        <v>0.49999998425100001</v>
      </c>
      <c r="H21" s="646">
        <v>-9.7069984250999997E-2</v>
      </c>
      <c r="I21" s="647">
        <v>0.80586002538297907</v>
      </c>
      <c r="J21" s="648" t="s">
        <v>1</v>
      </c>
    </row>
    <row r="22" spans="1:10" ht="14.4" customHeight="1" x14ac:dyDescent="0.3">
      <c r="A22" s="644" t="s">
        <v>553</v>
      </c>
      <c r="B22" s="645" t="s">
        <v>357</v>
      </c>
      <c r="C22" s="646">
        <v>114.92142000000001</v>
      </c>
      <c r="D22" s="646">
        <v>124.17413999999999</v>
      </c>
      <c r="E22" s="646"/>
      <c r="F22" s="646">
        <v>135.24991</v>
      </c>
      <c r="G22" s="646">
        <v>127.453225985532</v>
      </c>
      <c r="H22" s="646">
        <v>7.7966840144679992</v>
      </c>
      <c r="I22" s="647">
        <v>1.061172904445377</v>
      </c>
      <c r="J22" s="648" t="s">
        <v>1</v>
      </c>
    </row>
    <row r="23" spans="1:10" ht="14.4" customHeight="1" x14ac:dyDescent="0.3">
      <c r="A23" s="644" t="s">
        <v>553</v>
      </c>
      <c r="B23" s="645" t="s">
        <v>358</v>
      </c>
      <c r="C23" s="646">
        <v>124.17934000000001</v>
      </c>
      <c r="D23" s="646">
        <v>106.77624</v>
      </c>
      <c r="E23" s="646"/>
      <c r="F23" s="646">
        <v>115.39874000000002</v>
      </c>
      <c r="G23" s="646">
        <v>115.716593617662</v>
      </c>
      <c r="H23" s="646">
        <v>-0.3178536176619815</v>
      </c>
      <c r="I23" s="647">
        <v>0.99725317166946514</v>
      </c>
      <c r="J23" s="648" t="s">
        <v>1</v>
      </c>
    </row>
    <row r="24" spans="1:10" ht="14.4" customHeight="1" x14ac:dyDescent="0.3">
      <c r="A24" s="644" t="s">
        <v>553</v>
      </c>
      <c r="B24" s="645" t="s">
        <v>359</v>
      </c>
      <c r="C24" s="646">
        <v>22.340649999998998</v>
      </c>
      <c r="D24" s="646">
        <v>19.818300000000001</v>
      </c>
      <c r="E24" s="646"/>
      <c r="F24" s="646">
        <v>19.748100000000001</v>
      </c>
      <c r="G24" s="646">
        <v>21.534695715304998</v>
      </c>
      <c r="H24" s="646">
        <v>-1.7865957153049976</v>
      </c>
      <c r="I24" s="647">
        <v>0.91703640771505124</v>
      </c>
      <c r="J24" s="648" t="s">
        <v>1</v>
      </c>
    </row>
    <row r="25" spans="1:10" ht="14.4" customHeight="1" x14ac:dyDescent="0.3">
      <c r="A25" s="644" t="s">
        <v>553</v>
      </c>
      <c r="B25" s="645" t="s">
        <v>360</v>
      </c>
      <c r="C25" s="646">
        <v>1.2554799999999999</v>
      </c>
      <c r="D25" s="646">
        <v>0</v>
      </c>
      <c r="E25" s="646"/>
      <c r="F25" s="646" t="s">
        <v>545</v>
      </c>
      <c r="G25" s="646" t="s">
        <v>545</v>
      </c>
      <c r="H25" s="646" t="s">
        <v>545</v>
      </c>
      <c r="I25" s="647" t="s">
        <v>545</v>
      </c>
      <c r="J25" s="648" t="s">
        <v>1</v>
      </c>
    </row>
    <row r="26" spans="1:10" ht="14.4" customHeight="1" x14ac:dyDescent="0.3">
      <c r="A26" s="644" t="s">
        <v>553</v>
      </c>
      <c r="B26" s="645" t="s">
        <v>361</v>
      </c>
      <c r="C26" s="646">
        <v>1.6360000000000001</v>
      </c>
      <c r="D26" s="646">
        <v>2.407</v>
      </c>
      <c r="E26" s="646"/>
      <c r="F26" s="646">
        <v>6.1580000000000013</v>
      </c>
      <c r="G26" s="646">
        <v>1.8636908460254999</v>
      </c>
      <c r="H26" s="646">
        <v>4.2943091539745009</v>
      </c>
      <c r="I26" s="647">
        <v>3.3041960865626017</v>
      </c>
      <c r="J26" s="648" t="s">
        <v>1</v>
      </c>
    </row>
    <row r="27" spans="1:10" ht="14.4" customHeight="1" x14ac:dyDescent="0.3">
      <c r="A27" s="644" t="s">
        <v>553</v>
      </c>
      <c r="B27" s="645" t="s">
        <v>362</v>
      </c>
      <c r="C27" s="646">
        <v>42.919999999999007</v>
      </c>
      <c r="D27" s="646">
        <v>52.331900000000005</v>
      </c>
      <c r="E27" s="646"/>
      <c r="F27" s="646">
        <v>50.785000000000004</v>
      </c>
      <c r="G27" s="646">
        <v>60.999998078648005</v>
      </c>
      <c r="H27" s="646">
        <v>-10.214998078648001</v>
      </c>
      <c r="I27" s="647">
        <v>0.83254100982957924</v>
      </c>
      <c r="J27" s="648" t="s">
        <v>1</v>
      </c>
    </row>
    <row r="28" spans="1:10" ht="14.4" customHeight="1" x14ac:dyDescent="0.3">
      <c r="A28" s="644" t="s">
        <v>553</v>
      </c>
      <c r="B28" s="645" t="s">
        <v>363</v>
      </c>
      <c r="C28" s="646">
        <v>4.0167999999999999</v>
      </c>
      <c r="D28" s="646">
        <v>0</v>
      </c>
      <c r="E28" s="646"/>
      <c r="F28" s="646">
        <v>1.3389</v>
      </c>
      <c r="G28" s="646">
        <v>3.499999889758</v>
      </c>
      <c r="H28" s="646">
        <v>-2.1610998897579998</v>
      </c>
      <c r="I28" s="647">
        <v>0.38254286919208313</v>
      </c>
      <c r="J28" s="648" t="s">
        <v>1</v>
      </c>
    </row>
    <row r="29" spans="1:10" ht="14.4" customHeight="1" x14ac:dyDescent="0.3">
      <c r="A29" s="644" t="s">
        <v>553</v>
      </c>
      <c r="B29" s="645" t="s">
        <v>364</v>
      </c>
      <c r="C29" s="646" t="s">
        <v>545</v>
      </c>
      <c r="D29" s="646" t="s">
        <v>545</v>
      </c>
      <c r="E29" s="646"/>
      <c r="F29" s="646">
        <v>0.15540000000000001</v>
      </c>
      <c r="G29" s="646">
        <v>0</v>
      </c>
      <c r="H29" s="646">
        <v>0.15540000000000001</v>
      </c>
      <c r="I29" s="647" t="s">
        <v>545</v>
      </c>
      <c r="J29" s="648" t="s">
        <v>1</v>
      </c>
    </row>
    <row r="30" spans="1:10" ht="14.4" customHeight="1" x14ac:dyDescent="0.3">
      <c r="A30" s="644" t="s">
        <v>553</v>
      </c>
      <c r="B30" s="645" t="s">
        <v>555</v>
      </c>
      <c r="C30" s="646">
        <v>314.68213999999699</v>
      </c>
      <c r="D30" s="646">
        <v>311.21282000000002</v>
      </c>
      <c r="E30" s="646"/>
      <c r="F30" s="646">
        <v>333.88767000000007</v>
      </c>
      <c r="G30" s="646">
        <v>335.56820399119101</v>
      </c>
      <c r="H30" s="646">
        <v>-1.6805339911909414</v>
      </c>
      <c r="I30" s="647">
        <v>0.99499197489153335</v>
      </c>
      <c r="J30" s="648" t="s">
        <v>551</v>
      </c>
    </row>
    <row r="31" spans="1:10" ht="14.4" customHeight="1" x14ac:dyDescent="0.3">
      <c r="A31" s="644" t="s">
        <v>545</v>
      </c>
      <c r="B31" s="645" t="s">
        <v>545</v>
      </c>
      <c r="C31" s="646" t="s">
        <v>545</v>
      </c>
      <c r="D31" s="646" t="s">
        <v>545</v>
      </c>
      <c r="E31" s="646"/>
      <c r="F31" s="646" t="s">
        <v>545</v>
      </c>
      <c r="G31" s="646" t="s">
        <v>545</v>
      </c>
      <c r="H31" s="646" t="s">
        <v>545</v>
      </c>
      <c r="I31" s="647" t="s">
        <v>545</v>
      </c>
      <c r="J31" s="648" t="s">
        <v>552</v>
      </c>
    </row>
    <row r="32" spans="1:10" ht="14.4" customHeight="1" x14ac:dyDescent="0.3">
      <c r="A32" s="644" t="s">
        <v>556</v>
      </c>
      <c r="B32" s="645" t="s">
        <v>557</v>
      </c>
      <c r="C32" s="646" t="s">
        <v>545</v>
      </c>
      <c r="D32" s="646" t="s">
        <v>545</v>
      </c>
      <c r="E32" s="646"/>
      <c r="F32" s="646" t="s">
        <v>545</v>
      </c>
      <c r="G32" s="646" t="s">
        <v>545</v>
      </c>
      <c r="H32" s="646" t="s">
        <v>545</v>
      </c>
      <c r="I32" s="647" t="s">
        <v>545</v>
      </c>
      <c r="J32" s="648" t="s">
        <v>0</v>
      </c>
    </row>
    <row r="33" spans="1:10" ht="14.4" customHeight="1" x14ac:dyDescent="0.3">
      <c r="A33" s="644" t="s">
        <v>556</v>
      </c>
      <c r="B33" s="645" t="s">
        <v>357</v>
      </c>
      <c r="C33" s="646">
        <v>0.295439999999</v>
      </c>
      <c r="D33" s="646">
        <v>0.14600000000000002</v>
      </c>
      <c r="E33" s="646"/>
      <c r="F33" s="646">
        <v>0</v>
      </c>
      <c r="G33" s="646">
        <v>0.10779999660450001</v>
      </c>
      <c r="H33" s="646">
        <v>-0.10779999660450001</v>
      </c>
      <c r="I33" s="647">
        <v>0</v>
      </c>
      <c r="J33" s="648" t="s">
        <v>1</v>
      </c>
    </row>
    <row r="34" spans="1:10" ht="14.4" customHeight="1" x14ac:dyDescent="0.3">
      <c r="A34" s="644" t="s">
        <v>556</v>
      </c>
      <c r="B34" s="645" t="s">
        <v>358</v>
      </c>
      <c r="C34" s="646">
        <v>6.9741</v>
      </c>
      <c r="D34" s="646">
        <v>6.0547199999999997</v>
      </c>
      <c r="E34" s="646"/>
      <c r="F34" s="646">
        <v>6.8535599999999999</v>
      </c>
      <c r="G34" s="646">
        <v>8.7834024608894996</v>
      </c>
      <c r="H34" s="646">
        <v>-1.9298424608894997</v>
      </c>
      <c r="I34" s="647">
        <v>0.78028532001321238</v>
      </c>
      <c r="J34" s="648" t="s">
        <v>1</v>
      </c>
    </row>
    <row r="35" spans="1:10" ht="14.4" customHeight="1" x14ac:dyDescent="0.3">
      <c r="A35" s="644" t="s">
        <v>556</v>
      </c>
      <c r="B35" s="645" t="s">
        <v>359</v>
      </c>
      <c r="C35" s="646">
        <v>2.2789999999989998</v>
      </c>
      <c r="D35" s="646">
        <v>1.6339999999999999</v>
      </c>
      <c r="E35" s="646"/>
      <c r="F35" s="646">
        <v>2.4509999999999996</v>
      </c>
      <c r="G35" s="646">
        <v>3.4653034972549994</v>
      </c>
      <c r="H35" s="646">
        <v>-1.0143034972549998</v>
      </c>
      <c r="I35" s="647">
        <v>0.70729735561157381</v>
      </c>
      <c r="J35" s="648" t="s">
        <v>1</v>
      </c>
    </row>
    <row r="36" spans="1:10" ht="14.4" customHeight="1" x14ac:dyDescent="0.3">
      <c r="A36" s="644" t="s">
        <v>556</v>
      </c>
      <c r="B36" s="645" t="s">
        <v>360</v>
      </c>
      <c r="C36" s="646" t="s">
        <v>545</v>
      </c>
      <c r="D36" s="646" t="s">
        <v>545</v>
      </c>
      <c r="E36" s="646"/>
      <c r="F36" s="646">
        <v>0</v>
      </c>
      <c r="G36" s="646">
        <v>0.49999998425100001</v>
      </c>
      <c r="H36" s="646">
        <v>-0.49999998425100001</v>
      </c>
      <c r="I36" s="647">
        <v>0</v>
      </c>
      <c r="J36" s="648" t="s">
        <v>1</v>
      </c>
    </row>
    <row r="37" spans="1:10" ht="14.4" customHeight="1" x14ac:dyDescent="0.3">
      <c r="A37" s="644" t="s">
        <v>556</v>
      </c>
      <c r="B37" s="645" t="s">
        <v>361</v>
      </c>
      <c r="C37" s="646">
        <v>0.15</v>
      </c>
      <c r="D37" s="646">
        <v>0</v>
      </c>
      <c r="E37" s="646"/>
      <c r="F37" s="646">
        <v>0</v>
      </c>
      <c r="G37" s="646">
        <v>0.1363090909785</v>
      </c>
      <c r="H37" s="646">
        <v>-0.1363090909785</v>
      </c>
      <c r="I37" s="647">
        <v>0</v>
      </c>
      <c r="J37" s="648" t="s">
        <v>1</v>
      </c>
    </row>
    <row r="38" spans="1:10" ht="14.4" customHeight="1" x14ac:dyDescent="0.3">
      <c r="A38" s="644" t="s">
        <v>556</v>
      </c>
      <c r="B38" s="645" t="s">
        <v>362</v>
      </c>
      <c r="C38" s="646">
        <v>0</v>
      </c>
      <c r="D38" s="646">
        <v>0</v>
      </c>
      <c r="E38" s="646"/>
      <c r="F38" s="646" t="s">
        <v>545</v>
      </c>
      <c r="G38" s="646" t="s">
        <v>545</v>
      </c>
      <c r="H38" s="646" t="s">
        <v>545</v>
      </c>
      <c r="I38" s="647" t="s">
        <v>545</v>
      </c>
      <c r="J38" s="648" t="s">
        <v>1</v>
      </c>
    </row>
    <row r="39" spans="1:10" ht="14.4" customHeight="1" x14ac:dyDescent="0.3">
      <c r="A39" s="644" t="s">
        <v>556</v>
      </c>
      <c r="B39" s="645" t="s">
        <v>558</v>
      </c>
      <c r="C39" s="646">
        <v>9.6985399999979993</v>
      </c>
      <c r="D39" s="646">
        <v>7.834719999999999</v>
      </c>
      <c r="E39" s="646"/>
      <c r="F39" s="646">
        <v>9.3045599999999986</v>
      </c>
      <c r="G39" s="646">
        <v>12.9928150299785</v>
      </c>
      <c r="H39" s="646">
        <v>-3.6882550299785013</v>
      </c>
      <c r="I39" s="647">
        <v>0.71613118316018964</v>
      </c>
      <c r="J39" s="648" t="s">
        <v>551</v>
      </c>
    </row>
    <row r="40" spans="1:10" ht="14.4" customHeight="1" x14ac:dyDescent="0.3">
      <c r="A40" s="644" t="s">
        <v>545</v>
      </c>
      <c r="B40" s="645" t="s">
        <v>545</v>
      </c>
      <c r="C40" s="646" t="s">
        <v>545</v>
      </c>
      <c r="D40" s="646" t="s">
        <v>545</v>
      </c>
      <c r="E40" s="646"/>
      <c r="F40" s="646" t="s">
        <v>545</v>
      </c>
      <c r="G40" s="646" t="s">
        <v>545</v>
      </c>
      <c r="H40" s="646" t="s">
        <v>545</v>
      </c>
      <c r="I40" s="647" t="s">
        <v>545</v>
      </c>
      <c r="J40" s="648" t="s">
        <v>552</v>
      </c>
    </row>
    <row r="41" spans="1:10" ht="14.4" customHeight="1" x14ac:dyDescent="0.3">
      <c r="A41" s="644" t="s">
        <v>543</v>
      </c>
      <c r="B41" s="645" t="s">
        <v>546</v>
      </c>
      <c r="C41" s="646">
        <v>324.38067999999498</v>
      </c>
      <c r="D41" s="646">
        <v>319.04754000000003</v>
      </c>
      <c r="E41" s="646"/>
      <c r="F41" s="646">
        <v>343.19223000000011</v>
      </c>
      <c r="G41" s="646">
        <v>348.5610190211695</v>
      </c>
      <c r="H41" s="646">
        <v>-5.3687890211693912</v>
      </c>
      <c r="I41" s="647">
        <v>0.98459727643599948</v>
      </c>
      <c r="J41" s="648" t="s">
        <v>547</v>
      </c>
    </row>
  </sheetData>
  <mergeCells count="3">
    <mergeCell ref="A1:I1"/>
    <mergeCell ref="F3:I3"/>
    <mergeCell ref="C4:D4"/>
  </mergeCells>
  <conditionalFormatting sqref="F17 F42:F65537">
    <cfRule type="cellIs" dxfId="38" priority="18" stopIfTrue="1" operator="greaterThan">
      <formula>1</formula>
    </cfRule>
  </conditionalFormatting>
  <conditionalFormatting sqref="H5:H16">
    <cfRule type="expression" dxfId="37" priority="14">
      <formula>$H5&gt;0</formula>
    </cfRule>
  </conditionalFormatting>
  <conditionalFormatting sqref="I5:I16">
    <cfRule type="expression" dxfId="36" priority="15">
      <formula>$I5&gt;1</formula>
    </cfRule>
  </conditionalFormatting>
  <conditionalFormatting sqref="B5:B16">
    <cfRule type="expression" dxfId="35" priority="11">
      <formula>OR($J5="NS",$J5="SumaNS",$J5="Účet")</formula>
    </cfRule>
  </conditionalFormatting>
  <conditionalFormatting sqref="F5:I16 B5:D16">
    <cfRule type="expression" dxfId="34" priority="17">
      <formula>AND($J5&lt;&gt;"",$J5&lt;&gt;"mezeraKL")</formula>
    </cfRule>
  </conditionalFormatting>
  <conditionalFormatting sqref="B5:D16 F5:I16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2" priority="13">
      <formula>OR($J5="SumaNS",$J5="NS")</formula>
    </cfRule>
  </conditionalFormatting>
  <conditionalFormatting sqref="A5:A16">
    <cfRule type="expression" dxfId="31" priority="9">
      <formula>AND($J5&lt;&gt;"mezeraKL",$J5&lt;&gt;"")</formula>
    </cfRule>
  </conditionalFormatting>
  <conditionalFormatting sqref="A5:A16">
    <cfRule type="expression" dxfId="30" priority="10">
      <formula>AND($J5&lt;&gt;"",$J5&lt;&gt;"mezeraKL")</formula>
    </cfRule>
  </conditionalFormatting>
  <conditionalFormatting sqref="H18:H41">
    <cfRule type="expression" dxfId="29" priority="5">
      <formula>$H18&gt;0</formula>
    </cfRule>
  </conditionalFormatting>
  <conditionalFormatting sqref="A18:A41">
    <cfRule type="expression" dxfId="28" priority="2">
      <formula>AND($J18&lt;&gt;"mezeraKL",$J18&lt;&gt;"")</formula>
    </cfRule>
  </conditionalFormatting>
  <conditionalFormatting sqref="I18:I41">
    <cfRule type="expression" dxfId="27" priority="6">
      <formula>$I18&gt;1</formula>
    </cfRule>
  </conditionalFormatting>
  <conditionalFormatting sqref="B18:B41">
    <cfRule type="expression" dxfId="26" priority="1">
      <formula>OR($J18="NS",$J18="SumaNS",$J18="Účet")</formula>
    </cfRule>
  </conditionalFormatting>
  <conditionalFormatting sqref="A18:D41 F18:I41">
    <cfRule type="expression" dxfId="25" priority="8">
      <formula>AND($J18&lt;&gt;"",$J18&lt;&gt;"mezeraKL")</formula>
    </cfRule>
  </conditionalFormatting>
  <conditionalFormatting sqref="B18:D41 F18:I41">
    <cfRule type="expression" dxfId="24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41 F18:I41">
    <cfRule type="expression" dxfId="23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4602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2.6968454781369458</v>
      </c>
      <c r="J3" s="207">
        <f>SUBTOTAL(9,J5:J1048576)</f>
        <v>127267</v>
      </c>
      <c r="K3" s="208">
        <f>SUBTOTAL(9,K5:K1048576)</f>
        <v>343219.43346605467</v>
      </c>
    </row>
    <row r="4" spans="1:11" s="338" customFormat="1" ht="14.4" customHeight="1" thickBot="1" x14ac:dyDescent="0.35">
      <c r="A4" s="775" t="s">
        <v>4</v>
      </c>
      <c r="B4" s="776" t="s">
        <v>5</v>
      </c>
      <c r="C4" s="776" t="s">
        <v>0</v>
      </c>
      <c r="D4" s="776" t="s">
        <v>6</v>
      </c>
      <c r="E4" s="776" t="s">
        <v>7</v>
      </c>
      <c r="F4" s="776" t="s">
        <v>1</v>
      </c>
      <c r="G4" s="776" t="s">
        <v>90</v>
      </c>
      <c r="H4" s="651" t="s">
        <v>11</v>
      </c>
      <c r="I4" s="652" t="s">
        <v>184</v>
      </c>
      <c r="J4" s="652" t="s">
        <v>13</v>
      </c>
      <c r="K4" s="653" t="s">
        <v>201</v>
      </c>
    </row>
    <row r="5" spans="1:11" ht="14.4" customHeight="1" x14ac:dyDescent="0.3">
      <c r="A5" s="739" t="s">
        <v>543</v>
      </c>
      <c r="B5" s="740" t="s">
        <v>544</v>
      </c>
      <c r="C5" s="743" t="s">
        <v>553</v>
      </c>
      <c r="D5" s="777" t="s">
        <v>3069</v>
      </c>
      <c r="E5" s="743" t="s">
        <v>4584</v>
      </c>
      <c r="F5" s="777" t="s">
        <v>4585</v>
      </c>
      <c r="G5" s="743" t="s">
        <v>4297</v>
      </c>
      <c r="H5" s="743" t="s">
        <v>4298</v>
      </c>
      <c r="I5" s="229">
        <v>4.3012499999999996</v>
      </c>
      <c r="J5" s="229">
        <v>192</v>
      </c>
      <c r="K5" s="763">
        <v>825.84000000000015</v>
      </c>
    </row>
    <row r="6" spans="1:11" ht="14.4" customHeight="1" x14ac:dyDescent="0.3">
      <c r="A6" s="746" t="s">
        <v>543</v>
      </c>
      <c r="B6" s="748" t="s">
        <v>544</v>
      </c>
      <c r="C6" s="751" t="s">
        <v>553</v>
      </c>
      <c r="D6" s="778" t="s">
        <v>3069</v>
      </c>
      <c r="E6" s="751" t="s">
        <v>4584</v>
      </c>
      <c r="F6" s="778" t="s">
        <v>4585</v>
      </c>
      <c r="G6" s="751" t="s">
        <v>4299</v>
      </c>
      <c r="H6" s="751" t="s">
        <v>4300</v>
      </c>
      <c r="I6" s="764">
        <v>4.7683333333333335</v>
      </c>
      <c r="J6" s="764">
        <v>380</v>
      </c>
      <c r="K6" s="765">
        <v>1821.8</v>
      </c>
    </row>
    <row r="7" spans="1:11" ht="14.4" customHeight="1" x14ac:dyDescent="0.3">
      <c r="A7" s="746" t="s">
        <v>543</v>
      </c>
      <c r="B7" s="748" t="s">
        <v>544</v>
      </c>
      <c r="C7" s="751" t="s">
        <v>553</v>
      </c>
      <c r="D7" s="778" t="s">
        <v>3069</v>
      </c>
      <c r="E7" s="751" t="s">
        <v>4584</v>
      </c>
      <c r="F7" s="778" t="s">
        <v>4585</v>
      </c>
      <c r="G7" s="751" t="s">
        <v>4301</v>
      </c>
      <c r="H7" s="751" t="s">
        <v>4302</v>
      </c>
      <c r="I7" s="764">
        <v>82.8</v>
      </c>
      <c r="J7" s="764">
        <v>10</v>
      </c>
      <c r="K7" s="765">
        <v>828</v>
      </c>
    </row>
    <row r="8" spans="1:11" ht="14.4" customHeight="1" x14ac:dyDescent="0.3">
      <c r="A8" s="746" t="s">
        <v>543</v>
      </c>
      <c r="B8" s="748" t="s">
        <v>544</v>
      </c>
      <c r="C8" s="751" t="s">
        <v>553</v>
      </c>
      <c r="D8" s="778" t="s">
        <v>3069</v>
      </c>
      <c r="E8" s="751" t="s">
        <v>4584</v>
      </c>
      <c r="F8" s="778" t="s">
        <v>4585</v>
      </c>
      <c r="G8" s="751" t="s">
        <v>4303</v>
      </c>
      <c r="H8" s="751" t="s">
        <v>4304</v>
      </c>
      <c r="I8" s="764">
        <v>73.212857142857146</v>
      </c>
      <c r="J8" s="764">
        <v>70</v>
      </c>
      <c r="K8" s="765">
        <v>5124.9100000000008</v>
      </c>
    </row>
    <row r="9" spans="1:11" ht="14.4" customHeight="1" x14ac:dyDescent="0.3">
      <c r="A9" s="746" t="s">
        <v>543</v>
      </c>
      <c r="B9" s="748" t="s">
        <v>544</v>
      </c>
      <c r="C9" s="751" t="s">
        <v>553</v>
      </c>
      <c r="D9" s="778" t="s">
        <v>3069</v>
      </c>
      <c r="E9" s="751" t="s">
        <v>4584</v>
      </c>
      <c r="F9" s="778" t="s">
        <v>4585</v>
      </c>
      <c r="G9" s="751" t="s">
        <v>4305</v>
      </c>
      <c r="H9" s="751" t="s">
        <v>4306</v>
      </c>
      <c r="I9" s="764">
        <v>3.1699999999999995</v>
      </c>
      <c r="J9" s="764">
        <v>500</v>
      </c>
      <c r="K9" s="765">
        <v>1585.2000000000003</v>
      </c>
    </row>
    <row r="10" spans="1:11" ht="14.4" customHeight="1" x14ac:dyDescent="0.3">
      <c r="A10" s="746" t="s">
        <v>543</v>
      </c>
      <c r="B10" s="748" t="s">
        <v>544</v>
      </c>
      <c r="C10" s="751" t="s">
        <v>553</v>
      </c>
      <c r="D10" s="778" t="s">
        <v>3069</v>
      </c>
      <c r="E10" s="751" t="s">
        <v>4584</v>
      </c>
      <c r="F10" s="778" t="s">
        <v>4585</v>
      </c>
      <c r="G10" s="751" t="s">
        <v>4307</v>
      </c>
      <c r="H10" s="751" t="s">
        <v>4308</v>
      </c>
      <c r="I10" s="764">
        <v>3.875</v>
      </c>
      <c r="J10" s="764">
        <v>460</v>
      </c>
      <c r="K10" s="765">
        <v>1780.1999999999998</v>
      </c>
    </row>
    <row r="11" spans="1:11" ht="14.4" customHeight="1" x14ac:dyDescent="0.3">
      <c r="A11" s="746" t="s">
        <v>543</v>
      </c>
      <c r="B11" s="748" t="s">
        <v>544</v>
      </c>
      <c r="C11" s="751" t="s">
        <v>553</v>
      </c>
      <c r="D11" s="778" t="s">
        <v>3069</v>
      </c>
      <c r="E11" s="751" t="s">
        <v>4584</v>
      </c>
      <c r="F11" s="778" t="s">
        <v>4585</v>
      </c>
      <c r="G11" s="751" t="s">
        <v>4309</v>
      </c>
      <c r="H11" s="751" t="s">
        <v>4310</v>
      </c>
      <c r="I11" s="764">
        <v>13.817499999999999</v>
      </c>
      <c r="J11" s="764">
        <v>110</v>
      </c>
      <c r="K11" s="765">
        <v>1574.8</v>
      </c>
    </row>
    <row r="12" spans="1:11" ht="14.4" customHeight="1" x14ac:dyDescent="0.3">
      <c r="A12" s="746" t="s">
        <v>543</v>
      </c>
      <c r="B12" s="748" t="s">
        <v>544</v>
      </c>
      <c r="C12" s="751" t="s">
        <v>553</v>
      </c>
      <c r="D12" s="778" t="s">
        <v>3069</v>
      </c>
      <c r="E12" s="751" t="s">
        <v>4584</v>
      </c>
      <c r="F12" s="778" t="s">
        <v>4585</v>
      </c>
      <c r="G12" s="751" t="s">
        <v>4311</v>
      </c>
      <c r="H12" s="751" t="s">
        <v>4312</v>
      </c>
      <c r="I12" s="764">
        <v>8.5299999999999994</v>
      </c>
      <c r="J12" s="764">
        <v>1</v>
      </c>
      <c r="K12" s="765">
        <v>8.5299999999999994</v>
      </c>
    </row>
    <row r="13" spans="1:11" ht="14.4" customHeight="1" x14ac:dyDescent="0.3">
      <c r="A13" s="746" t="s">
        <v>543</v>
      </c>
      <c r="B13" s="748" t="s">
        <v>544</v>
      </c>
      <c r="C13" s="751" t="s">
        <v>553</v>
      </c>
      <c r="D13" s="778" t="s">
        <v>3069</v>
      </c>
      <c r="E13" s="751" t="s">
        <v>4584</v>
      </c>
      <c r="F13" s="778" t="s">
        <v>4585</v>
      </c>
      <c r="G13" s="751" t="s">
        <v>4313</v>
      </c>
      <c r="H13" s="751" t="s">
        <v>4314</v>
      </c>
      <c r="I13" s="764">
        <v>28.045999999999999</v>
      </c>
      <c r="J13" s="764">
        <v>52</v>
      </c>
      <c r="K13" s="765">
        <v>1452.92</v>
      </c>
    </row>
    <row r="14" spans="1:11" ht="14.4" customHeight="1" x14ac:dyDescent="0.3">
      <c r="A14" s="746" t="s">
        <v>543</v>
      </c>
      <c r="B14" s="748" t="s">
        <v>544</v>
      </c>
      <c r="C14" s="751" t="s">
        <v>553</v>
      </c>
      <c r="D14" s="778" t="s">
        <v>3069</v>
      </c>
      <c r="E14" s="751" t="s">
        <v>4584</v>
      </c>
      <c r="F14" s="778" t="s">
        <v>4585</v>
      </c>
      <c r="G14" s="751" t="s">
        <v>4315</v>
      </c>
      <c r="H14" s="751" t="s">
        <v>4316</v>
      </c>
      <c r="I14" s="764">
        <v>27.21</v>
      </c>
      <c r="J14" s="764">
        <v>1</v>
      </c>
      <c r="K14" s="765">
        <v>27.21</v>
      </c>
    </row>
    <row r="15" spans="1:11" ht="14.4" customHeight="1" x14ac:dyDescent="0.3">
      <c r="A15" s="746" t="s">
        <v>543</v>
      </c>
      <c r="B15" s="748" t="s">
        <v>544</v>
      </c>
      <c r="C15" s="751" t="s">
        <v>553</v>
      </c>
      <c r="D15" s="778" t="s">
        <v>3069</v>
      </c>
      <c r="E15" s="751" t="s">
        <v>4584</v>
      </c>
      <c r="F15" s="778" t="s">
        <v>4585</v>
      </c>
      <c r="G15" s="751" t="s">
        <v>4317</v>
      </c>
      <c r="H15" s="751" t="s">
        <v>4318</v>
      </c>
      <c r="I15" s="764">
        <v>14.8</v>
      </c>
      <c r="J15" s="764">
        <v>2</v>
      </c>
      <c r="K15" s="765">
        <v>29.6</v>
      </c>
    </row>
    <row r="16" spans="1:11" ht="14.4" customHeight="1" x14ac:dyDescent="0.3">
      <c r="A16" s="746" t="s">
        <v>543</v>
      </c>
      <c r="B16" s="748" t="s">
        <v>544</v>
      </c>
      <c r="C16" s="751" t="s">
        <v>553</v>
      </c>
      <c r="D16" s="778" t="s">
        <v>3069</v>
      </c>
      <c r="E16" s="751" t="s">
        <v>4584</v>
      </c>
      <c r="F16" s="778" t="s">
        <v>4585</v>
      </c>
      <c r="G16" s="751" t="s">
        <v>4319</v>
      </c>
      <c r="H16" s="751" t="s">
        <v>4320</v>
      </c>
      <c r="I16" s="764">
        <v>3.91</v>
      </c>
      <c r="J16" s="764">
        <v>200</v>
      </c>
      <c r="K16" s="765">
        <v>782</v>
      </c>
    </row>
    <row r="17" spans="1:11" ht="14.4" customHeight="1" x14ac:dyDescent="0.3">
      <c r="A17" s="746" t="s">
        <v>543</v>
      </c>
      <c r="B17" s="748" t="s">
        <v>544</v>
      </c>
      <c r="C17" s="751" t="s">
        <v>553</v>
      </c>
      <c r="D17" s="778" t="s">
        <v>3069</v>
      </c>
      <c r="E17" s="751" t="s">
        <v>4584</v>
      </c>
      <c r="F17" s="778" t="s">
        <v>4585</v>
      </c>
      <c r="G17" s="751" t="s">
        <v>4321</v>
      </c>
      <c r="H17" s="751" t="s">
        <v>4322</v>
      </c>
      <c r="I17" s="764">
        <v>6.0066666666666668</v>
      </c>
      <c r="J17" s="764">
        <v>300</v>
      </c>
      <c r="K17" s="765">
        <v>1802</v>
      </c>
    </row>
    <row r="18" spans="1:11" ht="14.4" customHeight="1" x14ac:dyDescent="0.3">
      <c r="A18" s="746" t="s">
        <v>543</v>
      </c>
      <c r="B18" s="748" t="s">
        <v>544</v>
      </c>
      <c r="C18" s="751" t="s">
        <v>553</v>
      </c>
      <c r="D18" s="778" t="s">
        <v>3069</v>
      </c>
      <c r="E18" s="751" t="s">
        <v>4584</v>
      </c>
      <c r="F18" s="778" t="s">
        <v>4585</v>
      </c>
      <c r="G18" s="751" t="s">
        <v>4323</v>
      </c>
      <c r="H18" s="751" t="s">
        <v>4324</v>
      </c>
      <c r="I18" s="764">
        <v>129.26</v>
      </c>
      <c r="J18" s="764">
        <v>55</v>
      </c>
      <c r="K18" s="765">
        <v>7109.3000000000011</v>
      </c>
    </row>
    <row r="19" spans="1:11" ht="14.4" customHeight="1" x14ac:dyDescent="0.3">
      <c r="A19" s="746" t="s">
        <v>543</v>
      </c>
      <c r="B19" s="748" t="s">
        <v>544</v>
      </c>
      <c r="C19" s="751" t="s">
        <v>553</v>
      </c>
      <c r="D19" s="778" t="s">
        <v>3069</v>
      </c>
      <c r="E19" s="751" t="s">
        <v>4584</v>
      </c>
      <c r="F19" s="778" t="s">
        <v>4585</v>
      </c>
      <c r="G19" s="751" t="s">
        <v>4325</v>
      </c>
      <c r="H19" s="751" t="s">
        <v>4326</v>
      </c>
      <c r="I19" s="764">
        <v>86.38</v>
      </c>
      <c r="J19" s="764">
        <v>10</v>
      </c>
      <c r="K19" s="765">
        <v>863.8</v>
      </c>
    </row>
    <row r="20" spans="1:11" ht="14.4" customHeight="1" x14ac:dyDescent="0.3">
      <c r="A20" s="746" t="s">
        <v>543</v>
      </c>
      <c r="B20" s="748" t="s">
        <v>544</v>
      </c>
      <c r="C20" s="751" t="s">
        <v>553</v>
      </c>
      <c r="D20" s="778" t="s">
        <v>3069</v>
      </c>
      <c r="E20" s="751" t="s">
        <v>4584</v>
      </c>
      <c r="F20" s="778" t="s">
        <v>4585</v>
      </c>
      <c r="G20" s="751" t="s">
        <v>4327</v>
      </c>
      <c r="H20" s="751" t="s">
        <v>4328</v>
      </c>
      <c r="I20" s="764">
        <v>233.79461538461538</v>
      </c>
      <c r="J20" s="764">
        <v>105</v>
      </c>
      <c r="K20" s="765">
        <v>24548.43</v>
      </c>
    </row>
    <row r="21" spans="1:11" ht="14.4" customHeight="1" x14ac:dyDescent="0.3">
      <c r="A21" s="746" t="s">
        <v>543</v>
      </c>
      <c r="B21" s="748" t="s">
        <v>544</v>
      </c>
      <c r="C21" s="751" t="s">
        <v>553</v>
      </c>
      <c r="D21" s="778" t="s">
        <v>3069</v>
      </c>
      <c r="E21" s="751" t="s">
        <v>4584</v>
      </c>
      <c r="F21" s="778" t="s">
        <v>4585</v>
      </c>
      <c r="G21" s="751" t="s">
        <v>4329</v>
      </c>
      <c r="H21" s="751" t="s">
        <v>4330</v>
      </c>
      <c r="I21" s="764">
        <v>0.43250000000000011</v>
      </c>
      <c r="J21" s="764">
        <v>4400</v>
      </c>
      <c r="K21" s="765">
        <v>1904</v>
      </c>
    </row>
    <row r="22" spans="1:11" ht="14.4" customHeight="1" x14ac:dyDescent="0.3">
      <c r="A22" s="746" t="s">
        <v>543</v>
      </c>
      <c r="B22" s="748" t="s">
        <v>544</v>
      </c>
      <c r="C22" s="751" t="s">
        <v>553</v>
      </c>
      <c r="D22" s="778" t="s">
        <v>3069</v>
      </c>
      <c r="E22" s="751" t="s">
        <v>4584</v>
      </c>
      <c r="F22" s="778" t="s">
        <v>4585</v>
      </c>
      <c r="G22" s="751" t="s">
        <v>4331</v>
      </c>
      <c r="H22" s="751" t="s">
        <v>4332</v>
      </c>
      <c r="I22" s="764">
        <v>30.176666666666669</v>
      </c>
      <c r="J22" s="764">
        <v>275</v>
      </c>
      <c r="K22" s="765">
        <v>8298.5</v>
      </c>
    </row>
    <row r="23" spans="1:11" ht="14.4" customHeight="1" x14ac:dyDescent="0.3">
      <c r="A23" s="746" t="s">
        <v>543</v>
      </c>
      <c r="B23" s="748" t="s">
        <v>544</v>
      </c>
      <c r="C23" s="751" t="s">
        <v>553</v>
      </c>
      <c r="D23" s="778" t="s">
        <v>3069</v>
      </c>
      <c r="E23" s="751" t="s">
        <v>4584</v>
      </c>
      <c r="F23" s="778" t="s">
        <v>4585</v>
      </c>
      <c r="G23" s="751" t="s">
        <v>4333</v>
      </c>
      <c r="H23" s="751" t="s">
        <v>4334</v>
      </c>
      <c r="I23" s="764">
        <v>16.100000000000001</v>
      </c>
      <c r="J23" s="764">
        <v>10</v>
      </c>
      <c r="K23" s="765">
        <v>161</v>
      </c>
    </row>
    <row r="24" spans="1:11" ht="14.4" customHeight="1" x14ac:dyDescent="0.3">
      <c r="A24" s="746" t="s">
        <v>543</v>
      </c>
      <c r="B24" s="748" t="s">
        <v>544</v>
      </c>
      <c r="C24" s="751" t="s">
        <v>553</v>
      </c>
      <c r="D24" s="778" t="s">
        <v>3069</v>
      </c>
      <c r="E24" s="751" t="s">
        <v>4584</v>
      </c>
      <c r="F24" s="778" t="s">
        <v>4585</v>
      </c>
      <c r="G24" s="751" t="s">
        <v>4335</v>
      </c>
      <c r="H24" s="751" t="s">
        <v>4336</v>
      </c>
      <c r="I24" s="764">
        <v>13.04</v>
      </c>
      <c r="J24" s="764">
        <v>119</v>
      </c>
      <c r="K24" s="765">
        <v>1551.7599999999998</v>
      </c>
    </row>
    <row r="25" spans="1:11" ht="14.4" customHeight="1" x14ac:dyDescent="0.3">
      <c r="A25" s="746" t="s">
        <v>543</v>
      </c>
      <c r="B25" s="748" t="s">
        <v>544</v>
      </c>
      <c r="C25" s="751" t="s">
        <v>553</v>
      </c>
      <c r="D25" s="778" t="s">
        <v>3069</v>
      </c>
      <c r="E25" s="751" t="s">
        <v>4584</v>
      </c>
      <c r="F25" s="778" t="s">
        <v>4585</v>
      </c>
      <c r="G25" s="751" t="s">
        <v>4337</v>
      </c>
      <c r="H25" s="751" t="s">
        <v>4338</v>
      </c>
      <c r="I25" s="764">
        <v>8.4566666666666652</v>
      </c>
      <c r="J25" s="764">
        <v>240</v>
      </c>
      <c r="K25" s="765">
        <v>2037.6</v>
      </c>
    </row>
    <row r="26" spans="1:11" ht="14.4" customHeight="1" x14ac:dyDescent="0.3">
      <c r="A26" s="746" t="s">
        <v>543</v>
      </c>
      <c r="B26" s="748" t="s">
        <v>544</v>
      </c>
      <c r="C26" s="751" t="s">
        <v>553</v>
      </c>
      <c r="D26" s="778" t="s">
        <v>3069</v>
      </c>
      <c r="E26" s="751" t="s">
        <v>4584</v>
      </c>
      <c r="F26" s="778" t="s">
        <v>4585</v>
      </c>
      <c r="G26" s="751" t="s">
        <v>4339</v>
      </c>
      <c r="H26" s="751" t="s">
        <v>4340</v>
      </c>
      <c r="I26" s="764">
        <v>109.31</v>
      </c>
      <c r="J26" s="764">
        <v>4</v>
      </c>
      <c r="K26" s="765">
        <v>437.23</v>
      </c>
    </row>
    <row r="27" spans="1:11" ht="14.4" customHeight="1" x14ac:dyDescent="0.3">
      <c r="A27" s="746" t="s">
        <v>543</v>
      </c>
      <c r="B27" s="748" t="s">
        <v>544</v>
      </c>
      <c r="C27" s="751" t="s">
        <v>553</v>
      </c>
      <c r="D27" s="778" t="s">
        <v>3069</v>
      </c>
      <c r="E27" s="751" t="s">
        <v>4584</v>
      </c>
      <c r="F27" s="778" t="s">
        <v>4585</v>
      </c>
      <c r="G27" s="751" t="s">
        <v>4341</v>
      </c>
      <c r="H27" s="751" t="s">
        <v>4342</v>
      </c>
      <c r="I27" s="764">
        <v>0.6</v>
      </c>
      <c r="J27" s="764">
        <v>3500</v>
      </c>
      <c r="K27" s="765">
        <v>2100</v>
      </c>
    </row>
    <row r="28" spans="1:11" ht="14.4" customHeight="1" x14ac:dyDescent="0.3">
      <c r="A28" s="746" t="s">
        <v>543</v>
      </c>
      <c r="B28" s="748" t="s">
        <v>544</v>
      </c>
      <c r="C28" s="751" t="s">
        <v>553</v>
      </c>
      <c r="D28" s="778" t="s">
        <v>3069</v>
      </c>
      <c r="E28" s="751" t="s">
        <v>4584</v>
      </c>
      <c r="F28" s="778" t="s">
        <v>4585</v>
      </c>
      <c r="G28" s="751" t="s">
        <v>4343</v>
      </c>
      <c r="H28" s="751" t="s">
        <v>4344</v>
      </c>
      <c r="I28" s="764">
        <v>3.3450000000000002</v>
      </c>
      <c r="J28" s="764">
        <v>500</v>
      </c>
      <c r="K28" s="765">
        <v>1664</v>
      </c>
    </row>
    <row r="29" spans="1:11" ht="14.4" customHeight="1" x14ac:dyDescent="0.3">
      <c r="A29" s="746" t="s">
        <v>543</v>
      </c>
      <c r="B29" s="748" t="s">
        <v>544</v>
      </c>
      <c r="C29" s="751" t="s">
        <v>553</v>
      </c>
      <c r="D29" s="778" t="s">
        <v>3069</v>
      </c>
      <c r="E29" s="751" t="s">
        <v>4584</v>
      </c>
      <c r="F29" s="778" t="s">
        <v>4585</v>
      </c>
      <c r="G29" s="751" t="s">
        <v>4345</v>
      </c>
      <c r="H29" s="751" t="s">
        <v>4346</v>
      </c>
      <c r="I29" s="764">
        <v>13.02</v>
      </c>
      <c r="J29" s="764">
        <v>3</v>
      </c>
      <c r="K29" s="765">
        <v>39.06</v>
      </c>
    </row>
    <row r="30" spans="1:11" ht="14.4" customHeight="1" x14ac:dyDescent="0.3">
      <c r="A30" s="746" t="s">
        <v>543</v>
      </c>
      <c r="B30" s="748" t="s">
        <v>544</v>
      </c>
      <c r="C30" s="751" t="s">
        <v>553</v>
      </c>
      <c r="D30" s="778" t="s">
        <v>3069</v>
      </c>
      <c r="E30" s="751" t="s">
        <v>4584</v>
      </c>
      <c r="F30" s="778" t="s">
        <v>4585</v>
      </c>
      <c r="G30" s="751" t="s">
        <v>4347</v>
      </c>
      <c r="H30" s="751" t="s">
        <v>4348</v>
      </c>
      <c r="I30" s="764">
        <v>28.634999999999998</v>
      </c>
      <c r="J30" s="764">
        <v>21</v>
      </c>
      <c r="K30" s="765">
        <v>602.03</v>
      </c>
    </row>
    <row r="31" spans="1:11" ht="14.4" customHeight="1" x14ac:dyDescent="0.3">
      <c r="A31" s="746" t="s">
        <v>543</v>
      </c>
      <c r="B31" s="748" t="s">
        <v>544</v>
      </c>
      <c r="C31" s="751" t="s">
        <v>553</v>
      </c>
      <c r="D31" s="778" t="s">
        <v>3069</v>
      </c>
      <c r="E31" s="751" t="s">
        <v>4584</v>
      </c>
      <c r="F31" s="778" t="s">
        <v>4585</v>
      </c>
      <c r="G31" s="751" t="s">
        <v>4349</v>
      </c>
      <c r="H31" s="751" t="s">
        <v>4350</v>
      </c>
      <c r="I31" s="764">
        <v>0.61333333333333329</v>
      </c>
      <c r="J31" s="764">
        <v>3000</v>
      </c>
      <c r="K31" s="765">
        <v>1840</v>
      </c>
    </row>
    <row r="32" spans="1:11" ht="14.4" customHeight="1" x14ac:dyDescent="0.3">
      <c r="A32" s="746" t="s">
        <v>543</v>
      </c>
      <c r="B32" s="748" t="s">
        <v>544</v>
      </c>
      <c r="C32" s="751" t="s">
        <v>553</v>
      </c>
      <c r="D32" s="778" t="s">
        <v>3069</v>
      </c>
      <c r="E32" s="751" t="s">
        <v>4584</v>
      </c>
      <c r="F32" s="778" t="s">
        <v>4585</v>
      </c>
      <c r="G32" s="751" t="s">
        <v>4351</v>
      </c>
      <c r="H32" s="751" t="s">
        <v>4352</v>
      </c>
      <c r="I32" s="764">
        <v>159.55083333333332</v>
      </c>
      <c r="J32" s="764">
        <v>110</v>
      </c>
      <c r="K32" s="765">
        <v>17550.650000000001</v>
      </c>
    </row>
    <row r="33" spans="1:11" ht="14.4" customHeight="1" x14ac:dyDescent="0.3">
      <c r="A33" s="746" t="s">
        <v>543</v>
      </c>
      <c r="B33" s="748" t="s">
        <v>544</v>
      </c>
      <c r="C33" s="751" t="s">
        <v>553</v>
      </c>
      <c r="D33" s="778" t="s">
        <v>3069</v>
      </c>
      <c r="E33" s="751" t="s">
        <v>4584</v>
      </c>
      <c r="F33" s="778" t="s">
        <v>4585</v>
      </c>
      <c r="G33" s="751" t="s">
        <v>4353</v>
      </c>
      <c r="H33" s="751" t="s">
        <v>4354</v>
      </c>
      <c r="I33" s="764">
        <v>3.1500000000000004</v>
      </c>
      <c r="J33" s="764">
        <v>400</v>
      </c>
      <c r="K33" s="765">
        <v>1260</v>
      </c>
    </row>
    <row r="34" spans="1:11" ht="14.4" customHeight="1" x14ac:dyDescent="0.3">
      <c r="A34" s="746" t="s">
        <v>543</v>
      </c>
      <c r="B34" s="748" t="s">
        <v>544</v>
      </c>
      <c r="C34" s="751" t="s">
        <v>553</v>
      </c>
      <c r="D34" s="778" t="s">
        <v>3069</v>
      </c>
      <c r="E34" s="751" t="s">
        <v>4584</v>
      </c>
      <c r="F34" s="778" t="s">
        <v>4585</v>
      </c>
      <c r="G34" s="751" t="s">
        <v>4355</v>
      </c>
      <c r="H34" s="751" t="s">
        <v>4356</v>
      </c>
      <c r="I34" s="764">
        <v>1.29</v>
      </c>
      <c r="J34" s="764">
        <v>3000</v>
      </c>
      <c r="K34" s="765">
        <v>3870</v>
      </c>
    </row>
    <row r="35" spans="1:11" ht="14.4" customHeight="1" x14ac:dyDescent="0.3">
      <c r="A35" s="746" t="s">
        <v>543</v>
      </c>
      <c r="B35" s="748" t="s">
        <v>544</v>
      </c>
      <c r="C35" s="751" t="s">
        <v>553</v>
      </c>
      <c r="D35" s="778" t="s">
        <v>3069</v>
      </c>
      <c r="E35" s="751" t="s">
        <v>4584</v>
      </c>
      <c r="F35" s="778" t="s">
        <v>4585</v>
      </c>
      <c r="G35" s="751" t="s">
        <v>4357</v>
      </c>
      <c r="H35" s="751" t="s">
        <v>4358</v>
      </c>
      <c r="I35" s="764">
        <v>259.89999999999998</v>
      </c>
      <c r="J35" s="764">
        <v>1</v>
      </c>
      <c r="K35" s="765">
        <v>259.89999999999998</v>
      </c>
    </row>
    <row r="36" spans="1:11" ht="14.4" customHeight="1" x14ac:dyDescent="0.3">
      <c r="A36" s="746" t="s">
        <v>543</v>
      </c>
      <c r="B36" s="748" t="s">
        <v>544</v>
      </c>
      <c r="C36" s="751" t="s">
        <v>553</v>
      </c>
      <c r="D36" s="778" t="s">
        <v>3069</v>
      </c>
      <c r="E36" s="751" t="s">
        <v>4584</v>
      </c>
      <c r="F36" s="778" t="s">
        <v>4585</v>
      </c>
      <c r="G36" s="751" t="s">
        <v>4359</v>
      </c>
      <c r="H36" s="751" t="s">
        <v>4360</v>
      </c>
      <c r="I36" s="764">
        <v>12.164999999999999</v>
      </c>
      <c r="J36" s="764">
        <v>60</v>
      </c>
      <c r="K36" s="765">
        <v>729.76</v>
      </c>
    </row>
    <row r="37" spans="1:11" ht="14.4" customHeight="1" x14ac:dyDescent="0.3">
      <c r="A37" s="746" t="s">
        <v>543</v>
      </c>
      <c r="B37" s="748" t="s">
        <v>544</v>
      </c>
      <c r="C37" s="751" t="s">
        <v>553</v>
      </c>
      <c r="D37" s="778" t="s">
        <v>3069</v>
      </c>
      <c r="E37" s="751" t="s">
        <v>4584</v>
      </c>
      <c r="F37" s="778" t="s">
        <v>4585</v>
      </c>
      <c r="G37" s="751" t="s">
        <v>4361</v>
      </c>
      <c r="H37" s="751" t="s">
        <v>4362</v>
      </c>
      <c r="I37" s="764">
        <v>122.08</v>
      </c>
      <c r="J37" s="764">
        <v>10</v>
      </c>
      <c r="K37" s="765">
        <v>1220.8</v>
      </c>
    </row>
    <row r="38" spans="1:11" ht="14.4" customHeight="1" x14ac:dyDescent="0.3">
      <c r="A38" s="746" t="s">
        <v>543</v>
      </c>
      <c r="B38" s="748" t="s">
        <v>544</v>
      </c>
      <c r="C38" s="751" t="s">
        <v>553</v>
      </c>
      <c r="D38" s="778" t="s">
        <v>3069</v>
      </c>
      <c r="E38" s="751" t="s">
        <v>4584</v>
      </c>
      <c r="F38" s="778" t="s">
        <v>4585</v>
      </c>
      <c r="G38" s="751" t="s">
        <v>4363</v>
      </c>
      <c r="H38" s="751" t="s">
        <v>4364</v>
      </c>
      <c r="I38" s="764">
        <v>124.40999999999998</v>
      </c>
      <c r="J38" s="764">
        <v>35</v>
      </c>
      <c r="K38" s="765">
        <v>4354.3500000000004</v>
      </c>
    </row>
    <row r="39" spans="1:11" ht="14.4" customHeight="1" x14ac:dyDescent="0.3">
      <c r="A39" s="746" t="s">
        <v>543</v>
      </c>
      <c r="B39" s="748" t="s">
        <v>544</v>
      </c>
      <c r="C39" s="751" t="s">
        <v>553</v>
      </c>
      <c r="D39" s="778" t="s">
        <v>3069</v>
      </c>
      <c r="E39" s="751" t="s">
        <v>4584</v>
      </c>
      <c r="F39" s="778" t="s">
        <v>4585</v>
      </c>
      <c r="G39" s="751" t="s">
        <v>4365</v>
      </c>
      <c r="H39" s="751" t="s">
        <v>4366</v>
      </c>
      <c r="I39" s="764">
        <v>9.7166666666666668</v>
      </c>
      <c r="J39" s="764">
        <v>44</v>
      </c>
      <c r="K39" s="765">
        <v>427.58000000000004</v>
      </c>
    </row>
    <row r="40" spans="1:11" ht="14.4" customHeight="1" x14ac:dyDescent="0.3">
      <c r="A40" s="746" t="s">
        <v>543</v>
      </c>
      <c r="B40" s="748" t="s">
        <v>544</v>
      </c>
      <c r="C40" s="751" t="s">
        <v>553</v>
      </c>
      <c r="D40" s="778" t="s">
        <v>3069</v>
      </c>
      <c r="E40" s="751" t="s">
        <v>4584</v>
      </c>
      <c r="F40" s="778" t="s">
        <v>4585</v>
      </c>
      <c r="G40" s="751" t="s">
        <v>4367</v>
      </c>
      <c r="H40" s="751" t="s">
        <v>4368</v>
      </c>
      <c r="I40" s="764">
        <v>7.51</v>
      </c>
      <c r="J40" s="764">
        <v>10</v>
      </c>
      <c r="K40" s="765">
        <v>75.099999999999994</v>
      </c>
    </row>
    <row r="41" spans="1:11" ht="14.4" customHeight="1" x14ac:dyDescent="0.3">
      <c r="A41" s="746" t="s">
        <v>543</v>
      </c>
      <c r="B41" s="748" t="s">
        <v>544</v>
      </c>
      <c r="C41" s="751" t="s">
        <v>553</v>
      </c>
      <c r="D41" s="778" t="s">
        <v>3069</v>
      </c>
      <c r="E41" s="751" t="s">
        <v>4584</v>
      </c>
      <c r="F41" s="778" t="s">
        <v>4585</v>
      </c>
      <c r="G41" s="751" t="s">
        <v>4369</v>
      </c>
      <c r="H41" s="751" t="s">
        <v>4370</v>
      </c>
      <c r="I41" s="764">
        <v>1.5187499999999998</v>
      </c>
      <c r="J41" s="764">
        <v>350</v>
      </c>
      <c r="K41" s="765">
        <v>531.5</v>
      </c>
    </row>
    <row r="42" spans="1:11" ht="14.4" customHeight="1" x14ac:dyDescent="0.3">
      <c r="A42" s="746" t="s">
        <v>543</v>
      </c>
      <c r="B42" s="748" t="s">
        <v>544</v>
      </c>
      <c r="C42" s="751" t="s">
        <v>553</v>
      </c>
      <c r="D42" s="778" t="s">
        <v>3069</v>
      </c>
      <c r="E42" s="751" t="s">
        <v>4584</v>
      </c>
      <c r="F42" s="778" t="s">
        <v>4585</v>
      </c>
      <c r="G42" s="751" t="s">
        <v>4371</v>
      </c>
      <c r="H42" s="751" t="s">
        <v>4372</v>
      </c>
      <c r="I42" s="764">
        <v>2.0614285714285718</v>
      </c>
      <c r="J42" s="764">
        <v>300</v>
      </c>
      <c r="K42" s="765">
        <v>618.5</v>
      </c>
    </row>
    <row r="43" spans="1:11" ht="14.4" customHeight="1" x14ac:dyDescent="0.3">
      <c r="A43" s="746" t="s">
        <v>543</v>
      </c>
      <c r="B43" s="748" t="s">
        <v>544</v>
      </c>
      <c r="C43" s="751" t="s">
        <v>553</v>
      </c>
      <c r="D43" s="778" t="s">
        <v>3069</v>
      </c>
      <c r="E43" s="751" t="s">
        <v>4584</v>
      </c>
      <c r="F43" s="778" t="s">
        <v>4585</v>
      </c>
      <c r="G43" s="751" t="s">
        <v>4373</v>
      </c>
      <c r="H43" s="751" t="s">
        <v>4374</v>
      </c>
      <c r="I43" s="764">
        <v>3.36</v>
      </c>
      <c r="J43" s="764">
        <v>100</v>
      </c>
      <c r="K43" s="765">
        <v>336</v>
      </c>
    </row>
    <row r="44" spans="1:11" ht="14.4" customHeight="1" x14ac:dyDescent="0.3">
      <c r="A44" s="746" t="s">
        <v>543</v>
      </c>
      <c r="B44" s="748" t="s">
        <v>544</v>
      </c>
      <c r="C44" s="751" t="s">
        <v>553</v>
      </c>
      <c r="D44" s="778" t="s">
        <v>3069</v>
      </c>
      <c r="E44" s="751" t="s">
        <v>4584</v>
      </c>
      <c r="F44" s="778" t="s">
        <v>4585</v>
      </c>
      <c r="G44" s="751" t="s">
        <v>4375</v>
      </c>
      <c r="H44" s="751" t="s">
        <v>4376</v>
      </c>
      <c r="I44" s="764">
        <v>28.86</v>
      </c>
      <c r="J44" s="764">
        <v>20</v>
      </c>
      <c r="K44" s="765">
        <v>577.29999999999995</v>
      </c>
    </row>
    <row r="45" spans="1:11" ht="14.4" customHeight="1" x14ac:dyDescent="0.3">
      <c r="A45" s="746" t="s">
        <v>543</v>
      </c>
      <c r="B45" s="748" t="s">
        <v>544</v>
      </c>
      <c r="C45" s="751" t="s">
        <v>553</v>
      </c>
      <c r="D45" s="778" t="s">
        <v>3069</v>
      </c>
      <c r="E45" s="751" t="s">
        <v>4584</v>
      </c>
      <c r="F45" s="778" t="s">
        <v>4585</v>
      </c>
      <c r="G45" s="751" t="s">
        <v>4377</v>
      </c>
      <c r="H45" s="751" t="s">
        <v>4378</v>
      </c>
      <c r="I45" s="764">
        <v>58.534999999999997</v>
      </c>
      <c r="J45" s="764">
        <v>40</v>
      </c>
      <c r="K45" s="765">
        <v>2341.46</v>
      </c>
    </row>
    <row r="46" spans="1:11" ht="14.4" customHeight="1" x14ac:dyDescent="0.3">
      <c r="A46" s="746" t="s">
        <v>543</v>
      </c>
      <c r="B46" s="748" t="s">
        <v>544</v>
      </c>
      <c r="C46" s="751" t="s">
        <v>553</v>
      </c>
      <c r="D46" s="778" t="s">
        <v>3069</v>
      </c>
      <c r="E46" s="751" t="s">
        <v>4584</v>
      </c>
      <c r="F46" s="778" t="s">
        <v>4585</v>
      </c>
      <c r="G46" s="751" t="s">
        <v>4379</v>
      </c>
      <c r="H46" s="751" t="s">
        <v>4380</v>
      </c>
      <c r="I46" s="764">
        <v>218.6</v>
      </c>
      <c r="J46" s="764">
        <v>2</v>
      </c>
      <c r="K46" s="765">
        <v>437.21</v>
      </c>
    </row>
    <row r="47" spans="1:11" ht="14.4" customHeight="1" x14ac:dyDescent="0.3">
      <c r="A47" s="746" t="s">
        <v>543</v>
      </c>
      <c r="B47" s="748" t="s">
        <v>544</v>
      </c>
      <c r="C47" s="751" t="s">
        <v>553</v>
      </c>
      <c r="D47" s="778" t="s">
        <v>3069</v>
      </c>
      <c r="E47" s="751" t="s">
        <v>4584</v>
      </c>
      <c r="F47" s="778" t="s">
        <v>4585</v>
      </c>
      <c r="G47" s="751" t="s">
        <v>4381</v>
      </c>
      <c r="H47" s="751" t="s">
        <v>4382</v>
      </c>
      <c r="I47" s="764">
        <v>15.729999999999999</v>
      </c>
      <c r="J47" s="764">
        <v>90</v>
      </c>
      <c r="K47" s="765">
        <v>1415.8</v>
      </c>
    </row>
    <row r="48" spans="1:11" ht="14.4" customHeight="1" x14ac:dyDescent="0.3">
      <c r="A48" s="746" t="s">
        <v>543</v>
      </c>
      <c r="B48" s="748" t="s">
        <v>544</v>
      </c>
      <c r="C48" s="751" t="s">
        <v>553</v>
      </c>
      <c r="D48" s="778" t="s">
        <v>3069</v>
      </c>
      <c r="E48" s="751" t="s">
        <v>4584</v>
      </c>
      <c r="F48" s="778" t="s">
        <v>4585</v>
      </c>
      <c r="G48" s="751" t="s">
        <v>4383</v>
      </c>
      <c r="H48" s="751" t="s">
        <v>4384</v>
      </c>
      <c r="I48" s="764">
        <v>47.534999999999997</v>
      </c>
      <c r="J48" s="764">
        <v>21</v>
      </c>
      <c r="K48" s="765">
        <v>998.2</v>
      </c>
    </row>
    <row r="49" spans="1:11" ht="14.4" customHeight="1" x14ac:dyDescent="0.3">
      <c r="A49" s="746" t="s">
        <v>543</v>
      </c>
      <c r="B49" s="748" t="s">
        <v>544</v>
      </c>
      <c r="C49" s="751" t="s">
        <v>553</v>
      </c>
      <c r="D49" s="778" t="s">
        <v>3069</v>
      </c>
      <c r="E49" s="751" t="s">
        <v>4584</v>
      </c>
      <c r="F49" s="778" t="s">
        <v>4585</v>
      </c>
      <c r="G49" s="751" t="s">
        <v>4385</v>
      </c>
      <c r="H49" s="751" t="s">
        <v>4386</v>
      </c>
      <c r="I49" s="764">
        <v>790.88</v>
      </c>
      <c r="J49" s="764">
        <v>13</v>
      </c>
      <c r="K49" s="765">
        <v>10281.439999999999</v>
      </c>
    </row>
    <row r="50" spans="1:11" ht="14.4" customHeight="1" x14ac:dyDescent="0.3">
      <c r="A50" s="746" t="s">
        <v>543</v>
      </c>
      <c r="B50" s="748" t="s">
        <v>544</v>
      </c>
      <c r="C50" s="751" t="s">
        <v>553</v>
      </c>
      <c r="D50" s="778" t="s">
        <v>3069</v>
      </c>
      <c r="E50" s="751" t="s">
        <v>4584</v>
      </c>
      <c r="F50" s="778" t="s">
        <v>4585</v>
      </c>
      <c r="G50" s="751" t="s">
        <v>4387</v>
      </c>
      <c r="H50" s="751" t="s">
        <v>4388</v>
      </c>
      <c r="I50" s="764">
        <v>0.31</v>
      </c>
      <c r="J50" s="764">
        <v>5</v>
      </c>
      <c r="K50" s="765">
        <v>1.55</v>
      </c>
    </row>
    <row r="51" spans="1:11" ht="14.4" customHeight="1" x14ac:dyDescent="0.3">
      <c r="A51" s="746" t="s">
        <v>543</v>
      </c>
      <c r="B51" s="748" t="s">
        <v>544</v>
      </c>
      <c r="C51" s="751" t="s">
        <v>553</v>
      </c>
      <c r="D51" s="778" t="s">
        <v>3069</v>
      </c>
      <c r="E51" s="751" t="s">
        <v>4584</v>
      </c>
      <c r="F51" s="778" t="s">
        <v>4585</v>
      </c>
      <c r="G51" s="751" t="s">
        <v>4389</v>
      </c>
      <c r="H51" s="751" t="s">
        <v>4390</v>
      </c>
      <c r="I51" s="764">
        <v>4.7907692307692304</v>
      </c>
      <c r="J51" s="764">
        <v>1080</v>
      </c>
      <c r="K51" s="765">
        <v>5175.24</v>
      </c>
    </row>
    <row r="52" spans="1:11" ht="14.4" customHeight="1" x14ac:dyDescent="0.3">
      <c r="A52" s="746" t="s">
        <v>543</v>
      </c>
      <c r="B52" s="748" t="s">
        <v>544</v>
      </c>
      <c r="C52" s="751" t="s">
        <v>553</v>
      </c>
      <c r="D52" s="778" t="s">
        <v>3069</v>
      </c>
      <c r="E52" s="751" t="s">
        <v>4584</v>
      </c>
      <c r="F52" s="778" t="s">
        <v>4585</v>
      </c>
      <c r="G52" s="751" t="s">
        <v>4391</v>
      </c>
      <c r="H52" s="751" t="s">
        <v>4392</v>
      </c>
      <c r="I52" s="764">
        <v>10.06</v>
      </c>
      <c r="J52" s="764">
        <v>1</v>
      </c>
      <c r="K52" s="765">
        <v>10.06</v>
      </c>
    </row>
    <row r="53" spans="1:11" ht="14.4" customHeight="1" x14ac:dyDescent="0.3">
      <c r="A53" s="746" t="s">
        <v>543</v>
      </c>
      <c r="B53" s="748" t="s">
        <v>544</v>
      </c>
      <c r="C53" s="751" t="s">
        <v>553</v>
      </c>
      <c r="D53" s="778" t="s">
        <v>3069</v>
      </c>
      <c r="E53" s="751" t="s">
        <v>4584</v>
      </c>
      <c r="F53" s="778" t="s">
        <v>4585</v>
      </c>
      <c r="G53" s="751" t="s">
        <v>4393</v>
      </c>
      <c r="H53" s="751" t="s">
        <v>4394</v>
      </c>
      <c r="I53" s="764">
        <v>2.67</v>
      </c>
      <c r="J53" s="764">
        <v>45</v>
      </c>
      <c r="K53" s="765">
        <v>120.23</v>
      </c>
    </row>
    <row r="54" spans="1:11" ht="14.4" customHeight="1" x14ac:dyDescent="0.3">
      <c r="A54" s="746" t="s">
        <v>543</v>
      </c>
      <c r="B54" s="748" t="s">
        <v>544</v>
      </c>
      <c r="C54" s="751" t="s">
        <v>553</v>
      </c>
      <c r="D54" s="778" t="s">
        <v>3069</v>
      </c>
      <c r="E54" s="751" t="s">
        <v>4584</v>
      </c>
      <c r="F54" s="778" t="s">
        <v>4585</v>
      </c>
      <c r="G54" s="751" t="s">
        <v>4395</v>
      </c>
      <c r="H54" s="751" t="s">
        <v>4396</v>
      </c>
      <c r="I54" s="764">
        <v>5.2714285714285714</v>
      </c>
      <c r="J54" s="764">
        <v>330</v>
      </c>
      <c r="K54" s="765">
        <v>1739.9299999999998</v>
      </c>
    </row>
    <row r="55" spans="1:11" ht="14.4" customHeight="1" x14ac:dyDescent="0.3">
      <c r="A55" s="746" t="s">
        <v>543</v>
      </c>
      <c r="B55" s="748" t="s">
        <v>544</v>
      </c>
      <c r="C55" s="751" t="s">
        <v>553</v>
      </c>
      <c r="D55" s="778" t="s">
        <v>3069</v>
      </c>
      <c r="E55" s="751" t="s">
        <v>4584</v>
      </c>
      <c r="F55" s="778" t="s">
        <v>4585</v>
      </c>
      <c r="G55" s="751" t="s">
        <v>4397</v>
      </c>
      <c r="H55" s="751" t="s">
        <v>4398</v>
      </c>
      <c r="I55" s="764">
        <v>116.96</v>
      </c>
      <c r="J55" s="764">
        <v>5</v>
      </c>
      <c r="K55" s="765">
        <v>584.78</v>
      </c>
    </row>
    <row r="56" spans="1:11" ht="14.4" customHeight="1" x14ac:dyDescent="0.3">
      <c r="A56" s="746" t="s">
        <v>543</v>
      </c>
      <c r="B56" s="748" t="s">
        <v>544</v>
      </c>
      <c r="C56" s="751" t="s">
        <v>553</v>
      </c>
      <c r="D56" s="778" t="s">
        <v>3069</v>
      </c>
      <c r="E56" s="751" t="s">
        <v>4584</v>
      </c>
      <c r="F56" s="778" t="s">
        <v>4585</v>
      </c>
      <c r="G56" s="751" t="s">
        <v>4399</v>
      </c>
      <c r="H56" s="751" t="s">
        <v>4400</v>
      </c>
      <c r="I56" s="764">
        <v>153</v>
      </c>
      <c r="J56" s="764">
        <v>10</v>
      </c>
      <c r="K56" s="765">
        <v>1529.96</v>
      </c>
    </row>
    <row r="57" spans="1:11" ht="14.4" customHeight="1" x14ac:dyDescent="0.3">
      <c r="A57" s="746" t="s">
        <v>543</v>
      </c>
      <c r="B57" s="748" t="s">
        <v>544</v>
      </c>
      <c r="C57" s="751" t="s">
        <v>553</v>
      </c>
      <c r="D57" s="778" t="s">
        <v>3069</v>
      </c>
      <c r="E57" s="751" t="s">
        <v>4584</v>
      </c>
      <c r="F57" s="778" t="s">
        <v>4585</v>
      </c>
      <c r="G57" s="751" t="s">
        <v>4401</v>
      </c>
      <c r="H57" s="751" t="s">
        <v>4402</v>
      </c>
      <c r="I57" s="764">
        <v>82.08</v>
      </c>
      <c r="J57" s="764">
        <v>10</v>
      </c>
      <c r="K57" s="765">
        <v>820.8</v>
      </c>
    </row>
    <row r="58" spans="1:11" ht="14.4" customHeight="1" x14ac:dyDescent="0.3">
      <c r="A58" s="746" t="s">
        <v>543</v>
      </c>
      <c r="B58" s="748" t="s">
        <v>544</v>
      </c>
      <c r="C58" s="751" t="s">
        <v>553</v>
      </c>
      <c r="D58" s="778" t="s">
        <v>3069</v>
      </c>
      <c r="E58" s="751" t="s">
        <v>4584</v>
      </c>
      <c r="F58" s="778" t="s">
        <v>4585</v>
      </c>
      <c r="G58" s="751" t="s">
        <v>4403</v>
      </c>
      <c r="H58" s="751" t="s">
        <v>4404</v>
      </c>
      <c r="I58" s="764">
        <v>16.329999999999998</v>
      </c>
      <c r="J58" s="764">
        <v>40</v>
      </c>
      <c r="K58" s="765">
        <v>653.20000000000005</v>
      </c>
    </row>
    <row r="59" spans="1:11" ht="14.4" customHeight="1" x14ac:dyDescent="0.3">
      <c r="A59" s="746" t="s">
        <v>543</v>
      </c>
      <c r="B59" s="748" t="s">
        <v>544</v>
      </c>
      <c r="C59" s="751" t="s">
        <v>553</v>
      </c>
      <c r="D59" s="778" t="s">
        <v>3069</v>
      </c>
      <c r="E59" s="751" t="s">
        <v>4584</v>
      </c>
      <c r="F59" s="778" t="s">
        <v>4585</v>
      </c>
      <c r="G59" s="751" t="s">
        <v>4405</v>
      </c>
      <c r="H59" s="751" t="s">
        <v>4406</v>
      </c>
      <c r="I59" s="764">
        <v>49.15</v>
      </c>
      <c r="J59" s="764">
        <v>20</v>
      </c>
      <c r="K59" s="765">
        <v>983</v>
      </c>
    </row>
    <row r="60" spans="1:11" ht="14.4" customHeight="1" x14ac:dyDescent="0.3">
      <c r="A60" s="746" t="s">
        <v>543</v>
      </c>
      <c r="B60" s="748" t="s">
        <v>544</v>
      </c>
      <c r="C60" s="751" t="s">
        <v>553</v>
      </c>
      <c r="D60" s="778" t="s">
        <v>3069</v>
      </c>
      <c r="E60" s="751" t="s">
        <v>4584</v>
      </c>
      <c r="F60" s="778" t="s">
        <v>4585</v>
      </c>
      <c r="G60" s="751" t="s">
        <v>4407</v>
      </c>
      <c r="H60" s="751" t="s">
        <v>4408</v>
      </c>
      <c r="I60" s="764">
        <v>101.25</v>
      </c>
      <c r="J60" s="764">
        <v>20</v>
      </c>
      <c r="K60" s="765">
        <v>2024.99</v>
      </c>
    </row>
    <row r="61" spans="1:11" ht="14.4" customHeight="1" x14ac:dyDescent="0.3">
      <c r="A61" s="746" t="s">
        <v>543</v>
      </c>
      <c r="B61" s="748" t="s">
        <v>544</v>
      </c>
      <c r="C61" s="751" t="s">
        <v>553</v>
      </c>
      <c r="D61" s="778" t="s">
        <v>3069</v>
      </c>
      <c r="E61" s="751" t="s">
        <v>4584</v>
      </c>
      <c r="F61" s="778" t="s">
        <v>4585</v>
      </c>
      <c r="G61" s="751" t="s">
        <v>4409</v>
      </c>
      <c r="H61" s="751" t="s">
        <v>4410</v>
      </c>
      <c r="I61" s="764">
        <v>58.84</v>
      </c>
      <c r="J61" s="764">
        <v>10</v>
      </c>
      <c r="K61" s="765">
        <v>588.4</v>
      </c>
    </row>
    <row r="62" spans="1:11" ht="14.4" customHeight="1" x14ac:dyDescent="0.3">
      <c r="A62" s="746" t="s">
        <v>543</v>
      </c>
      <c r="B62" s="748" t="s">
        <v>544</v>
      </c>
      <c r="C62" s="751" t="s">
        <v>553</v>
      </c>
      <c r="D62" s="778" t="s">
        <v>3069</v>
      </c>
      <c r="E62" s="751" t="s">
        <v>4584</v>
      </c>
      <c r="F62" s="778" t="s">
        <v>4585</v>
      </c>
      <c r="G62" s="751" t="s">
        <v>4411</v>
      </c>
      <c r="H62" s="751" t="s">
        <v>4412</v>
      </c>
      <c r="I62" s="764">
        <v>293.25</v>
      </c>
      <c r="J62" s="764">
        <v>10</v>
      </c>
      <c r="K62" s="765">
        <v>2932.5</v>
      </c>
    </row>
    <row r="63" spans="1:11" ht="14.4" customHeight="1" x14ac:dyDescent="0.3">
      <c r="A63" s="746" t="s">
        <v>543</v>
      </c>
      <c r="B63" s="748" t="s">
        <v>544</v>
      </c>
      <c r="C63" s="751" t="s">
        <v>553</v>
      </c>
      <c r="D63" s="778" t="s">
        <v>3069</v>
      </c>
      <c r="E63" s="751" t="s">
        <v>4586</v>
      </c>
      <c r="F63" s="778" t="s">
        <v>4587</v>
      </c>
      <c r="G63" s="751" t="s">
        <v>4413</v>
      </c>
      <c r="H63" s="751" t="s">
        <v>4414</v>
      </c>
      <c r="I63" s="764">
        <v>3.0224999999999995</v>
      </c>
      <c r="J63" s="764">
        <v>40</v>
      </c>
      <c r="K63" s="765">
        <v>120.89999999999999</v>
      </c>
    </row>
    <row r="64" spans="1:11" ht="14.4" customHeight="1" x14ac:dyDescent="0.3">
      <c r="A64" s="746" t="s">
        <v>543</v>
      </c>
      <c r="B64" s="748" t="s">
        <v>544</v>
      </c>
      <c r="C64" s="751" t="s">
        <v>553</v>
      </c>
      <c r="D64" s="778" t="s">
        <v>3069</v>
      </c>
      <c r="E64" s="751" t="s">
        <v>4586</v>
      </c>
      <c r="F64" s="778" t="s">
        <v>4587</v>
      </c>
      <c r="G64" s="751" t="s">
        <v>4415</v>
      </c>
      <c r="H64" s="751" t="s">
        <v>4416</v>
      </c>
      <c r="I64" s="764">
        <v>0.246</v>
      </c>
      <c r="J64" s="764">
        <v>1000</v>
      </c>
      <c r="K64" s="765">
        <v>246</v>
      </c>
    </row>
    <row r="65" spans="1:11" ht="14.4" customHeight="1" x14ac:dyDescent="0.3">
      <c r="A65" s="746" t="s">
        <v>543</v>
      </c>
      <c r="B65" s="748" t="s">
        <v>544</v>
      </c>
      <c r="C65" s="751" t="s">
        <v>553</v>
      </c>
      <c r="D65" s="778" t="s">
        <v>3069</v>
      </c>
      <c r="E65" s="751" t="s">
        <v>4586</v>
      </c>
      <c r="F65" s="778" t="s">
        <v>4587</v>
      </c>
      <c r="G65" s="751" t="s">
        <v>4417</v>
      </c>
      <c r="H65" s="751" t="s">
        <v>4418</v>
      </c>
      <c r="I65" s="764">
        <v>11.145000000000001</v>
      </c>
      <c r="J65" s="764">
        <v>249</v>
      </c>
      <c r="K65" s="765">
        <v>2775.25</v>
      </c>
    </row>
    <row r="66" spans="1:11" ht="14.4" customHeight="1" x14ac:dyDescent="0.3">
      <c r="A66" s="746" t="s">
        <v>543</v>
      </c>
      <c r="B66" s="748" t="s">
        <v>544</v>
      </c>
      <c r="C66" s="751" t="s">
        <v>553</v>
      </c>
      <c r="D66" s="778" t="s">
        <v>3069</v>
      </c>
      <c r="E66" s="751" t="s">
        <v>4586</v>
      </c>
      <c r="F66" s="778" t="s">
        <v>4587</v>
      </c>
      <c r="G66" s="751" t="s">
        <v>4419</v>
      </c>
      <c r="H66" s="751" t="s">
        <v>4420</v>
      </c>
      <c r="I66" s="764">
        <v>15.29</v>
      </c>
      <c r="J66" s="764">
        <v>150</v>
      </c>
      <c r="K66" s="765">
        <v>2293.94</v>
      </c>
    </row>
    <row r="67" spans="1:11" ht="14.4" customHeight="1" x14ac:dyDescent="0.3">
      <c r="A67" s="746" t="s">
        <v>543</v>
      </c>
      <c r="B67" s="748" t="s">
        <v>544</v>
      </c>
      <c r="C67" s="751" t="s">
        <v>553</v>
      </c>
      <c r="D67" s="778" t="s">
        <v>3069</v>
      </c>
      <c r="E67" s="751" t="s">
        <v>4586</v>
      </c>
      <c r="F67" s="778" t="s">
        <v>4587</v>
      </c>
      <c r="G67" s="751" t="s">
        <v>4421</v>
      </c>
      <c r="H67" s="751" t="s">
        <v>4422</v>
      </c>
      <c r="I67" s="764">
        <v>1.0900000000000001</v>
      </c>
      <c r="J67" s="764">
        <v>3400</v>
      </c>
      <c r="K67" s="765">
        <v>3706</v>
      </c>
    </row>
    <row r="68" spans="1:11" ht="14.4" customHeight="1" x14ac:dyDescent="0.3">
      <c r="A68" s="746" t="s">
        <v>543</v>
      </c>
      <c r="B68" s="748" t="s">
        <v>544</v>
      </c>
      <c r="C68" s="751" t="s">
        <v>553</v>
      </c>
      <c r="D68" s="778" t="s">
        <v>3069</v>
      </c>
      <c r="E68" s="751" t="s">
        <v>4586</v>
      </c>
      <c r="F68" s="778" t="s">
        <v>4587</v>
      </c>
      <c r="G68" s="751" t="s">
        <v>4423</v>
      </c>
      <c r="H68" s="751" t="s">
        <v>4424</v>
      </c>
      <c r="I68" s="764">
        <v>1.67</v>
      </c>
      <c r="J68" s="764">
        <v>800</v>
      </c>
      <c r="K68" s="765">
        <v>1336</v>
      </c>
    </row>
    <row r="69" spans="1:11" ht="14.4" customHeight="1" x14ac:dyDescent="0.3">
      <c r="A69" s="746" t="s">
        <v>543</v>
      </c>
      <c r="B69" s="748" t="s">
        <v>544</v>
      </c>
      <c r="C69" s="751" t="s">
        <v>553</v>
      </c>
      <c r="D69" s="778" t="s">
        <v>3069</v>
      </c>
      <c r="E69" s="751" t="s">
        <v>4586</v>
      </c>
      <c r="F69" s="778" t="s">
        <v>4587</v>
      </c>
      <c r="G69" s="751" t="s">
        <v>4425</v>
      </c>
      <c r="H69" s="751" t="s">
        <v>4426</v>
      </c>
      <c r="I69" s="764">
        <v>0.47799999999999992</v>
      </c>
      <c r="J69" s="764">
        <v>700</v>
      </c>
      <c r="K69" s="765">
        <v>334</v>
      </c>
    </row>
    <row r="70" spans="1:11" ht="14.4" customHeight="1" x14ac:dyDescent="0.3">
      <c r="A70" s="746" t="s">
        <v>543</v>
      </c>
      <c r="B70" s="748" t="s">
        <v>544</v>
      </c>
      <c r="C70" s="751" t="s">
        <v>553</v>
      </c>
      <c r="D70" s="778" t="s">
        <v>3069</v>
      </c>
      <c r="E70" s="751" t="s">
        <v>4586</v>
      </c>
      <c r="F70" s="778" t="s">
        <v>4587</v>
      </c>
      <c r="G70" s="751" t="s">
        <v>4427</v>
      </c>
      <c r="H70" s="751" t="s">
        <v>4428</v>
      </c>
      <c r="I70" s="764">
        <v>0.67</v>
      </c>
      <c r="J70" s="764">
        <v>3400</v>
      </c>
      <c r="K70" s="765">
        <v>2278</v>
      </c>
    </row>
    <row r="71" spans="1:11" ht="14.4" customHeight="1" x14ac:dyDescent="0.3">
      <c r="A71" s="746" t="s">
        <v>543</v>
      </c>
      <c r="B71" s="748" t="s">
        <v>544</v>
      </c>
      <c r="C71" s="751" t="s">
        <v>553</v>
      </c>
      <c r="D71" s="778" t="s">
        <v>3069</v>
      </c>
      <c r="E71" s="751" t="s">
        <v>4586</v>
      </c>
      <c r="F71" s="778" t="s">
        <v>4587</v>
      </c>
      <c r="G71" s="751" t="s">
        <v>4429</v>
      </c>
      <c r="H71" s="751" t="s">
        <v>4430</v>
      </c>
      <c r="I71" s="764">
        <v>3.1312499999999992</v>
      </c>
      <c r="J71" s="764">
        <v>400</v>
      </c>
      <c r="K71" s="765">
        <v>1252.5</v>
      </c>
    </row>
    <row r="72" spans="1:11" ht="14.4" customHeight="1" x14ac:dyDescent="0.3">
      <c r="A72" s="746" t="s">
        <v>543</v>
      </c>
      <c r="B72" s="748" t="s">
        <v>544</v>
      </c>
      <c r="C72" s="751" t="s">
        <v>553</v>
      </c>
      <c r="D72" s="778" t="s">
        <v>3069</v>
      </c>
      <c r="E72" s="751" t="s">
        <v>4586</v>
      </c>
      <c r="F72" s="778" t="s">
        <v>4587</v>
      </c>
      <c r="G72" s="751" t="s">
        <v>4431</v>
      </c>
      <c r="H72" s="751" t="s">
        <v>4432</v>
      </c>
      <c r="I72" s="764">
        <v>6.23</v>
      </c>
      <c r="J72" s="764">
        <v>190</v>
      </c>
      <c r="K72" s="765">
        <v>1183.7</v>
      </c>
    </row>
    <row r="73" spans="1:11" ht="14.4" customHeight="1" x14ac:dyDescent="0.3">
      <c r="A73" s="746" t="s">
        <v>543</v>
      </c>
      <c r="B73" s="748" t="s">
        <v>544</v>
      </c>
      <c r="C73" s="751" t="s">
        <v>553</v>
      </c>
      <c r="D73" s="778" t="s">
        <v>3069</v>
      </c>
      <c r="E73" s="751" t="s">
        <v>4586</v>
      </c>
      <c r="F73" s="778" t="s">
        <v>4587</v>
      </c>
      <c r="G73" s="751" t="s">
        <v>4433</v>
      </c>
      <c r="H73" s="751" t="s">
        <v>4434</v>
      </c>
      <c r="I73" s="764">
        <v>204.17000000000002</v>
      </c>
      <c r="J73" s="764">
        <v>60</v>
      </c>
      <c r="K73" s="765">
        <v>12250.2</v>
      </c>
    </row>
    <row r="74" spans="1:11" ht="14.4" customHeight="1" x14ac:dyDescent="0.3">
      <c r="A74" s="746" t="s">
        <v>543</v>
      </c>
      <c r="B74" s="748" t="s">
        <v>544</v>
      </c>
      <c r="C74" s="751" t="s">
        <v>553</v>
      </c>
      <c r="D74" s="778" t="s">
        <v>3069</v>
      </c>
      <c r="E74" s="751" t="s">
        <v>4586</v>
      </c>
      <c r="F74" s="778" t="s">
        <v>4587</v>
      </c>
      <c r="G74" s="751" t="s">
        <v>4435</v>
      </c>
      <c r="H74" s="751" t="s">
        <v>4436</v>
      </c>
      <c r="I74" s="764">
        <v>68.540000000000006</v>
      </c>
      <c r="J74" s="764">
        <v>2</v>
      </c>
      <c r="K74" s="765">
        <v>137.08000000000001</v>
      </c>
    </row>
    <row r="75" spans="1:11" ht="14.4" customHeight="1" x14ac:dyDescent="0.3">
      <c r="A75" s="746" t="s">
        <v>543</v>
      </c>
      <c r="B75" s="748" t="s">
        <v>544</v>
      </c>
      <c r="C75" s="751" t="s">
        <v>553</v>
      </c>
      <c r="D75" s="778" t="s">
        <v>3069</v>
      </c>
      <c r="E75" s="751" t="s">
        <v>4586</v>
      </c>
      <c r="F75" s="778" t="s">
        <v>4587</v>
      </c>
      <c r="G75" s="751" t="s">
        <v>4437</v>
      </c>
      <c r="H75" s="751" t="s">
        <v>4438</v>
      </c>
      <c r="I75" s="764">
        <v>15.041999999999998</v>
      </c>
      <c r="J75" s="764">
        <v>100</v>
      </c>
      <c r="K75" s="765">
        <v>1504.1699999999998</v>
      </c>
    </row>
    <row r="76" spans="1:11" ht="14.4" customHeight="1" x14ac:dyDescent="0.3">
      <c r="A76" s="746" t="s">
        <v>543</v>
      </c>
      <c r="B76" s="748" t="s">
        <v>544</v>
      </c>
      <c r="C76" s="751" t="s">
        <v>553</v>
      </c>
      <c r="D76" s="778" t="s">
        <v>3069</v>
      </c>
      <c r="E76" s="751" t="s">
        <v>4586</v>
      </c>
      <c r="F76" s="778" t="s">
        <v>4587</v>
      </c>
      <c r="G76" s="751" t="s">
        <v>4439</v>
      </c>
      <c r="H76" s="751" t="s">
        <v>4440</v>
      </c>
      <c r="I76" s="764">
        <v>5.7460000000000004</v>
      </c>
      <c r="J76" s="764">
        <v>700</v>
      </c>
      <c r="K76" s="765">
        <v>3955.5</v>
      </c>
    </row>
    <row r="77" spans="1:11" ht="14.4" customHeight="1" x14ac:dyDescent="0.3">
      <c r="A77" s="746" t="s">
        <v>543</v>
      </c>
      <c r="B77" s="748" t="s">
        <v>544</v>
      </c>
      <c r="C77" s="751" t="s">
        <v>553</v>
      </c>
      <c r="D77" s="778" t="s">
        <v>3069</v>
      </c>
      <c r="E77" s="751" t="s">
        <v>4586</v>
      </c>
      <c r="F77" s="778" t="s">
        <v>4587</v>
      </c>
      <c r="G77" s="751" t="s">
        <v>4441</v>
      </c>
      <c r="H77" s="751" t="s">
        <v>4442</v>
      </c>
      <c r="I77" s="764">
        <v>102.85</v>
      </c>
      <c r="J77" s="764">
        <v>1</v>
      </c>
      <c r="K77" s="765">
        <v>102.85</v>
      </c>
    </row>
    <row r="78" spans="1:11" ht="14.4" customHeight="1" x14ac:dyDescent="0.3">
      <c r="A78" s="746" t="s">
        <v>543</v>
      </c>
      <c r="B78" s="748" t="s">
        <v>544</v>
      </c>
      <c r="C78" s="751" t="s">
        <v>553</v>
      </c>
      <c r="D78" s="778" t="s">
        <v>3069</v>
      </c>
      <c r="E78" s="751" t="s">
        <v>4586</v>
      </c>
      <c r="F78" s="778" t="s">
        <v>4587</v>
      </c>
      <c r="G78" s="751" t="s">
        <v>4443</v>
      </c>
      <c r="H78" s="751" t="s">
        <v>4444</v>
      </c>
      <c r="I78" s="764">
        <v>17.86</v>
      </c>
      <c r="J78" s="764">
        <v>2</v>
      </c>
      <c r="K78" s="765">
        <v>35.72</v>
      </c>
    </row>
    <row r="79" spans="1:11" ht="14.4" customHeight="1" x14ac:dyDescent="0.3">
      <c r="A79" s="746" t="s">
        <v>543</v>
      </c>
      <c r="B79" s="748" t="s">
        <v>544</v>
      </c>
      <c r="C79" s="751" t="s">
        <v>553</v>
      </c>
      <c r="D79" s="778" t="s">
        <v>3069</v>
      </c>
      <c r="E79" s="751" t="s">
        <v>4586</v>
      </c>
      <c r="F79" s="778" t="s">
        <v>4587</v>
      </c>
      <c r="G79" s="751" t="s">
        <v>4445</v>
      </c>
      <c r="H79" s="751" t="s">
        <v>4446</v>
      </c>
      <c r="I79" s="764">
        <v>17.91</v>
      </c>
      <c r="J79" s="764">
        <v>2</v>
      </c>
      <c r="K79" s="765">
        <v>35.82</v>
      </c>
    </row>
    <row r="80" spans="1:11" ht="14.4" customHeight="1" x14ac:dyDescent="0.3">
      <c r="A80" s="746" t="s">
        <v>543</v>
      </c>
      <c r="B80" s="748" t="s">
        <v>544</v>
      </c>
      <c r="C80" s="751" t="s">
        <v>553</v>
      </c>
      <c r="D80" s="778" t="s">
        <v>3069</v>
      </c>
      <c r="E80" s="751" t="s">
        <v>4586</v>
      </c>
      <c r="F80" s="778" t="s">
        <v>4587</v>
      </c>
      <c r="G80" s="751" t="s">
        <v>4447</v>
      </c>
      <c r="H80" s="751" t="s">
        <v>4448</v>
      </c>
      <c r="I80" s="764">
        <v>187.75099999999998</v>
      </c>
      <c r="J80" s="764">
        <v>21</v>
      </c>
      <c r="K80" s="765">
        <v>3930.5799999999995</v>
      </c>
    </row>
    <row r="81" spans="1:11" ht="14.4" customHeight="1" x14ac:dyDescent="0.3">
      <c r="A81" s="746" t="s">
        <v>543</v>
      </c>
      <c r="B81" s="748" t="s">
        <v>544</v>
      </c>
      <c r="C81" s="751" t="s">
        <v>553</v>
      </c>
      <c r="D81" s="778" t="s">
        <v>3069</v>
      </c>
      <c r="E81" s="751" t="s">
        <v>4586</v>
      </c>
      <c r="F81" s="778" t="s">
        <v>4587</v>
      </c>
      <c r="G81" s="751" t="s">
        <v>4449</v>
      </c>
      <c r="H81" s="751" t="s">
        <v>4450</v>
      </c>
      <c r="I81" s="764">
        <v>59.72</v>
      </c>
      <c r="J81" s="764">
        <v>20</v>
      </c>
      <c r="K81" s="765">
        <v>1194.4000000000001</v>
      </c>
    </row>
    <row r="82" spans="1:11" ht="14.4" customHeight="1" x14ac:dyDescent="0.3">
      <c r="A82" s="746" t="s">
        <v>543</v>
      </c>
      <c r="B82" s="748" t="s">
        <v>544</v>
      </c>
      <c r="C82" s="751" t="s">
        <v>553</v>
      </c>
      <c r="D82" s="778" t="s">
        <v>3069</v>
      </c>
      <c r="E82" s="751" t="s">
        <v>4586</v>
      </c>
      <c r="F82" s="778" t="s">
        <v>4587</v>
      </c>
      <c r="G82" s="751" t="s">
        <v>4451</v>
      </c>
      <c r="H82" s="751" t="s">
        <v>4452</v>
      </c>
      <c r="I82" s="764">
        <v>2.371666666666667</v>
      </c>
      <c r="J82" s="764">
        <v>950</v>
      </c>
      <c r="K82" s="765">
        <v>2253.5</v>
      </c>
    </row>
    <row r="83" spans="1:11" ht="14.4" customHeight="1" x14ac:dyDescent="0.3">
      <c r="A83" s="746" t="s">
        <v>543</v>
      </c>
      <c r="B83" s="748" t="s">
        <v>544</v>
      </c>
      <c r="C83" s="751" t="s">
        <v>553</v>
      </c>
      <c r="D83" s="778" t="s">
        <v>3069</v>
      </c>
      <c r="E83" s="751" t="s">
        <v>4586</v>
      </c>
      <c r="F83" s="778" t="s">
        <v>4587</v>
      </c>
      <c r="G83" s="751" t="s">
        <v>4453</v>
      </c>
      <c r="H83" s="751" t="s">
        <v>4454</v>
      </c>
      <c r="I83" s="764">
        <v>3.0618181818181824</v>
      </c>
      <c r="J83" s="764">
        <v>550</v>
      </c>
      <c r="K83" s="765">
        <v>1684</v>
      </c>
    </row>
    <row r="84" spans="1:11" ht="14.4" customHeight="1" x14ac:dyDescent="0.3">
      <c r="A84" s="746" t="s">
        <v>543</v>
      </c>
      <c r="B84" s="748" t="s">
        <v>544</v>
      </c>
      <c r="C84" s="751" t="s">
        <v>553</v>
      </c>
      <c r="D84" s="778" t="s">
        <v>3069</v>
      </c>
      <c r="E84" s="751" t="s">
        <v>4586</v>
      </c>
      <c r="F84" s="778" t="s">
        <v>4587</v>
      </c>
      <c r="G84" s="751" t="s">
        <v>4455</v>
      </c>
      <c r="H84" s="751" t="s">
        <v>4456</v>
      </c>
      <c r="I84" s="764">
        <v>1.76</v>
      </c>
      <c r="J84" s="764">
        <v>50</v>
      </c>
      <c r="K84" s="765">
        <v>88</v>
      </c>
    </row>
    <row r="85" spans="1:11" ht="14.4" customHeight="1" x14ac:dyDescent="0.3">
      <c r="A85" s="746" t="s">
        <v>543</v>
      </c>
      <c r="B85" s="748" t="s">
        <v>544</v>
      </c>
      <c r="C85" s="751" t="s">
        <v>553</v>
      </c>
      <c r="D85" s="778" t="s">
        <v>3069</v>
      </c>
      <c r="E85" s="751" t="s">
        <v>4586</v>
      </c>
      <c r="F85" s="778" t="s">
        <v>4587</v>
      </c>
      <c r="G85" s="751" t="s">
        <v>4457</v>
      </c>
      <c r="H85" s="751" t="s">
        <v>4458</v>
      </c>
      <c r="I85" s="764">
        <v>1.92</v>
      </c>
      <c r="J85" s="764">
        <v>50</v>
      </c>
      <c r="K85" s="765">
        <v>96</v>
      </c>
    </row>
    <row r="86" spans="1:11" ht="14.4" customHeight="1" x14ac:dyDescent="0.3">
      <c r="A86" s="746" t="s">
        <v>543</v>
      </c>
      <c r="B86" s="748" t="s">
        <v>544</v>
      </c>
      <c r="C86" s="751" t="s">
        <v>553</v>
      </c>
      <c r="D86" s="778" t="s">
        <v>3069</v>
      </c>
      <c r="E86" s="751" t="s">
        <v>4586</v>
      </c>
      <c r="F86" s="778" t="s">
        <v>4587</v>
      </c>
      <c r="G86" s="751" t="s">
        <v>4459</v>
      </c>
      <c r="H86" s="751" t="s">
        <v>4460</v>
      </c>
      <c r="I86" s="764">
        <v>1.0833333333333334E-2</v>
      </c>
      <c r="J86" s="764">
        <v>1800</v>
      </c>
      <c r="K86" s="765">
        <v>20</v>
      </c>
    </row>
    <row r="87" spans="1:11" ht="14.4" customHeight="1" x14ac:dyDescent="0.3">
      <c r="A87" s="746" t="s">
        <v>543</v>
      </c>
      <c r="B87" s="748" t="s">
        <v>544</v>
      </c>
      <c r="C87" s="751" t="s">
        <v>553</v>
      </c>
      <c r="D87" s="778" t="s">
        <v>3069</v>
      </c>
      <c r="E87" s="751" t="s">
        <v>4586</v>
      </c>
      <c r="F87" s="778" t="s">
        <v>4587</v>
      </c>
      <c r="G87" s="751" t="s">
        <v>4461</v>
      </c>
      <c r="H87" s="751" t="s">
        <v>4462</v>
      </c>
      <c r="I87" s="764">
        <v>2.1587500000000004</v>
      </c>
      <c r="J87" s="764">
        <v>450</v>
      </c>
      <c r="K87" s="765">
        <v>972</v>
      </c>
    </row>
    <row r="88" spans="1:11" ht="14.4" customHeight="1" x14ac:dyDescent="0.3">
      <c r="A88" s="746" t="s">
        <v>543</v>
      </c>
      <c r="B88" s="748" t="s">
        <v>544</v>
      </c>
      <c r="C88" s="751" t="s">
        <v>553</v>
      </c>
      <c r="D88" s="778" t="s">
        <v>3069</v>
      </c>
      <c r="E88" s="751" t="s">
        <v>4586</v>
      </c>
      <c r="F88" s="778" t="s">
        <v>4587</v>
      </c>
      <c r="G88" s="751" t="s">
        <v>4463</v>
      </c>
      <c r="H88" s="751" t="s">
        <v>4464</v>
      </c>
      <c r="I88" s="764">
        <v>2.5708333333333329</v>
      </c>
      <c r="J88" s="764">
        <v>900</v>
      </c>
      <c r="K88" s="765">
        <v>2318</v>
      </c>
    </row>
    <row r="89" spans="1:11" ht="14.4" customHeight="1" x14ac:dyDescent="0.3">
      <c r="A89" s="746" t="s">
        <v>543</v>
      </c>
      <c r="B89" s="748" t="s">
        <v>544</v>
      </c>
      <c r="C89" s="751" t="s">
        <v>553</v>
      </c>
      <c r="D89" s="778" t="s">
        <v>3069</v>
      </c>
      <c r="E89" s="751" t="s">
        <v>4586</v>
      </c>
      <c r="F89" s="778" t="s">
        <v>4587</v>
      </c>
      <c r="G89" s="751" t="s">
        <v>4465</v>
      </c>
      <c r="H89" s="751" t="s">
        <v>4466</v>
      </c>
      <c r="I89" s="764">
        <v>2.1800000000000002</v>
      </c>
      <c r="J89" s="764">
        <v>100</v>
      </c>
      <c r="K89" s="765">
        <v>218</v>
      </c>
    </row>
    <row r="90" spans="1:11" ht="14.4" customHeight="1" x14ac:dyDescent="0.3">
      <c r="A90" s="746" t="s">
        <v>543</v>
      </c>
      <c r="B90" s="748" t="s">
        <v>544</v>
      </c>
      <c r="C90" s="751" t="s">
        <v>553</v>
      </c>
      <c r="D90" s="778" t="s">
        <v>3069</v>
      </c>
      <c r="E90" s="751" t="s">
        <v>4586</v>
      </c>
      <c r="F90" s="778" t="s">
        <v>4587</v>
      </c>
      <c r="G90" s="751" t="s">
        <v>4467</v>
      </c>
      <c r="H90" s="751" t="s">
        <v>4468</v>
      </c>
      <c r="I90" s="764">
        <v>2.855</v>
      </c>
      <c r="J90" s="764">
        <v>400</v>
      </c>
      <c r="K90" s="765">
        <v>1142</v>
      </c>
    </row>
    <row r="91" spans="1:11" ht="14.4" customHeight="1" x14ac:dyDescent="0.3">
      <c r="A91" s="746" t="s">
        <v>543</v>
      </c>
      <c r="B91" s="748" t="s">
        <v>544</v>
      </c>
      <c r="C91" s="751" t="s">
        <v>553</v>
      </c>
      <c r="D91" s="778" t="s">
        <v>3069</v>
      </c>
      <c r="E91" s="751" t="s">
        <v>4586</v>
      </c>
      <c r="F91" s="778" t="s">
        <v>4587</v>
      </c>
      <c r="G91" s="751" t="s">
        <v>4469</v>
      </c>
      <c r="H91" s="751" t="s">
        <v>4470</v>
      </c>
      <c r="I91" s="764">
        <v>29.899999999999995</v>
      </c>
      <c r="J91" s="764">
        <v>40</v>
      </c>
      <c r="K91" s="765">
        <v>1196</v>
      </c>
    </row>
    <row r="92" spans="1:11" ht="14.4" customHeight="1" x14ac:dyDescent="0.3">
      <c r="A92" s="746" t="s">
        <v>543</v>
      </c>
      <c r="B92" s="748" t="s">
        <v>544</v>
      </c>
      <c r="C92" s="751" t="s">
        <v>553</v>
      </c>
      <c r="D92" s="778" t="s">
        <v>3069</v>
      </c>
      <c r="E92" s="751" t="s">
        <v>4586</v>
      </c>
      <c r="F92" s="778" t="s">
        <v>4587</v>
      </c>
      <c r="G92" s="751" t="s">
        <v>4471</v>
      </c>
      <c r="H92" s="751" t="s">
        <v>4472</v>
      </c>
      <c r="I92" s="764">
        <v>6.0499999999999989</v>
      </c>
      <c r="J92" s="764">
        <v>180</v>
      </c>
      <c r="K92" s="765">
        <v>1089</v>
      </c>
    </row>
    <row r="93" spans="1:11" ht="14.4" customHeight="1" x14ac:dyDescent="0.3">
      <c r="A93" s="746" t="s">
        <v>543</v>
      </c>
      <c r="B93" s="748" t="s">
        <v>544</v>
      </c>
      <c r="C93" s="751" t="s">
        <v>553</v>
      </c>
      <c r="D93" s="778" t="s">
        <v>3069</v>
      </c>
      <c r="E93" s="751" t="s">
        <v>4586</v>
      </c>
      <c r="F93" s="778" t="s">
        <v>4587</v>
      </c>
      <c r="G93" s="751" t="s">
        <v>4473</v>
      </c>
      <c r="H93" s="751" t="s">
        <v>4474</v>
      </c>
      <c r="I93" s="764">
        <v>1.64</v>
      </c>
      <c r="J93" s="764">
        <v>100</v>
      </c>
      <c r="K93" s="765">
        <v>164</v>
      </c>
    </row>
    <row r="94" spans="1:11" ht="14.4" customHeight="1" x14ac:dyDescent="0.3">
      <c r="A94" s="746" t="s">
        <v>543</v>
      </c>
      <c r="B94" s="748" t="s">
        <v>544</v>
      </c>
      <c r="C94" s="751" t="s">
        <v>553</v>
      </c>
      <c r="D94" s="778" t="s">
        <v>3069</v>
      </c>
      <c r="E94" s="751" t="s">
        <v>4586</v>
      </c>
      <c r="F94" s="778" t="s">
        <v>4587</v>
      </c>
      <c r="G94" s="751" t="s">
        <v>4475</v>
      </c>
      <c r="H94" s="751" t="s">
        <v>4476</v>
      </c>
      <c r="I94" s="764">
        <v>5.1300000000000008</v>
      </c>
      <c r="J94" s="764">
        <v>600</v>
      </c>
      <c r="K94" s="765">
        <v>3078</v>
      </c>
    </row>
    <row r="95" spans="1:11" ht="14.4" customHeight="1" x14ac:dyDescent="0.3">
      <c r="A95" s="746" t="s">
        <v>543</v>
      </c>
      <c r="B95" s="748" t="s">
        <v>544</v>
      </c>
      <c r="C95" s="751" t="s">
        <v>553</v>
      </c>
      <c r="D95" s="778" t="s">
        <v>3069</v>
      </c>
      <c r="E95" s="751" t="s">
        <v>4586</v>
      </c>
      <c r="F95" s="778" t="s">
        <v>4587</v>
      </c>
      <c r="G95" s="751" t="s">
        <v>4477</v>
      </c>
      <c r="H95" s="751" t="s">
        <v>4478</v>
      </c>
      <c r="I95" s="764">
        <v>40.869999999999997</v>
      </c>
      <c r="J95" s="764">
        <v>10</v>
      </c>
      <c r="K95" s="765">
        <v>408.7</v>
      </c>
    </row>
    <row r="96" spans="1:11" ht="14.4" customHeight="1" x14ac:dyDescent="0.3">
      <c r="A96" s="746" t="s">
        <v>543</v>
      </c>
      <c r="B96" s="748" t="s">
        <v>544</v>
      </c>
      <c r="C96" s="751" t="s">
        <v>553</v>
      </c>
      <c r="D96" s="778" t="s">
        <v>3069</v>
      </c>
      <c r="E96" s="751" t="s">
        <v>4586</v>
      </c>
      <c r="F96" s="778" t="s">
        <v>4587</v>
      </c>
      <c r="G96" s="751" t="s">
        <v>4479</v>
      </c>
      <c r="H96" s="751" t="s">
        <v>4480</v>
      </c>
      <c r="I96" s="764">
        <v>138.01</v>
      </c>
      <c r="J96" s="764">
        <v>5</v>
      </c>
      <c r="K96" s="765">
        <v>690.05</v>
      </c>
    </row>
    <row r="97" spans="1:11" ht="14.4" customHeight="1" x14ac:dyDescent="0.3">
      <c r="A97" s="746" t="s">
        <v>543</v>
      </c>
      <c r="B97" s="748" t="s">
        <v>544</v>
      </c>
      <c r="C97" s="751" t="s">
        <v>553</v>
      </c>
      <c r="D97" s="778" t="s">
        <v>3069</v>
      </c>
      <c r="E97" s="751" t="s">
        <v>4586</v>
      </c>
      <c r="F97" s="778" t="s">
        <v>4587</v>
      </c>
      <c r="G97" s="751" t="s">
        <v>4481</v>
      </c>
      <c r="H97" s="751" t="s">
        <v>4482</v>
      </c>
      <c r="I97" s="764">
        <v>34.5</v>
      </c>
      <c r="J97" s="764">
        <v>40</v>
      </c>
      <c r="K97" s="765">
        <v>1380.03</v>
      </c>
    </row>
    <row r="98" spans="1:11" ht="14.4" customHeight="1" x14ac:dyDescent="0.3">
      <c r="A98" s="746" t="s">
        <v>543</v>
      </c>
      <c r="B98" s="748" t="s">
        <v>544</v>
      </c>
      <c r="C98" s="751" t="s">
        <v>553</v>
      </c>
      <c r="D98" s="778" t="s">
        <v>3069</v>
      </c>
      <c r="E98" s="751" t="s">
        <v>4586</v>
      </c>
      <c r="F98" s="778" t="s">
        <v>4587</v>
      </c>
      <c r="G98" s="751" t="s">
        <v>4481</v>
      </c>
      <c r="H98" s="751" t="s">
        <v>4483</v>
      </c>
      <c r="I98" s="764">
        <v>36.61</v>
      </c>
      <c r="J98" s="764">
        <v>20</v>
      </c>
      <c r="K98" s="765">
        <v>732.23</v>
      </c>
    </row>
    <row r="99" spans="1:11" ht="14.4" customHeight="1" x14ac:dyDescent="0.3">
      <c r="A99" s="746" t="s">
        <v>543</v>
      </c>
      <c r="B99" s="748" t="s">
        <v>544</v>
      </c>
      <c r="C99" s="751" t="s">
        <v>553</v>
      </c>
      <c r="D99" s="778" t="s">
        <v>3069</v>
      </c>
      <c r="E99" s="751" t="s">
        <v>4586</v>
      </c>
      <c r="F99" s="778" t="s">
        <v>4587</v>
      </c>
      <c r="G99" s="751" t="s">
        <v>4484</v>
      </c>
      <c r="H99" s="751" t="s">
        <v>4485</v>
      </c>
      <c r="I99" s="764">
        <v>17.979999999999997</v>
      </c>
      <c r="J99" s="764">
        <v>850</v>
      </c>
      <c r="K99" s="765">
        <v>15283</v>
      </c>
    </row>
    <row r="100" spans="1:11" ht="14.4" customHeight="1" x14ac:dyDescent="0.3">
      <c r="A100" s="746" t="s">
        <v>543</v>
      </c>
      <c r="B100" s="748" t="s">
        <v>544</v>
      </c>
      <c r="C100" s="751" t="s">
        <v>553</v>
      </c>
      <c r="D100" s="778" t="s">
        <v>3069</v>
      </c>
      <c r="E100" s="751" t="s">
        <v>4586</v>
      </c>
      <c r="F100" s="778" t="s">
        <v>4587</v>
      </c>
      <c r="G100" s="751" t="s">
        <v>4486</v>
      </c>
      <c r="H100" s="751" t="s">
        <v>4487</v>
      </c>
      <c r="I100" s="764">
        <v>1.8533333333333335</v>
      </c>
      <c r="J100" s="764">
        <v>40</v>
      </c>
      <c r="K100" s="765">
        <v>75</v>
      </c>
    </row>
    <row r="101" spans="1:11" ht="14.4" customHeight="1" x14ac:dyDescent="0.3">
      <c r="A101" s="746" t="s">
        <v>543</v>
      </c>
      <c r="B101" s="748" t="s">
        <v>544</v>
      </c>
      <c r="C101" s="751" t="s">
        <v>553</v>
      </c>
      <c r="D101" s="778" t="s">
        <v>3069</v>
      </c>
      <c r="E101" s="751" t="s">
        <v>4586</v>
      </c>
      <c r="F101" s="778" t="s">
        <v>4587</v>
      </c>
      <c r="G101" s="751" t="s">
        <v>4488</v>
      </c>
      <c r="H101" s="751" t="s">
        <v>4489</v>
      </c>
      <c r="I101" s="764">
        <v>15.001666666666665</v>
      </c>
      <c r="J101" s="764">
        <v>350</v>
      </c>
      <c r="K101" s="765">
        <v>5250.6</v>
      </c>
    </row>
    <row r="102" spans="1:11" ht="14.4" customHeight="1" x14ac:dyDescent="0.3">
      <c r="A102" s="746" t="s">
        <v>543</v>
      </c>
      <c r="B102" s="748" t="s">
        <v>544</v>
      </c>
      <c r="C102" s="751" t="s">
        <v>553</v>
      </c>
      <c r="D102" s="778" t="s">
        <v>3069</v>
      </c>
      <c r="E102" s="751" t="s">
        <v>4586</v>
      </c>
      <c r="F102" s="778" t="s">
        <v>4587</v>
      </c>
      <c r="G102" s="751" t="s">
        <v>4490</v>
      </c>
      <c r="H102" s="751" t="s">
        <v>4491</v>
      </c>
      <c r="I102" s="764">
        <v>2.5161538461538457</v>
      </c>
      <c r="J102" s="764">
        <v>850</v>
      </c>
      <c r="K102" s="765">
        <v>2138.5</v>
      </c>
    </row>
    <row r="103" spans="1:11" ht="14.4" customHeight="1" x14ac:dyDescent="0.3">
      <c r="A103" s="746" t="s">
        <v>543</v>
      </c>
      <c r="B103" s="748" t="s">
        <v>544</v>
      </c>
      <c r="C103" s="751" t="s">
        <v>553</v>
      </c>
      <c r="D103" s="778" t="s">
        <v>3069</v>
      </c>
      <c r="E103" s="751" t="s">
        <v>4586</v>
      </c>
      <c r="F103" s="778" t="s">
        <v>4587</v>
      </c>
      <c r="G103" s="751" t="s">
        <v>4492</v>
      </c>
      <c r="H103" s="751" t="s">
        <v>4493</v>
      </c>
      <c r="I103" s="764">
        <v>13.2</v>
      </c>
      <c r="J103" s="764">
        <v>110</v>
      </c>
      <c r="K103" s="765">
        <v>1452</v>
      </c>
    </row>
    <row r="104" spans="1:11" ht="14.4" customHeight="1" x14ac:dyDescent="0.3">
      <c r="A104" s="746" t="s">
        <v>543</v>
      </c>
      <c r="B104" s="748" t="s">
        <v>544</v>
      </c>
      <c r="C104" s="751" t="s">
        <v>553</v>
      </c>
      <c r="D104" s="778" t="s">
        <v>3069</v>
      </c>
      <c r="E104" s="751" t="s">
        <v>4586</v>
      </c>
      <c r="F104" s="778" t="s">
        <v>4587</v>
      </c>
      <c r="G104" s="751" t="s">
        <v>4494</v>
      </c>
      <c r="H104" s="751" t="s">
        <v>4495</v>
      </c>
      <c r="I104" s="764">
        <v>13.2</v>
      </c>
      <c r="J104" s="764">
        <v>40</v>
      </c>
      <c r="K104" s="765">
        <v>528</v>
      </c>
    </row>
    <row r="105" spans="1:11" ht="14.4" customHeight="1" x14ac:dyDescent="0.3">
      <c r="A105" s="746" t="s">
        <v>543</v>
      </c>
      <c r="B105" s="748" t="s">
        <v>544</v>
      </c>
      <c r="C105" s="751" t="s">
        <v>553</v>
      </c>
      <c r="D105" s="778" t="s">
        <v>3069</v>
      </c>
      <c r="E105" s="751" t="s">
        <v>4586</v>
      </c>
      <c r="F105" s="778" t="s">
        <v>4587</v>
      </c>
      <c r="G105" s="751" t="s">
        <v>4496</v>
      </c>
      <c r="H105" s="751" t="s">
        <v>4497</v>
      </c>
      <c r="I105" s="764">
        <v>13.205</v>
      </c>
      <c r="J105" s="764">
        <v>20</v>
      </c>
      <c r="K105" s="765">
        <v>264.10000000000002</v>
      </c>
    </row>
    <row r="106" spans="1:11" ht="14.4" customHeight="1" x14ac:dyDescent="0.3">
      <c r="A106" s="746" t="s">
        <v>543</v>
      </c>
      <c r="B106" s="748" t="s">
        <v>544</v>
      </c>
      <c r="C106" s="751" t="s">
        <v>553</v>
      </c>
      <c r="D106" s="778" t="s">
        <v>3069</v>
      </c>
      <c r="E106" s="751" t="s">
        <v>4586</v>
      </c>
      <c r="F106" s="778" t="s">
        <v>4587</v>
      </c>
      <c r="G106" s="751" t="s">
        <v>4498</v>
      </c>
      <c r="H106" s="751" t="s">
        <v>4499</v>
      </c>
      <c r="I106" s="764">
        <v>13.2</v>
      </c>
      <c r="J106" s="764">
        <v>10</v>
      </c>
      <c r="K106" s="765">
        <v>132</v>
      </c>
    </row>
    <row r="107" spans="1:11" ht="14.4" customHeight="1" x14ac:dyDescent="0.3">
      <c r="A107" s="746" t="s">
        <v>543</v>
      </c>
      <c r="B107" s="748" t="s">
        <v>544</v>
      </c>
      <c r="C107" s="751" t="s">
        <v>553</v>
      </c>
      <c r="D107" s="778" t="s">
        <v>3069</v>
      </c>
      <c r="E107" s="751" t="s">
        <v>4586</v>
      </c>
      <c r="F107" s="778" t="s">
        <v>4587</v>
      </c>
      <c r="G107" s="751" t="s">
        <v>4500</v>
      </c>
      <c r="H107" s="751" t="s">
        <v>4501</v>
      </c>
      <c r="I107" s="764">
        <v>1.3727272727272726</v>
      </c>
      <c r="J107" s="764">
        <v>900</v>
      </c>
      <c r="K107" s="765">
        <v>1248.75</v>
      </c>
    </row>
    <row r="108" spans="1:11" ht="14.4" customHeight="1" x14ac:dyDescent="0.3">
      <c r="A108" s="746" t="s">
        <v>543</v>
      </c>
      <c r="B108" s="748" t="s">
        <v>544</v>
      </c>
      <c r="C108" s="751" t="s">
        <v>553</v>
      </c>
      <c r="D108" s="778" t="s">
        <v>3069</v>
      </c>
      <c r="E108" s="751" t="s">
        <v>4586</v>
      </c>
      <c r="F108" s="778" t="s">
        <v>4587</v>
      </c>
      <c r="G108" s="751" t="s">
        <v>4502</v>
      </c>
      <c r="H108" s="751" t="s">
        <v>4503</v>
      </c>
      <c r="I108" s="764">
        <v>21.236250000000002</v>
      </c>
      <c r="J108" s="764">
        <v>75</v>
      </c>
      <c r="K108" s="765">
        <v>1592.73</v>
      </c>
    </row>
    <row r="109" spans="1:11" ht="14.4" customHeight="1" x14ac:dyDescent="0.3">
      <c r="A109" s="746" t="s">
        <v>543</v>
      </c>
      <c r="B109" s="748" t="s">
        <v>544</v>
      </c>
      <c r="C109" s="751" t="s">
        <v>553</v>
      </c>
      <c r="D109" s="778" t="s">
        <v>3069</v>
      </c>
      <c r="E109" s="751" t="s">
        <v>4586</v>
      </c>
      <c r="F109" s="778" t="s">
        <v>4587</v>
      </c>
      <c r="G109" s="751" t="s">
        <v>4504</v>
      </c>
      <c r="H109" s="751" t="s">
        <v>4505</v>
      </c>
      <c r="I109" s="764">
        <v>21.231111111111108</v>
      </c>
      <c r="J109" s="764">
        <v>170</v>
      </c>
      <c r="K109" s="765">
        <v>3609.4</v>
      </c>
    </row>
    <row r="110" spans="1:11" ht="14.4" customHeight="1" x14ac:dyDescent="0.3">
      <c r="A110" s="746" t="s">
        <v>543</v>
      </c>
      <c r="B110" s="748" t="s">
        <v>544</v>
      </c>
      <c r="C110" s="751" t="s">
        <v>553</v>
      </c>
      <c r="D110" s="778" t="s">
        <v>3069</v>
      </c>
      <c r="E110" s="751" t="s">
        <v>4586</v>
      </c>
      <c r="F110" s="778" t="s">
        <v>4587</v>
      </c>
      <c r="G110" s="751" t="s">
        <v>4506</v>
      </c>
      <c r="H110" s="751" t="s">
        <v>4507</v>
      </c>
      <c r="I110" s="764">
        <v>10.983999999999998</v>
      </c>
      <c r="J110" s="764">
        <v>70</v>
      </c>
      <c r="K110" s="765">
        <v>759.80000000000007</v>
      </c>
    </row>
    <row r="111" spans="1:11" ht="14.4" customHeight="1" x14ac:dyDescent="0.3">
      <c r="A111" s="746" t="s">
        <v>543</v>
      </c>
      <c r="B111" s="748" t="s">
        <v>544</v>
      </c>
      <c r="C111" s="751" t="s">
        <v>553</v>
      </c>
      <c r="D111" s="778" t="s">
        <v>3069</v>
      </c>
      <c r="E111" s="751" t="s">
        <v>4586</v>
      </c>
      <c r="F111" s="778" t="s">
        <v>4587</v>
      </c>
      <c r="G111" s="751" t="s">
        <v>4508</v>
      </c>
      <c r="H111" s="751" t="s">
        <v>4509</v>
      </c>
      <c r="I111" s="764">
        <v>6.66</v>
      </c>
      <c r="J111" s="764">
        <v>10</v>
      </c>
      <c r="K111" s="765">
        <v>66.599999999999994</v>
      </c>
    </row>
    <row r="112" spans="1:11" ht="14.4" customHeight="1" x14ac:dyDescent="0.3">
      <c r="A112" s="746" t="s">
        <v>543</v>
      </c>
      <c r="B112" s="748" t="s">
        <v>544</v>
      </c>
      <c r="C112" s="751" t="s">
        <v>553</v>
      </c>
      <c r="D112" s="778" t="s">
        <v>3069</v>
      </c>
      <c r="E112" s="751" t="s">
        <v>4586</v>
      </c>
      <c r="F112" s="778" t="s">
        <v>4587</v>
      </c>
      <c r="G112" s="751" t="s">
        <v>4510</v>
      </c>
      <c r="H112" s="751" t="s">
        <v>4511</v>
      </c>
      <c r="I112" s="764">
        <v>0.47</v>
      </c>
      <c r="J112" s="764">
        <v>100</v>
      </c>
      <c r="K112" s="765">
        <v>47</v>
      </c>
    </row>
    <row r="113" spans="1:11" ht="14.4" customHeight="1" x14ac:dyDescent="0.3">
      <c r="A113" s="746" t="s">
        <v>543</v>
      </c>
      <c r="B113" s="748" t="s">
        <v>544</v>
      </c>
      <c r="C113" s="751" t="s">
        <v>553</v>
      </c>
      <c r="D113" s="778" t="s">
        <v>3069</v>
      </c>
      <c r="E113" s="751" t="s">
        <v>4586</v>
      </c>
      <c r="F113" s="778" t="s">
        <v>4587</v>
      </c>
      <c r="G113" s="751" t="s">
        <v>4512</v>
      </c>
      <c r="H113" s="751" t="s">
        <v>4513</v>
      </c>
      <c r="I113" s="764">
        <v>4.03</v>
      </c>
      <c r="J113" s="764">
        <v>20</v>
      </c>
      <c r="K113" s="765">
        <v>80.599999999999994</v>
      </c>
    </row>
    <row r="114" spans="1:11" ht="14.4" customHeight="1" x14ac:dyDescent="0.3">
      <c r="A114" s="746" t="s">
        <v>543</v>
      </c>
      <c r="B114" s="748" t="s">
        <v>544</v>
      </c>
      <c r="C114" s="751" t="s">
        <v>553</v>
      </c>
      <c r="D114" s="778" t="s">
        <v>3069</v>
      </c>
      <c r="E114" s="751" t="s">
        <v>4586</v>
      </c>
      <c r="F114" s="778" t="s">
        <v>4587</v>
      </c>
      <c r="G114" s="751" t="s">
        <v>4514</v>
      </c>
      <c r="H114" s="751" t="s">
        <v>4515</v>
      </c>
      <c r="I114" s="764">
        <v>2.61</v>
      </c>
      <c r="J114" s="764">
        <v>10</v>
      </c>
      <c r="K114" s="765">
        <v>26.1</v>
      </c>
    </row>
    <row r="115" spans="1:11" ht="14.4" customHeight="1" x14ac:dyDescent="0.3">
      <c r="A115" s="746" t="s">
        <v>543</v>
      </c>
      <c r="B115" s="748" t="s">
        <v>544</v>
      </c>
      <c r="C115" s="751" t="s">
        <v>553</v>
      </c>
      <c r="D115" s="778" t="s">
        <v>3069</v>
      </c>
      <c r="E115" s="751" t="s">
        <v>4586</v>
      </c>
      <c r="F115" s="778" t="s">
        <v>4587</v>
      </c>
      <c r="G115" s="751" t="s">
        <v>4516</v>
      </c>
      <c r="H115" s="751" t="s">
        <v>4517</v>
      </c>
      <c r="I115" s="764">
        <v>2.605</v>
      </c>
      <c r="J115" s="764">
        <v>40</v>
      </c>
      <c r="K115" s="765">
        <v>104.3</v>
      </c>
    </row>
    <row r="116" spans="1:11" ht="14.4" customHeight="1" x14ac:dyDescent="0.3">
      <c r="A116" s="746" t="s">
        <v>543</v>
      </c>
      <c r="B116" s="748" t="s">
        <v>544</v>
      </c>
      <c r="C116" s="751" t="s">
        <v>553</v>
      </c>
      <c r="D116" s="778" t="s">
        <v>3069</v>
      </c>
      <c r="E116" s="751" t="s">
        <v>4586</v>
      </c>
      <c r="F116" s="778" t="s">
        <v>4587</v>
      </c>
      <c r="G116" s="751" t="s">
        <v>4518</v>
      </c>
      <c r="H116" s="751" t="s">
        <v>4519</v>
      </c>
      <c r="I116" s="764">
        <v>9.5957142857142852</v>
      </c>
      <c r="J116" s="764">
        <v>700</v>
      </c>
      <c r="K116" s="765">
        <v>6717</v>
      </c>
    </row>
    <row r="117" spans="1:11" ht="14.4" customHeight="1" x14ac:dyDescent="0.3">
      <c r="A117" s="746" t="s">
        <v>543</v>
      </c>
      <c r="B117" s="748" t="s">
        <v>544</v>
      </c>
      <c r="C117" s="751" t="s">
        <v>553</v>
      </c>
      <c r="D117" s="778" t="s">
        <v>3069</v>
      </c>
      <c r="E117" s="751" t="s">
        <v>4586</v>
      </c>
      <c r="F117" s="778" t="s">
        <v>4587</v>
      </c>
      <c r="G117" s="751" t="s">
        <v>4520</v>
      </c>
      <c r="H117" s="751" t="s">
        <v>4521</v>
      </c>
      <c r="I117" s="764">
        <v>9.2000000000000011</v>
      </c>
      <c r="J117" s="764">
        <v>1950</v>
      </c>
      <c r="K117" s="765">
        <v>17940</v>
      </c>
    </row>
    <row r="118" spans="1:11" ht="14.4" customHeight="1" x14ac:dyDescent="0.3">
      <c r="A118" s="746" t="s">
        <v>543</v>
      </c>
      <c r="B118" s="748" t="s">
        <v>544</v>
      </c>
      <c r="C118" s="751" t="s">
        <v>553</v>
      </c>
      <c r="D118" s="778" t="s">
        <v>3069</v>
      </c>
      <c r="E118" s="751" t="s">
        <v>4586</v>
      </c>
      <c r="F118" s="778" t="s">
        <v>4587</v>
      </c>
      <c r="G118" s="751" t="s">
        <v>4522</v>
      </c>
      <c r="H118" s="751" t="s">
        <v>4523</v>
      </c>
      <c r="I118" s="764">
        <v>172.5</v>
      </c>
      <c r="J118" s="764">
        <v>3</v>
      </c>
      <c r="K118" s="765">
        <v>517.5</v>
      </c>
    </row>
    <row r="119" spans="1:11" ht="14.4" customHeight="1" x14ac:dyDescent="0.3">
      <c r="A119" s="746" t="s">
        <v>543</v>
      </c>
      <c r="B119" s="748" t="s">
        <v>544</v>
      </c>
      <c r="C119" s="751" t="s">
        <v>553</v>
      </c>
      <c r="D119" s="778" t="s">
        <v>3069</v>
      </c>
      <c r="E119" s="751" t="s">
        <v>4586</v>
      </c>
      <c r="F119" s="778" t="s">
        <v>4587</v>
      </c>
      <c r="G119" s="751" t="s">
        <v>4524</v>
      </c>
      <c r="H119" s="751" t="s">
        <v>4525</v>
      </c>
      <c r="I119" s="764">
        <v>272.23500000000001</v>
      </c>
      <c r="J119" s="764">
        <v>3</v>
      </c>
      <c r="K119" s="765">
        <v>816.72</v>
      </c>
    </row>
    <row r="120" spans="1:11" ht="14.4" customHeight="1" x14ac:dyDescent="0.3">
      <c r="A120" s="746" t="s">
        <v>543</v>
      </c>
      <c r="B120" s="748" t="s">
        <v>544</v>
      </c>
      <c r="C120" s="751" t="s">
        <v>553</v>
      </c>
      <c r="D120" s="778" t="s">
        <v>3069</v>
      </c>
      <c r="E120" s="751" t="s">
        <v>4586</v>
      </c>
      <c r="F120" s="778" t="s">
        <v>4587</v>
      </c>
      <c r="G120" s="751" t="s">
        <v>4526</v>
      </c>
      <c r="H120" s="751" t="s">
        <v>4527</v>
      </c>
      <c r="I120" s="764">
        <v>14.52</v>
      </c>
      <c r="J120" s="764">
        <v>4</v>
      </c>
      <c r="K120" s="765">
        <v>58.08</v>
      </c>
    </row>
    <row r="121" spans="1:11" ht="14.4" customHeight="1" x14ac:dyDescent="0.3">
      <c r="A121" s="746" t="s">
        <v>543</v>
      </c>
      <c r="B121" s="748" t="s">
        <v>544</v>
      </c>
      <c r="C121" s="751" t="s">
        <v>553</v>
      </c>
      <c r="D121" s="778" t="s">
        <v>3069</v>
      </c>
      <c r="E121" s="751" t="s">
        <v>4586</v>
      </c>
      <c r="F121" s="778" t="s">
        <v>4587</v>
      </c>
      <c r="G121" s="751" t="s">
        <v>4528</v>
      </c>
      <c r="H121" s="751" t="s">
        <v>4529</v>
      </c>
      <c r="I121" s="764">
        <v>240.79</v>
      </c>
      <c r="J121" s="764">
        <v>1</v>
      </c>
      <c r="K121" s="765">
        <v>240.79</v>
      </c>
    </row>
    <row r="122" spans="1:11" ht="14.4" customHeight="1" x14ac:dyDescent="0.3">
      <c r="A122" s="746" t="s">
        <v>543</v>
      </c>
      <c r="B122" s="748" t="s">
        <v>544</v>
      </c>
      <c r="C122" s="751" t="s">
        <v>553</v>
      </c>
      <c r="D122" s="778" t="s">
        <v>3069</v>
      </c>
      <c r="E122" s="751" t="s">
        <v>4586</v>
      </c>
      <c r="F122" s="778" t="s">
        <v>4587</v>
      </c>
      <c r="G122" s="751" t="s">
        <v>4530</v>
      </c>
      <c r="H122" s="751" t="s">
        <v>4531</v>
      </c>
      <c r="I122" s="764">
        <v>78.650000000000006</v>
      </c>
      <c r="J122" s="764">
        <v>2</v>
      </c>
      <c r="K122" s="765">
        <v>157.30000000000001</v>
      </c>
    </row>
    <row r="123" spans="1:11" ht="14.4" customHeight="1" x14ac:dyDescent="0.3">
      <c r="A123" s="746" t="s">
        <v>543</v>
      </c>
      <c r="B123" s="748" t="s">
        <v>544</v>
      </c>
      <c r="C123" s="751" t="s">
        <v>553</v>
      </c>
      <c r="D123" s="778" t="s">
        <v>3069</v>
      </c>
      <c r="E123" s="751" t="s">
        <v>4586</v>
      </c>
      <c r="F123" s="778" t="s">
        <v>4587</v>
      </c>
      <c r="G123" s="751" t="s">
        <v>4532</v>
      </c>
      <c r="H123" s="751" t="s">
        <v>4533</v>
      </c>
      <c r="I123" s="764">
        <v>90.75</v>
      </c>
      <c r="J123" s="764">
        <v>1</v>
      </c>
      <c r="K123" s="765">
        <v>90.75</v>
      </c>
    </row>
    <row r="124" spans="1:11" ht="14.4" customHeight="1" x14ac:dyDescent="0.3">
      <c r="A124" s="746" t="s">
        <v>543</v>
      </c>
      <c r="B124" s="748" t="s">
        <v>544</v>
      </c>
      <c r="C124" s="751" t="s">
        <v>553</v>
      </c>
      <c r="D124" s="778" t="s">
        <v>3069</v>
      </c>
      <c r="E124" s="751" t="s">
        <v>4588</v>
      </c>
      <c r="F124" s="778" t="s">
        <v>4589</v>
      </c>
      <c r="G124" s="751" t="s">
        <v>4534</v>
      </c>
      <c r="H124" s="751" t="s">
        <v>4535</v>
      </c>
      <c r="I124" s="764">
        <v>52.273333333333333</v>
      </c>
      <c r="J124" s="764">
        <v>6</v>
      </c>
      <c r="K124" s="765">
        <v>315.81</v>
      </c>
    </row>
    <row r="125" spans="1:11" ht="14.4" customHeight="1" x14ac:dyDescent="0.3">
      <c r="A125" s="746" t="s">
        <v>543</v>
      </c>
      <c r="B125" s="748" t="s">
        <v>544</v>
      </c>
      <c r="C125" s="751" t="s">
        <v>553</v>
      </c>
      <c r="D125" s="778" t="s">
        <v>3069</v>
      </c>
      <c r="E125" s="751" t="s">
        <v>4588</v>
      </c>
      <c r="F125" s="778" t="s">
        <v>4589</v>
      </c>
      <c r="G125" s="751" t="s">
        <v>4536</v>
      </c>
      <c r="H125" s="751" t="s">
        <v>4537</v>
      </c>
      <c r="I125" s="764">
        <v>87.12</v>
      </c>
      <c r="J125" s="764">
        <v>1</v>
      </c>
      <c r="K125" s="765">
        <v>87.12</v>
      </c>
    </row>
    <row r="126" spans="1:11" ht="14.4" customHeight="1" x14ac:dyDescent="0.3">
      <c r="A126" s="746" t="s">
        <v>543</v>
      </c>
      <c r="B126" s="748" t="s">
        <v>544</v>
      </c>
      <c r="C126" s="751" t="s">
        <v>553</v>
      </c>
      <c r="D126" s="778" t="s">
        <v>3069</v>
      </c>
      <c r="E126" s="751" t="s">
        <v>4590</v>
      </c>
      <c r="F126" s="778" t="s">
        <v>4591</v>
      </c>
      <c r="G126" s="751" t="s">
        <v>4538</v>
      </c>
      <c r="H126" s="751" t="s">
        <v>4539</v>
      </c>
      <c r="I126" s="764">
        <v>267.77999999999997</v>
      </c>
      <c r="J126" s="764">
        <v>5</v>
      </c>
      <c r="K126" s="765">
        <v>1338.9</v>
      </c>
    </row>
    <row r="127" spans="1:11" ht="14.4" customHeight="1" x14ac:dyDescent="0.3">
      <c r="A127" s="746" t="s">
        <v>543</v>
      </c>
      <c r="B127" s="748" t="s">
        <v>544</v>
      </c>
      <c r="C127" s="751" t="s">
        <v>553</v>
      </c>
      <c r="D127" s="778" t="s">
        <v>3069</v>
      </c>
      <c r="E127" s="751" t="s">
        <v>4592</v>
      </c>
      <c r="F127" s="778" t="s">
        <v>4593</v>
      </c>
      <c r="G127" s="751" t="s">
        <v>4540</v>
      </c>
      <c r="H127" s="751" t="s">
        <v>4541</v>
      </c>
      <c r="I127" s="764">
        <v>8.17</v>
      </c>
      <c r="J127" s="764">
        <v>2400</v>
      </c>
      <c r="K127" s="765">
        <v>19608</v>
      </c>
    </row>
    <row r="128" spans="1:11" ht="14.4" customHeight="1" x14ac:dyDescent="0.3">
      <c r="A128" s="746" t="s">
        <v>543</v>
      </c>
      <c r="B128" s="748" t="s">
        <v>544</v>
      </c>
      <c r="C128" s="751" t="s">
        <v>553</v>
      </c>
      <c r="D128" s="778" t="s">
        <v>3069</v>
      </c>
      <c r="E128" s="751" t="s">
        <v>4592</v>
      </c>
      <c r="F128" s="778" t="s">
        <v>4593</v>
      </c>
      <c r="G128" s="751" t="s">
        <v>4542</v>
      </c>
      <c r="H128" s="751" t="s">
        <v>4543</v>
      </c>
      <c r="I128" s="764">
        <v>7.0049999999999999</v>
      </c>
      <c r="J128" s="764">
        <v>20</v>
      </c>
      <c r="K128" s="765">
        <v>140.1</v>
      </c>
    </row>
    <row r="129" spans="1:11" ht="14.4" customHeight="1" x14ac:dyDescent="0.3">
      <c r="A129" s="746" t="s">
        <v>543</v>
      </c>
      <c r="B129" s="748" t="s">
        <v>544</v>
      </c>
      <c r="C129" s="751" t="s">
        <v>553</v>
      </c>
      <c r="D129" s="778" t="s">
        <v>3069</v>
      </c>
      <c r="E129" s="751" t="s">
        <v>4594</v>
      </c>
      <c r="F129" s="778" t="s">
        <v>4595</v>
      </c>
      <c r="G129" s="751" t="s">
        <v>4544</v>
      </c>
      <c r="H129" s="751" t="s">
        <v>4545</v>
      </c>
      <c r="I129" s="764">
        <v>0.30199999999999999</v>
      </c>
      <c r="J129" s="764">
        <v>500</v>
      </c>
      <c r="K129" s="765">
        <v>151</v>
      </c>
    </row>
    <row r="130" spans="1:11" ht="14.4" customHeight="1" x14ac:dyDescent="0.3">
      <c r="A130" s="746" t="s">
        <v>543</v>
      </c>
      <c r="B130" s="748" t="s">
        <v>544</v>
      </c>
      <c r="C130" s="751" t="s">
        <v>553</v>
      </c>
      <c r="D130" s="778" t="s">
        <v>3069</v>
      </c>
      <c r="E130" s="751" t="s">
        <v>4594</v>
      </c>
      <c r="F130" s="778" t="s">
        <v>4595</v>
      </c>
      <c r="G130" s="751" t="s">
        <v>4546</v>
      </c>
      <c r="H130" s="751" t="s">
        <v>4547</v>
      </c>
      <c r="I130" s="764">
        <v>0.3</v>
      </c>
      <c r="J130" s="764">
        <v>800</v>
      </c>
      <c r="K130" s="765">
        <v>240</v>
      </c>
    </row>
    <row r="131" spans="1:11" ht="14.4" customHeight="1" x14ac:dyDescent="0.3">
      <c r="A131" s="746" t="s">
        <v>543</v>
      </c>
      <c r="B131" s="748" t="s">
        <v>544</v>
      </c>
      <c r="C131" s="751" t="s">
        <v>553</v>
      </c>
      <c r="D131" s="778" t="s">
        <v>3069</v>
      </c>
      <c r="E131" s="751" t="s">
        <v>4594</v>
      </c>
      <c r="F131" s="778" t="s">
        <v>4595</v>
      </c>
      <c r="G131" s="751" t="s">
        <v>4548</v>
      </c>
      <c r="H131" s="751" t="s">
        <v>4549</v>
      </c>
      <c r="I131" s="764">
        <v>0.30099999999999993</v>
      </c>
      <c r="J131" s="764">
        <v>900</v>
      </c>
      <c r="K131" s="765">
        <v>271</v>
      </c>
    </row>
    <row r="132" spans="1:11" ht="14.4" customHeight="1" x14ac:dyDescent="0.3">
      <c r="A132" s="746" t="s">
        <v>543</v>
      </c>
      <c r="B132" s="748" t="s">
        <v>544</v>
      </c>
      <c r="C132" s="751" t="s">
        <v>553</v>
      </c>
      <c r="D132" s="778" t="s">
        <v>3069</v>
      </c>
      <c r="E132" s="751" t="s">
        <v>4594</v>
      </c>
      <c r="F132" s="778" t="s">
        <v>4595</v>
      </c>
      <c r="G132" s="751" t="s">
        <v>4550</v>
      </c>
      <c r="H132" s="751" t="s">
        <v>4551</v>
      </c>
      <c r="I132" s="764">
        <v>0.68</v>
      </c>
      <c r="J132" s="764">
        <v>100</v>
      </c>
      <c r="K132" s="765">
        <v>68</v>
      </c>
    </row>
    <row r="133" spans="1:11" ht="14.4" customHeight="1" x14ac:dyDescent="0.3">
      <c r="A133" s="746" t="s">
        <v>543</v>
      </c>
      <c r="B133" s="748" t="s">
        <v>544</v>
      </c>
      <c r="C133" s="751" t="s">
        <v>553</v>
      </c>
      <c r="D133" s="778" t="s">
        <v>3069</v>
      </c>
      <c r="E133" s="751" t="s">
        <v>4594</v>
      </c>
      <c r="F133" s="778" t="s">
        <v>4595</v>
      </c>
      <c r="G133" s="751" t="s">
        <v>4552</v>
      </c>
      <c r="H133" s="751" t="s">
        <v>4553</v>
      </c>
      <c r="I133" s="764">
        <v>0.48000000000000015</v>
      </c>
      <c r="J133" s="764">
        <v>2800</v>
      </c>
      <c r="K133" s="765">
        <v>1344</v>
      </c>
    </row>
    <row r="134" spans="1:11" ht="14.4" customHeight="1" x14ac:dyDescent="0.3">
      <c r="A134" s="746" t="s">
        <v>543</v>
      </c>
      <c r="B134" s="748" t="s">
        <v>544</v>
      </c>
      <c r="C134" s="751" t="s">
        <v>553</v>
      </c>
      <c r="D134" s="778" t="s">
        <v>3069</v>
      </c>
      <c r="E134" s="751" t="s">
        <v>4594</v>
      </c>
      <c r="F134" s="778" t="s">
        <v>4595</v>
      </c>
      <c r="G134" s="751" t="s">
        <v>4554</v>
      </c>
      <c r="H134" s="751" t="s">
        <v>4555</v>
      </c>
      <c r="I134" s="764">
        <v>1.7900000000000003</v>
      </c>
      <c r="J134" s="764">
        <v>2000</v>
      </c>
      <c r="K134" s="765">
        <v>3578</v>
      </c>
    </row>
    <row r="135" spans="1:11" ht="14.4" customHeight="1" x14ac:dyDescent="0.3">
      <c r="A135" s="746" t="s">
        <v>543</v>
      </c>
      <c r="B135" s="748" t="s">
        <v>544</v>
      </c>
      <c r="C135" s="751" t="s">
        <v>553</v>
      </c>
      <c r="D135" s="778" t="s">
        <v>3069</v>
      </c>
      <c r="E135" s="751" t="s">
        <v>4594</v>
      </c>
      <c r="F135" s="778" t="s">
        <v>4595</v>
      </c>
      <c r="G135" s="751" t="s">
        <v>4556</v>
      </c>
      <c r="H135" s="751" t="s">
        <v>4557</v>
      </c>
      <c r="I135" s="764">
        <v>2.5299999999999998</v>
      </c>
      <c r="J135" s="764">
        <v>200</v>
      </c>
      <c r="K135" s="765">
        <v>506</v>
      </c>
    </row>
    <row r="136" spans="1:11" ht="14.4" customHeight="1" x14ac:dyDescent="0.3">
      <c r="A136" s="746" t="s">
        <v>543</v>
      </c>
      <c r="B136" s="748" t="s">
        <v>544</v>
      </c>
      <c r="C136" s="751" t="s">
        <v>553</v>
      </c>
      <c r="D136" s="778" t="s">
        <v>3069</v>
      </c>
      <c r="E136" s="751" t="s">
        <v>4596</v>
      </c>
      <c r="F136" s="778" t="s">
        <v>4597</v>
      </c>
      <c r="G136" s="751" t="s">
        <v>4558</v>
      </c>
      <c r="H136" s="751" t="s">
        <v>4559</v>
      </c>
      <c r="I136" s="764">
        <v>7.5</v>
      </c>
      <c r="J136" s="764">
        <v>50</v>
      </c>
      <c r="K136" s="765">
        <v>375</v>
      </c>
    </row>
    <row r="137" spans="1:11" ht="14.4" customHeight="1" x14ac:dyDescent="0.3">
      <c r="A137" s="746" t="s">
        <v>543</v>
      </c>
      <c r="B137" s="748" t="s">
        <v>544</v>
      </c>
      <c r="C137" s="751" t="s">
        <v>553</v>
      </c>
      <c r="D137" s="778" t="s">
        <v>3069</v>
      </c>
      <c r="E137" s="751" t="s">
        <v>4596</v>
      </c>
      <c r="F137" s="778" t="s">
        <v>4597</v>
      </c>
      <c r="G137" s="751" t="s">
        <v>4560</v>
      </c>
      <c r="H137" s="751" t="s">
        <v>4561</v>
      </c>
      <c r="I137" s="764">
        <v>0.71</v>
      </c>
      <c r="J137" s="764">
        <v>33000</v>
      </c>
      <c r="K137" s="765">
        <v>23430</v>
      </c>
    </row>
    <row r="138" spans="1:11" ht="14.4" customHeight="1" x14ac:dyDescent="0.3">
      <c r="A138" s="746" t="s">
        <v>543</v>
      </c>
      <c r="B138" s="748" t="s">
        <v>544</v>
      </c>
      <c r="C138" s="751" t="s">
        <v>553</v>
      </c>
      <c r="D138" s="778" t="s">
        <v>3069</v>
      </c>
      <c r="E138" s="751" t="s">
        <v>4596</v>
      </c>
      <c r="F138" s="778" t="s">
        <v>4597</v>
      </c>
      <c r="G138" s="751" t="s">
        <v>4562</v>
      </c>
      <c r="H138" s="751" t="s">
        <v>4563</v>
      </c>
      <c r="I138" s="764">
        <v>0.71</v>
      </c>
      <c r="J138" s="764">
        <v>17000</v>
      </c>
      <c r="K138" s="765">
        <v>12070</v>
      </c>
    </row>
    <row r="139" spans="1:11" ht="14.4" customHeight="1" x14ac:dyDescent="0.3">
      <c r="A139" s="746" t="s">
        <v>543</v>
      </c>
      <c r="B139" s="748" t="s">
        <v>544</v>
      </c>
      <c r="C139" s="751" t="s">
        <v>553</v>
      </c>
      <c r="D139" s="778" t="s">
        <v>3069</v>
      </c>
      <c r="E139" s="751" t="s">
        <v>4596</v>
      </c>
      <c r="F139" s="778" t="s">
        <v>4597</v>
      </c>
      <c r="G139" s="751" t="s">
        <v>4564</v>
      </c>
      <c r="H139" s="751" t="s">
        <v>4565</v>
      </c>
      <c r="I139" s="764">
        <v>0.71</v>
      </c>
      <c r="J139" s="764">
        <v>21000</v>
      </c>
      <c r="K139" s="765">
        <v>14910</v>
      </c>
    </row>
    <row r="140" spans="1:11" ht="14.4" customHeight="1" x14ac:dyDescent="0.3">
      <c r="A140" s="746" t="s">
        <v>543</v>
      </c>
      <c r="B140" s="748" t="s">
        <v>544</v>
      </c>
      <c r="C140" s="751" t="s">
        <v>553</v>
      </c>
      <c r="D140" s="778" t="s">
        <v>3069</v>
      </c>
      <c r="E140" s="751" t="s">
        <v>4598</v>
      </c>
      <c r="F140" s="778" t="s">
        <v>4599</v>
      </c>
      <c r="G140" s="751" t="s">
        <v>4566</v>
      </c>
      <c r="H140" s="751" t="s">
        <v>4567</v>
      </c>
      <c r="I140" s="764">
        <v>139.44</v>
      </c>
      <c r="J140" s="764">
        <v>16</v>
      </c>
      <c r="K140" s="765">
        <v>2231.0500000000002</v>
      </c>
    </row>
    <row r="141" spans="1:11" ht="14.4" customHeight="1" x14ac:dyDescent="0.3">
      <c r="A141" s="746" t="s">
        <v>543</v>
      </c>
      <c r="B141" s="748" t="s">
        <v>544</v>
      </c>
      <c r="C141" s="751" t="s">
        <v>553</v>
      </c>
      <c r="D141" s="778" t="s">
        <v>3069</v>
      </c>
      <c r="E141" s="751" t="s">
        <v>4598</v>
      </c>
      <c r="F141" s="778" t="s">
        <v>4599</v>
      </c>
      <c r="G141" s="751" t="s">
        <v>4568</v>
      </c>
      <c r="H141" s="751" t="s">
        <v>4569</v>
      </c>
      <c r="I141" s="764">
        <v>139.435</v>
      </c>
      <c r="J141" s="764">
        <v>16</v>
      </c>
      <c r="K141" s="765">
        <v>2230.96</v>
      </c>
    </row>
    <row r="142" spans="1:11" ht="14.4" customHeight="1" x14ac:dyDescent="0.3">
      <c r="A142" s="746" t="s">
        <v>543</v>
      </c>
      <c r="B142" s="748" t="s">
        <v>544</v>
      </c>
      <c r="C142" s="751" t="s">
        <v>553</v>
      </c>
      <c r="D142" s="778" t="s">
        <v>3069</v>
      </c>
      <c r="E142" s="751" t="s">
        <v>4598</v>
      </c>
      <c r="F142" s="778" t="s">
        <v>4599</v>
      </c>
      <c r="G142" s="751" t="s">
        <v>4570</v>
      </c>
      <c r="H142" s="751" t="s">
        <v>4571</v>
      </c>
      <c r="I142" s="764">
        <v>152.46</v>
      </c>
      <c r="J142" s="764">
        <v>1</v>
      </c>
      <c r="K142" s="765">
        <v>152.46</v>
      </c>
    </row>
    <row r="143" spans="1:11" ht="14.4" customHeight="1" x14ac:dyDescent="0.3">
      <c r="A143" s="746" t="s">
        <v>543</v>
      </c>
      <c r="B143" s="748" t="s">
        <v>544</v>
      </c>
      <c r="C143" s="751" t="s">
        <v>553</v>
      </c>
      <c r="D143" s="778" t="s">
        <v>3069</v>
      </c>
      <c r="E143" s="751" t="s">
        <v>4598</v>
      </c>
      <c r="F143" s="778" t="s">
        <v>4599</v>
      </c>
      <c r="G143" s="751" t="s">
        <v>4572</v>
      </c>
      <c r="H143" s="751" t="s">
        <v>4573</v>
      </c>
      <c r="I143" s="764">
        <v>63.423466054641324</v>
      </c>
      <c r="J143" s="764">
        <v>1</v>
      </c>
      <c r="K143" s="765">
        <v>63.423466054641324</v>
      </c>
    </row>
    <row r="144" spans="1:11" ht="14.4" customHeight="1" x14ac:dyDescent="0.3">
      <c r="A144" s="746" t="s">
        <v>543</v>
      </c>
      <c r="B144" s="748" t="s">
        <v>544</v>
      </c>
      <c r="C144" s="751" t="s">
        <v>553</v>
      </c>
      <c r="D144" s="778" t="s">
        <v>3069</v>
      </c>
      <c r="E144" s="751" t="s">
        <v>4600</v>
      </c>
      <c r="F144" s="778" t="s">
        <v>4601</v>
      </c>
      <c r="G144" s="751" t="s">
        <v>4574</v>
      </c>
      <c r="H144" s="751" t="s">
        <v>4575</v>
      </c>
      <c r="I144" s="764">
        <v>15.54</v>
      </c>
      <c r="J144" s="764">
        <v>10</v>
      </c>
      <c r="K144" s="765">
        <v>155.4</v>
      </c>
    </row>
    <row r="145" spans="1:11" ht="14.4" customHeight="1" x14ac:dyDescent="0.3">
      <c r="A145" s="746" t="s">
        <v>543</v>
      </c>
      <c r="B145" s="748" t="s">
        <v>544</v>
      </c>
      <c r="C145" s="751" t="s">
        <v>556</v>
      </c>
      <c r="D145" s="778" t="s">
        <v>3070</v>
      </c>
      <c r="E145" s="751" t="s">
        <v>4586</v>
      </c>
      <c r="F145" s="778" t="s">
        <v>4587</v>
      </c>
      <c r="G145" s="751" t="s">
        <v>4419</v>
      </c>
      <c r="H145" s="751" t="s">
        <v>4420</v>
      </c>
      <c r="I145" s="764">
        <v>15.29</v>
      </c>
      <c r="J145" s="764">
        <v>150</v>
      </c>
      <c r="K145" s="765">
        <v>2294.04</v>
      </c>
    </row>
    <row r="146" spans="1:11" ht="14.4" customHeight="1" x14ac:dyDescent="0.3">
      <c r="A146" s="746" t="s">
        <v>543</v>
      </c>
      <c r="B146" s="748" t="s">
        <v>544</v>
      </c>
      <c r="C146" s="751" t="s">
        <v>556</v>
      </c>
      <c r="D146" s="778" t="s">
        <v>3070</v>
      </c>
      <c r="E146" s="751" t="s">
        <v>4586</v>
      </c>
      <c r="F146" s="778" t="s">
        <v>4587</v>
      </c>
      <c r="G146" s="751" t="s">
        <v>4421</v>
      </c>
      <c r="H146" s="751" t="s">
        <v>4422</v>
      </c>
      <c r="I146" s="764">
        <v>1.0900000000000001</v>
      </c>
      <c r="J146" s="764">
        <v>100</v>
      </c>
      <c r="K146" s="765">
        <v>109</v>
      </c>
    </row>
    <row r="147" spans="1:11" ht="14.4" customHeight="1" x14ac:dyDescent="0.3">
      <c r="A147" s="746" t="s">
        <v>543</v>
      </c>
      <c r="B147" s="748" t="s">
        <v>544</v>
      </c>
      <c r="C147" s="751" t="s">
        <v>556</v>
      </c>
      <c r="D147" s="778" t="s">
        <v>3070</v>
      </c>
      <c r="E147" s="751" t="s">
        <v>4586</v>
      </c>
      <c r="F147" s="778" t="s">
        <v>4587</v>
      </c>
      <c r="G147" s="751" t="s">
        <v>4427</v>
      </c>
      <c r="H147" s="751" t="s">
        <v>4428</v>
      </c>
      <c r="I147" s="764">
        <v>0.67</v>
      </c>
      <c r="J147" s="764">
        <v>100</v>
      </c>
      <c r="K147" s="765">
        <v>67</v>
      </c>
    </row>
    <row r="148" spans="1:11" ht="14.4" customHeight="1" x14ac:dyDescent="0.3">
      <c r="A148" s="746" t="s">
        <v>543</v>
      </c>
      <c r="B148" s="748" t="s">
        <v>544</v>
      </c>
      <c r="C148" s="751" t="s">
        <v>556</v>
      </c>
      <c r="D148" s="778" t="s">
        <v>3070</v>
      </c>
      <c r="E148" s="751" t="s">
        <v>4586</v>
      </c>
      <c r="F148" s="778" t="s">
        <v>4587</v>
      </c>
      <c r="G148" s="751" t="s">
        <v>4576</v>
      </c>
      <c r="H148" s="751" t="s">
        <v>4577</v>
      </c>
      <c r="I148" s="764">
        <v>15.29</v>
      </c>
      <c r="J148" s="764">
        <v>50</v>
      </c>
      <c r="K148" s="765">
        <v>764.5</v>
      </c>
    </row>
    <row r="149" spans="1:11" ht="14.4" customHeight="1" x14ac:dyDescent="0.3">
      <c r="A149" s="746" t="s">
        <v>543</v>
      </c>
      <c r="B149" s="748" t="s">
        <v>544</v>
      </c>
      <c r="C149" s="751" t="s">
        <v>556</v>
      </c>
      <c r="D149" s="778" t="s">
        <v>3070</v>
      </c>
      <c r="E149" s="751" t="s">
        <v>4586</v>
      </c>
      <c r="F149" s="778" t="s">
        <v>4587</v>
      </c>
      <c r="G149" s="751" t="s">
        <v>4578</v>
      </c>
      <c r="H149" s="751" t="s">
        <v>4579</v>
      </c>
      <c r="I149" s="764">
        <v>1.9</v>
      </c>
      <c r="J149" s="764">
        <v>50</v>
      </c>
      <c r="K149" s="765">
        <v>95</v>
      </c>
    </row>
    <row r="150" spans="1:11" ht="14.4" customHeight="1" x14ac:dyDescent="0.3">
      <c r="A150" s="746" t="s">
        <v>543</v>
      </c>
      <c r="B150" s="748" t="s">
        <v>544</v>
      </c>
      <c r="C150" s="751" t="s">
        <v>556</v>
      </c>
      <c r="D150" s="778" t="s">
        <v>3070</v>
      </c>
      <c r="E150" s="751" t="s">
        <v>4586</v>
      </c>
      <c r="F150" s="778" t="s">
        <v>4587</v>
      </c>
      <c r="G150" s="751" t="s">
        <v>4451</v>
      </c>
      <c r="H150" s="751" t="s">
        <v>4452</v>
      </c>
      <c r="I150" s="764">
        <v>2.37</v>
      </c>
      <c r="J150" s="764">
        <v>200</v>
      </c>
      <c r="K150" s="765">
        <v>474</v>
      </c>
    </row>
    <row r="151" spans="1:11" ht="14.4" customHeight="1" x14ac:dyDescent="0.3">
      <c r="A151" s="746" t="s">
        <v>543</v>
      </c>
      <c r="B151" s="748" t="s">
        <v>544</v>
      </c>
      <c r="C151" s="751" t="s">
        <v>556</v>
      </c>
      <c r="D151" s="778" t="s">
        <v>3070</v>
      </c>
      <c r="E151" s="751" t="s">
        <v>4586</v>
      </c>
      <c r="F151" s="778" t="s">
        <v>4587</v>
      </c>
      <c r="G151" s="751" t="s">
        <v>4580</v>
      </c>
      <c r="H151" s="751" t="s">
        <v>4581</v>
      </c>
      <c r="I151" s="764">
        <v>1.98</v>
      </c>
      <c r="J151" s="764">
        <v>50</v>
      </c>
      <c r="K151" s="765">
        <v>99</v>
      </c>
    </row>
    <row r="152" spans="1:11" ht="14.4" customHeight="1" x14ac:dyDescent="0.3">
      <c r="A152" s="746" t="s">
        <v>543</v>
      </c>
      <c r="B152" s="748" t="s">
        <v>544</v>
      </c>
      <c r="C152" s="751" t="s">
        <v>556</v>
      </c>
      <c r="D152" s="778" t="s">
        <v>3070</v>
      </c>
      <c r="E152" s="751" t="s">
        <v>4586</v>
      </c>
      <c r="F152" s="778" t="s">
        <v>4587</v>
      </c>
      <c r="G152" s="751" t="s">
        <v>4453</v>
      </c>
      <c r="H152" s="751" t="s">
        <v>4454</v>
      </c>
      <c r="I152" s="764">
        <v>3</v>
      </c>
      <c r="J152" s="764">
        <v>150</v>
      </c>
      <c r="K152" s="765">
        <v>450</v>
      </c>
    </row>
    <row r="153" spans="1:11" ht="14.4" customHeight="1" x14ac:dyDescent="0.3">
      <c r="A153" s="746" t="s">
        <v>543</v>
      </c>
      <c r="B153" s="748" t="s">
        <v>544</v>
      </c>
      <c r="C153" s="751" t="s">
        <v>556</v>
      </c>
      <c r="D153" s="778" t="s">
        <v>3070</v>
      </c>
      <c r="E153" s="751" t="s">
        <v>4586</v>
      </c>
      <c r="F153" s="778" t="s">
        <v>4587</v>
      </c>
      <c r="G153" s="751" t="s">
        <v>4457</v>
      </c>
      <c r="H153" s="751" t="s">
        <v>4458</v>
      </c>
      <c r="I153" s="764">
        <v>1.875</v>
      </c>
      <c r="J153" s="764">
        <v>80</v>
      </c>
      <c r="K153" s="765">
        <v>150.9</v>
      </c>
    </row>
    <row r="154" spans="1:11" ht="14.4" customHeight="1" x14ac:dyDescent="0.3">
      <c r="A154" s="746" t="s">
        <v>543</v>
      </c>
      <c r="B154" s="748" t="s">
        <v>544</v>
      </c>
      <c r="C154" s="751" t="s">
        <v>556</v>
      </c>
      <c r="D154" s="778" t="s">
        <v>3070</v>
      </c>
      <c r="E154" s="751" t="s">
        <v>4586</v>
      </c>
      <c r="F154" s="778" t="s">
        <v>4587</v>
      </c>
      <c r="G154" s="751" t="s">
        <v>4582</v>
      </c>
      <c r="H154" s="751" t="s">
        <v>4583</v>
      </c>
      <c r="I154" s="764">
        <v>2.4300000000000002</v>
      </c>
      <c r="J154" s="764">
        <v>50</v>
      </c>
      <c r="K154" s="765">
        <v>121.5</v>
      </c>
    </row>
    <row r="155" spans="1:11" ht="14.4" customHeight="1" x14ac:dyDescent="0.3">
      <c r="A155" s="746" t="s">
        <v>543</v>
      </c>
      <c r="B155" s="748" t="s">
        <v>544</v>
      </c>
      <c r="C155" s="751" t="s">
        <v>556</v>
      </c>
      <c r="D155" s="778" t="s">
        <v>3070</v>
      </c>
      <c r="E155" s="751" t="s">
        <v>4586</v>
      </c>
      <c r="F155" s="778" t="s">
        <v>4587</v>
      </c>
      <c r="G155" s="751" t="s">
        <v>4459</v>
      </c>
      <c r="H155" s="751" t="s">
        <v>4460</v>
      </c>
      <c r="I155" s="764">
        <v>0.01</v>
      </c>
      <c r="J155" s="764">
        <v>300</v>
      </c>
      <c r="K155" s="765">
        <v>3</v>
      </c>
    </row>
    <row r="156" spans="1:11" ht="14.4" customHeight="1" x14ac:dyDescent="0.3">
      <c r="A156" s="746" t="s">
        <v>543</v>
      </c>
      <c r="B156" s="748" t="s">
        <v>544</v>
      </c>
      <c r="C156" s="751" t="s">
        <v>556</v>
      </c>
      <c r="D156" s="778" t="s">
        <v>3070</v>
      </c>
      <c r="E156" s="751" t="s">
        <v>4586</v>
      </c>
      <c r="F156" s="778" t="s">
        <v>4587</v>
      </c>
      <c r="G156" s="751" t="s">
        <v>4461</v>
      </c>
      <c r="H156" s="751" t="s">
        <v>4462</v>
      </c>
      <c r="I156" s="764">
        <v>2.17</v>
      </c>
      <c r="J156" s="764">
        <v>50</v>
      </c>
      <c r="K156" s="765">
        <v>108.5</v>
      </c>
    </row>
    <row r="157" spans="1:11" ht="14.4" customHeight="1" x14ac:dyDescent="0.3">
      <c r="A157" s="746" t="s">
        <v>543</v>
      </c>
      <c r="B157" s="748" t="s">
        <v>544</v>
      </c>
      <c r="C157" s="751" t="s">
        <v>556</v>
      </c>
      <c r="D157" s="778" t="s">
        <v>3070</v>
      </c>
      <c r="E157" s="751" t="s">
        <v>4586</v>
      </c>
      <c r="F157" s="778" t="s">
        <v>4587</v>
      </c>
      <c r="G157" s="751" t="s">
        <v>4463</v>
      </c>
      <c r="H157" s="751" t="s">
        <v>4464</v>
      </c>
      <c r="I157" s="764">
        <v>2.64</v>
      </c>
      <c r="J157" s="764">
        <v>100</v>
      </c>
      <c r="K157" s="765">
        <v>264</v>
      </c>
    </row>
    <row r="158" spans="1:11" ht="14.4" customHeight="1" x14ac:dyDescent="0.3">
      <c r="A158" s="746" t="s">
        <v>543</v>
      </c>
      <c r="B158" s="748" t="s">
        <v>544</v>
      </c>
      <c r="C158" s="751" t="s">
        <v>556</v>
      </c>
      <c r="D158" s="778" t="s">
        <v>3070</v>
      </c>
      <c r="E158" s="751" t="s">
        <v>4586</v>
      </c>
      <c r="F158" s="778" t="s">
        <v>4587</v>
      </c>
      <c r="G158" s="751" t="s">
        <v>4490</v>
      </c>
      <c r="H158" s="751" t="s">
        <v>4491</v>
      </c>
      <c r="I158" s="764">
        <v>2.52</v>
      </c>
      <c r="J158" s="764">
        <v>50</v>
      </c>
      <c r="K158" s="765">
        <v>126</v>
      </c>
    </row>
    <row r="159" spans="1:11" ht="14.4" customHeight="1" x14ac:dyDescent="0.3">
      <c r="A159" s="746" t="s">
        <v>543</v>
      </c>
      <c r="B159" s="748" t="s">
        <v>544</v>
      </c>
      <c r="C159" s="751" t="s">
        <v>556</v>
      </c>
      <c r="D159" s="778" t="s">
        <v>3070</v>
      </c>
      <c r="E159" s="751" t="s">
        <v>4586</v>
      </c>
      <c r="F159" s="778" t="s">
        <v>4587</v>
      </c>
      <c r="G159" s="751" t="s">
        <v>4502</v>
      </c>
      <c r="H159" s="751" t="s">
        <v>4503</v>
      </c>
      <c r="I159" s="764">
        <v>21.24</v>
      </c>
      <c r="J159" s="764">
        <v>18</v>
      </c>
      <c r="K159" s="765">
        <v>382.32</v>
      </c>
    </row>
    <row r="160" spans="1:11" ht="14.4" customHeight="1" x14ac:dyDescent="0.3">
      <c r="A160" s="746" t="s">
        <v>543</v>
      </c>
      <c r="B160" s="748" t="s">
        <v>544</v>
      </c>
      <c r="C160" s="751" t="s">
        <v>556</v>
      </c>
      <c r="D160" s="778" t="s">
        <v>3070</v>
      </c>
      <c r="E160" s="751" t="s">
        <v>4586</v>
      </c>
      <c r="F160" s="778" t="s">
        <v>4587</v>
      </c>
      <c r="G160" s="751" t="s">
        <v>4504</v>
      </c>
      <c r="H160" s="751" t="s">
        <v>4505</v>
      </c>
      <c r="I160" s="764">
        <v>21.24</v>
      </c>
      <c r="J160" s="764">
        <v>20</v>
      </c>
      <c r="K160" s="765">
        <v>424.8</v>
      </c>
    </row>
    <row r="161" spans="1:11" ht="14.4" customHeight="1" x14ac:dyDescent="0.3">
      <c r="A161" s="746" t="s">
        <v>543</v>
      </c>
      <c r="B161" s="748" t="s">
        <v>544</v>
      </c>
      <c r="C161" s="751" t="s">
        <v>556</v>
      </c>
      <c r="D161" s="778" t="s">
        <v>3070</v>
      </c>
      <c r="E161" s="751" t="s">
        <v>4586</v>
      </c>
      <c r="F161" s="778" t="s">
        <v>4587</v>
      </c>
      <c r="G161" s="751" t="s">
        <v>4520</v>
      </c>
      <c r="H161" s="751" t="s">
        <v>4521</v>
      </c>
      <c r="I161" s="764">
        <v>9.1999999999999993</v>
      </c>
      <c r="J161" s="764">
        <v>100</v>
      </c>
      <c r="K161" s="765">
        <v>920</v>
      </c>
    </row>
    <row r="162" spans="1:11" ht="14.4" customHeight="1" thickBot="1" x14ac:dyDescent="0.35">
      <c r="A162" s="754" t="s">
        <v>543</v>
      </c>
      <c r="B162" s="755" t="s">
        <v>544</v>
      </c>
      <c r="C162" s="758" t="s">
        <v>556</v>
      </c>
      <c r="D162" s="779" t="s">
        <v>3070</v>
      </c>
      <c r="E162" s="758" t="s">
        <v>4592</v>
      </c>
      <c r="F162" s="779" t="s">
        <v>4593</v>
      </c>
      <c r="G162" s="758" t="s">
        <v>4540</v>
      </c>
      <c r="H162" s="758" t="s">
        <v>4541</v>
      </c>
      <c r="I162" s="766">
        <v>8.17</v>
      </c>
      <c r="J162" s="766">
        <v>300</v>
      </c>
      <c r="K162" s="767">
        <v>2451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251</v>
      </c>
      <c r="B3" s="548" t="s">
        <v>232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89">
        <v>930</v>
      </c>
      <c r="AI3" s="805"/>
    </row>
    <row r="4" spans="1:35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263</v>
      </c>
      <c r="G4" s="406" t="s">
        <v>264</v>
      </c>
      <c r="H4" s="406" t="s">
        <v>333</v>
      </c>
      <c r="I4" s="406" t="s">
        <v>265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288</v>
      </c>
      <c r="Y4" s="406" t="s">
        <v>280</v>
      </c>
      <c r="Z4" s="406" t="s">
        <v>289</v>
      </c>
      <c r="AA4" s="406" t="s">
        <v>281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388" t="s">
        <v>286</v>
      </c>
      <c r="AG4" s="388" t="s">
        <v>287</v>
      </c>
      <c r="AH4" s="790" t="s">
        <v>253</v>
      </c>
      <c r="AI4" s="805"/>
    </row>
    <row r="5" spans="1:35" x14ac:dyDescent="0.3">
      <c r="A5" s="389" t="s">
        <v>236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91"/>
      <c r="AI5" s="805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43.6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17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1.6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8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8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0</v>
      </c>
      <c r="AH6" s="792">
        <f xml:space="preserve">
TRUNC(IF($A$4&lt;=12,SUMIFS('ON Data'!AN:AN,'ON Data'!$D:$D,$A$4,'ON Data'!$E:$E,1),SUMIFS('ON Data'!AN:AN,'ON Data'!$E:$E,1)/'ON Data'!$D$3),1)</f>
        <v>2</v>
      </c>
      <c r="AI6" s="805"/>
    </row>
    <row r="7" spans="1:35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92"/>
      <c r="AI7" s="805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92"/>
      <c r="AI8" s="805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93"/>
      <c r="AI9" s="805"/>
    </row>
    <row r="10" spans="1:35" x14ac:dyDescent="0.3">
      <c r="A10" s="392" t="s">
        <v>237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94"/>
      <c r="AI10" s="805"/>
    </row>
    <row r="11" spans="1:35" x14ac:dyDescent="0.3">
      <c r="A11" s="393" t="s">
        <v>238</v>
      </c>
      <c r="B11" s="410">
        <f xml:space="preserve">
IF($A$4&lt;=12,SUMIFS('ON Data'!F:F,'ON Data'!$D:$D,$A$4,'ON Data'!$E:$E,2),SUMIFS('ON Data'!F:F,'ON Data'!$E:$E,2))</f>
        <v>39215.75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6420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15372.75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1532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7329.25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6705.75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0</v>
      </c>
      <c r="AH11" s="795">
        <f xml:space="preserve">
IF($A$4&lt;=12,SUMIFS('ON Data'!AN:AN,'ON Data'!$D:$D,$A$4,'ON Data'!$E:$E,2),SUMIFS('ON Data'!AN:AN,'ON Data'!$E:$E,2))</f>
        <v>1856</v>
      </c>
      <c r="AI11" s="805"/>
    </row>
    <row r="12" spans="1:35" x14ac:dyDescent="0.3">
      <c r="A12" s="393" t="s">
        <v>239</v>
      </c>
      <c r="B12" s="410">
        <f xml:space="preserve">
IF($A$4&lt;=12,SUMIFS('ON Data'!F:F,'ON Data'!$D:$D,$A$4,'ON Data'!$E:$E,3),SUMIFS('ON Data'!F:F,'ON Data'!$E:$E,3))</f>
        <v>0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95">
        <f xml:space="preserve">
IF($A$4&lt;=12,SUMIFS('ON Data'!AN:AN,'ON Data'!$D:$D,$A$4,'ON Data'!$E:$E,3),SUMIFS('ON Data'!AN:AN,'ON Data'!$E:$E,3))</f>
        <v>0</v>
      </c>
      <c r="AI12" s="805"/>
    </row>
    <row r="13" spans="1:35" x14ac:dyDescent="0.3">
      <c r="A13" s="393" t="s">
        <v>246</v>
      </c>
      <c r="B13" s="410">
        <f xml:space="preserve">
IF($A$4&lt;=12,SUMIFS('ON Data'!F:F,'ON Data'!$D:$D,$A$4,'ON Data'!$E:$E,4),SUMIFS('ON Data'!F:F,'ON Data'!$E:$E,4))</f>
        <v>1415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1353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22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40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0</v>
      </c>
      <c r="AH13" s="795">
        <f xml:space="preserve">
IF($A$4&lt;=12,SUMIFS('ON Data'!AN:AN,'ON Data'!$D:$D,$A$4,'ON Data'!$E:$E,4),SUMIFS('ON Data'!AN:AN,'ON Data'!$E:$E,4))</f>
        <v>0</v>
      </c>
      <c r="AI13" s="805"/>
    </row>
    <row r="14" spans="1:35" ht="15" thickBot="1" x14ac:dyDescent="0.35">
      <c r="A14" s="394" t="s">
        <v>240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96">
        <f xml:space="preserve">
IF($A$4&lt;=12,SUMIFS('ON Data'!AN:AN,'ON Data'!$D:$D,$A$4,'ON Data'!$E:$E,5),SUMIFS('ON Data'!AN:AN,'ON Data'!$E:$E,5))</f>
        <v>0</v>
      </c>
      <c r="AI14" s="805"/>
    </row>
    <row r="15" spans="1:35" x14ac:dyDescent="0.3">
      <c r="A15" s="289" t="s">
        <v>250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97"/>
      <c r="AI15" s="805"/>
    </row>
    <row r="16" spans="1:35" x14ac:dyDescent="0.3">
      <c r="A16" s="395" t="s">
        <v>241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95">
        <f xml:space="preserve">
IF($A$4&lt;=12,SUMIFS('ON Data'!AN:AN,'ON Data'!$D:$D,$A$4,'ON Data'!$E:$E,7),SUMIFS('ON Data'!AN:AN,'ON Data'!$E:$E,7))</f>
        <v>0</v>
      </c>
      <c r="AI16" s="805"/>
    </row>
    <row r="17" spans="1:35" x14ac:dyDescent="0.3">
      <c r="A17" s="395" t="s">
        <v>242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95">
        <f xml:space="preserve">
IF($A$4&lt;=12,SUMIFS('ON Data'!AN:AN,'ON Data'!$D:$D,$A$4,'ON Data'!$E:$E,8),SUMIFS('ON Data'!AN:AN,'ON Data'!$E:$E,8))</f>
        <v>0</v>
      </c>
      <c r="AI17" s="805"/>
    </row>
    <row r="18" spans="1:35" x14ac:dyDescent="0.3">
      <c r="A18" s="395" t="s">
        <v>243</v>
      </c>
      <c r="B18" s="410">
        <f xml:space="preserve">
B19-B16-B17</f>
        <v>68355</v>
      </c>
      <c r="C18" s="411">
        <f t="shared" ref="C18:G18" si="0" xml:space="preserve">
C19-C16-C17</f>
        <v>0</v>
      </c>
      <c r="D18" s="412">
        <f t="shared" si="0"/>
        <v>15843</v>
      </c>
      <c r="E18" s="412">
        <f t="shared" si="0"/>
        <v>0</v>
      </c>
      <c r="F18" s="412">
        <f t="shared" si="0"/>
        <v>47756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756</v>
      </c>
      <c r="Z18" s="412">
        <f t="shared" si="1"/>
        <v>0</v>
      </c>
      <c r="AA18" s="412">
        <f t="shared" si="1"/>
        <v>1000</v>
      </c>
      <c r="AB18" s="412">
        <f t="shared" si="1"/>
        <v>0</v>
      </c>
      <c r="AC18" s="412">
        <f t="shared" si="1"/>
        <v>0</v>
      </c>
      <c r="AD18" s="412">
        <f t="shared" si="1"/>
        <v>3000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95">
        <f t="shared" si="1"/>
        <v>0</v>
      </c>
      <c r="AI18" s="805"/>
    </row>
    <row r="19" spans="1:35" ht="15" thickBot="1" x14ac:dyDescent="0.35">
      <c r="A19" s="396" t="s">
        <v>244</v>
      </c>
      <c r="B19" s="419">
        <f xml:space="preserve">
IF($A$4&lt;=12,SUMIFS('ON Data'!F:F,'ON Data'!$D:$D,$A$4,'ON Data'!$E:$E,9),SUMIFS('ON Data'!F:F,'ON Data'!$E:$E,9))</f>
        <v>68355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15843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47756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756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1000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3000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98">
        <f xml:space="preserve">
IF($A$4&lt;=12,SUMIFS('ON Data'!AN:AN,'ON Data'!$D:$D,$A$4,'ON Data'!$E:$E,9),SUMIFS('ON Data'!AN:AN,'ON Data'!$E:$E,9))</f>
        <v>0</v>
      </c>
      <c r="AI19" s="805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8113079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2875818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3026612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180644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997933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780984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0</v>
      </c>
      <c r="AH20" s="799">
        <f xml:space="preserve">
IF($A$4&lt;=12,SUMIFS('ON Data'!AN:AN,'ON Data'!$D:$D,$A$4,'ON Data'!$E:$E,6),SUMIFS('ON Data'!AN:AN,'ON Data'!$E:$E,6))</f>
        <v>251088</v>
      </c>
      <c r="AI20" s="805"/>
    </row>
    <row r="21" spans="1:35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95">
        <f xml:space="preserve">
IF($A$4&lt;=12,SUMIFS('ON Data'!AN:AN,'ON Data'!$D:$D,$A$4,'ON Data'!$E:$E,12),SUMIFS('ON Data'!AN:AN,'ON Data'!$E:$E,12))</f>
        <v>0</v>
      </c>
      <c r="AI21" s="805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800" t="str">
        <f t="shared" si="3"/>
        <v/>
      </c>
      <c r="AI22" s="805"/>
    </row>
    <row r="23" spans="1:35" ht="15" hidden="1" outlineLevel="1" thickBot="1" x14ac:dyDescent="0.35">
      <c r="A23" s="398" t="s">
        <v>69</v>
      </c>
      <c r="B23" s="413">
        <f xml:space="preserve">
IF(B21="","",B20-B21)</f>
        <v>8113079</v>
      </c>
      <c r="C23" s="414">
        <f t="shared" ref="C23:G23" si="4" xml:space="preserve">
IF(C21="","",C20-C21)</f>
        <v>0</v>
      </c>
      <c r="D23" s="415">
        <f t="shared" si="4"/>
        <v>2875818</v>
      </c>
      <c r="E23" s="415">
        <f t="shared" si="4"/>
        <v>0</v>
      </c>
      <c r="F23" s="415">
        <f t="shared" si="4"/>
        <v>3026612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0</v>
      </c>
      <c r="J23" s="415">
        <f t="shared" si="5"/>
        <v>0</v>
      </c>
      <c r="K23" s="415">
        <f t="shared" si="5"/>
        <v>0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180644</v>
      </c>
      <c r="Z23" s="415">
        <f t="shared" si="5"/>
        <v>0</v>
      </c>
      <c r="AA23" s="415">
        <f t="shared" si="5"/>
        <v>997933</v>
      </c>
      <c r="AB23" s="415">
        <f t="shared" si="5"/>
        <v>0</v>
      </c>
      <c r="AC23" s="415">
        <f t="shared" si="5"/>
        <v>0</v>
      </c>
      <c r="AD23" s="415">
        <f t="shared" si="5"/>
        <v>780984</v>
      </c>
      <c r="AE23" s="415">
        <f t="shared" si="5"/>
        <v>0</v>
      </c>
      <c r="AF23" s="415">
        <f t="shared" si="5"/>
        <v>0</v>
      </c>
      <c r="AG23" s="415">
        <f t="shared" si="5"/>
        <v>0</v>
      </c>
      <c r="AH23" s="796">
        <f t="shared" si="5"/>
        <v>251088</v>
      </c>
      <c r="AI23" s="805"/>
    </row>
    <row r="24" spans="1:35" x14ac:dyDescent="0.3">
      <c r="A24" s="392" t="s">
        <v>245</v>
      </c>
      <c r="B24" s="439" t="s">
        <v>3</v>
      </c>
      <c r="C24" s="806" t="s">
        <v>256</v>
      </c>
      <c r="D24" s="780"/>
      <c r="E24" s="781"/>
      <c r="F24" s="781" t="s">
        <v>257</v>
      </c>
      <c r="G24" s="781"/>
      <c r="H24" s="781"/>
      <c r="I24" s="781"/>
      <c r="J24" s="781"/>
      <c r="K24" s="781"/>
      <c r="L24" s="781"/>
      <c r="M24" s="781"/>
      <c r="N24" s="781"/>
      <c r="O24" s="781"/>
      <c r="P24" s="781"/>
      <c r="Q24" s="781"/>
      <c r="R24" s="781"/>
      <c r="S24" s="781"/>
      <c r="T24" s="781"/>
      <c r="U24" s="781"/>
      <c r="V24" s="781"/>
      <c r="W24" s="781"/>
      <c r="X24" s="781"/>
      <c r="Y24" s="781"/>
      <c r="Z24" s="781"/>
      <c r="AA24" s="781"/>
      <c r="AB24" s="781"/>
      <c r="AC24" s="781"/>
      <c r="AD24" s="781"/>
      <c r="AE24" s="781"/>
      <c r="AF24" s="781"/>
      <c r="AG24" s="781"/>
      <c r="AH24" s="801" t="s">
        <v>258</v>
      </c>
      <c r="AI24" s="805"/>
    </row>
    <row r="25" spans="1:35" x14ac:dyDescent="0.3">
      <c r="A25" s="393" t="s">
        <v>94</v>
      </c>
      <c r="B25" s="410">
        <f xml:space="preserve">
SUM(C25:AH25)</f>
        <v>6400</v>
      </c>
      <c r="C25" s="807">
        <f xml:space="preserve">
IF($A$4&lt;=12,SUMIFS('ON Data'!H:H,'ON Data'!$D:$D,$A$4,'ON Data'!$E:$E,10),SUMIFS('ON Data'!H:H,'ON Data'!$E:$E,10))</f>
        <v>500</v>
      </c>
      <c r="D25" s="782"/>
      <c r="E25" s="783"/>
      <c r="F25" s="783">
        <f xml:space="preserve">
IF($A$4&lt;=12,SUMIFS('ON Data'!K:K,'ON Data'!$D:$D,$A$4,'ON Data'!$E:$E,10),SUMIFS('ON Data'!K:K,'ON Data'!$E:$E,10))</f>
        <v>5900</v>
      </c>
      <c r="G25" s="783"/>
      <c r="H25" s="783"/>
      <c r="I25" s="783"/>
      <c r="J25" s="783"/>
      <c r="K25" s="783"/>
      <c r="L25" s="783"/>
      <c r="M25" s="783"/>
      <c r="N25" s="783"/>
      <c r="O25" s="783"/>
      <c r="P25" s="783"/>
      <c r="Q25" s="783"/>
      <c r="R25" s="783"/>
      <c r="S25" s="783"/>
      <c r="T25" s="783"/>
      <c r="U25" s="783"/>
      <c r="V25" s="783"/>
      <c r="W25" s="783"/>
      <c r="X25" s="783"/>
      <c r="Y25" s="783"/>
      <c r="Z25" s="783"/>
      <c r="AA25" s="783"/>
      <c r="AB25" s="783"/>
      <c r="AC25" s="783"/>
      <c r="AD25" s="783"/>
      <c r="AE25" s="783"/>
      <c r="AF25" s="783"/>
      <c r="AG25" s="783"/>
      <c r="AH25" s="802">
        <f xml:space="preserve">
IF($A$4&lt;=12,SUMIFS('ON Data'!AN:AN,'ON Data'!$D:$D,$A$4,'ON Data'!$E:$E,10),SUMIFS('ON Data'!AN:AN,'ON Data'!$E:$E,10))</f>
        <v>0</v>
      </c>
      <c r="AI25" s="805"/>
    </row>
    <row r="26" spans="1:35" x14ac:dyDescent="0.3">
      <c r="A26" s="399" t="s">
        <v>255</v>
      </c>
      <c r="B26" s="419">
        <f xml:space="preserve">
SUM(C26:AH26)</f>
        <v>24377.583760103662</v>
      </c>
      <c r="C26" s="807">
        <f xml:space="preserve">
IF($A$4&lt;=12,SUMIFS('ON Data'!H:H,'ON Data'!$D:$D,$A$4,'ON Data'!$E:$E,11),SUMIFS('ON Data'!H:H,'ON Data'!$E:$E,11))</f>
        <v>11877.583760103658</v>
      </c>
      <c r="D26" s="782"/>
      <c r="E26" s="783"/>
      <c r="F26" s="784">
        <f xml:space="preserve">
IF($A$4&lt;=12,SUMIFS('ON Data'!K:K,'ON Data'!$D:$D,$A$4,'ON Data'!$E:$E,11),SUMIFS('ON Data'!K:K,'ON Data'!$E:$E,11))</f>
        <v>12500.000000000002</v>
      </c>
      <c r="G26" s="784"/>
      <c r="H26" s="784"/>
      <c r="I26" s="784"/>
      <c r="J26" s="784"/>
      <c r="K26" s="784"/>
      <c r="L26" s="784"/>
      <c r="M26" s="784"/>
      <c r="N26" s="784"/>
      <c r="O26" s="784"/>
      <c r="P26" s="784"/>
      <c r="Q26" s="784"/>
      <c r="R26" s="784"/>
      <c r="S26" s="784"/>
      <c r="T26" s="784"/>
      <c r="U26" s="784"/>
      <c r="V26" s="784"/>
      <c r="W26" s="784"/>
      <c r="X26" s="784"/>
      <c r="Y26" s="784"/>
      <c r="Z26" s="784"/>
      <c r="AA26" s="784"/>
      <c r="AB26" s="784"/>
      <c r="AC26" s="784"/>
      <c r="AD26" s="784"/>
      <c r="AE26" s="784"/>
      <c r="AF26" s="784"/>
      <c r="AG26" s="784"/>
      <c r="AH26" s="802">
        <f xml:space="preserve">
IF($A$4&lt;=12,SUMIFS('ON Data'!AN:AN,'ON Data'!$D:$D,$A$4,'ON Data'!$E:$E,11),SUMIFS('ON Data'!AN:AN,'ON Data'!$E:$E,11))</f>
        <v>0</v>
      </c>
      <c r="AI26" s="805"/>
    </row>
    <row r="27" spans="1:35" x14ac:dyDescent="0.3">
      <c r="A27" s="399" t="s">
        <v>96</v>
      </c>
      <c r="B27" s="440">
        <f xml:space="preserve">
IF(B26=0,0,B25/B26)</f>
        <v>0.26253627361027615</v>
      </c>
      <c r="C27" s="808">
        <f xml:space="preserve">
IF(C26=0,0,C25/C26)</f>
        <v>4.2096103896103895E-2</v>
      </c>
      <c r="D27" s="785"/>
      <c r="E27" s="786"/>
      <c r="F27" s="786">
        <f xml:space="preserve">
IF(F26=0,0,F25/F26)</f>
        <v>0.47199999999999992</v>
      </c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786"/>
      <c r="R27" s="786"/>
      <c r="S27" s="786"/>
      <c r="T27" s="786"/>
      <c r="U27" s="786"/>
      <c r="V27" s="786"/>
      <c r="W27" s="786"/>
      <c r="X27" s="786"/>
      <c r="Y27" s="786"/>
      <c r="Z27" s="786"/>
      <c r="AA27" s="786"/>
      <c r="AB27" s="786"/>
      <c r="AC27" s="786"/>
      <c r="AD27" s="786"/>
      <c r="AE27" s="786"/>
      <c r="AF27" s="786"/>
      <c r="AG27" s="786"/>
      <c r="AH27" s="803">
        <f xml:space="preserve">
IF(AH26=0,0,AH25/AH26)</f>
        <v>0</v>
      </c>
      <c r="AI27" s="805"/>
    </row>
    <row r="28" spans="1:35" ht="15" thickBot="1" x14ac:dyDescent="0.35">
      <c r="A28" s="399" t="s">
        <v>254</v>
      </c>
      <c r="B28" s="419">
        <f xml:space="preserve">
SUM(C28:AH28)</f>
        <v>17977.583760103662</v>
      </c>
      <c r="C28" s="809">
        <f xml:space="preserve">
C26-C25</f>
        <v>11377.583760103658</v>
      </c>
      <c r="D28" s="787"/>
      <c r="E28" s="788"/>
      <c r="F28" s="788">
        <f xml:space="preserve">
F26-F25</f>
        <v>6600.0000000000018</v>
      </c>
      <c r="G28" s="788"/>
      <c r="H28" s="788"/>
      <c r="I28" s="788"/>
      <c r="J28" s="788"/>
      <c r="K28" s="788"/>
      <c r="L28" s="788"/>
      <c r="M28" s="788"/>
      <c r="N28" s="788"/>
      <c r="O28" s="788"/>
      <c r="P28" s="788"/>
      <c r="Q28" s="788"/>
      <c r="R28" s="788"/>
      <c r="S28" s="788"/>
      <c r="T28" s="788"/>
      <c r="U28" s="788"/>
      <c r="V28" s="788"/>
      <c r="W28" s="788"/>
      <c r="X28" s="788"/>
      <c r="Y28" s="788"/>
      <c r="Z28" s="788"/>
      <c r="AA28" s="788"/>
      <c r="AB28" s="788"/>
      <c r="AC28" s="788"/>
      <c r="AD28" s="788"/>
      <c r="AE28" s="788"/>
      <c r="AF28" s="788"/>
      <c r="AG28" s="788"/>
      <c r="AH28" s="804">
        <f xml:space="preserve">
AH26-AH25</f>
        <v>0</v>
      </c>
      <c r="AI28" s="805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249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259</v>
      </c>
    </row>
    <row r="34" spans="1:1" x14ac:dyDescent="0.3">
      <c r="A34" s="438" t="s">
        <v>260</v>
      </c>
    </row>
    <row r="35" spans="1:1" x14ac:dyDescent="0.3">
      <c r="A35" s="438" t="s">
        <v>261</v>
      </c>
    </row>
    <row r="36" spans="1:1" x14ac:dyDescent="0.3">
      <c r="A36" s="438" t="s">
        <v>262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15407.359910369858</v>
      </c>
      <c r="D4" s="287">
        <f ca="1">IF(ISERROR(VLOOKUP("Náklady celkem",INDIRECT("HI!$A:$G"),5,0)),0,VLOOKUP("Náklady celkem",INDIRECT("HI!$A:$G"),5,0))</f>
        <v>14639.300200000012</v>
      </c>
      <c r="E4" s="288">
        <f ca="1">IF(C4=0,0,D4/C4)</f>
        <v>0.95014981704601409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1186.3837982073819</v>
      </c>
      <c r="D7" s="295">
        <f>IF(ISERROR(HI!E5),"",HI!E5)</f>
        <v>1120.3154800000011</v>
      </c>
      <c r="E7" s="292">
        <f t="shared" ref="E7:E15" si="0">IF(C7=0,0,D7/C7)</f>
        <v>0.9443111762759997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0.91960315374630242</v>
      </c>
      <c r="E8" s="292">
        <f t="shared" si="0"/>
        <v>1.021781281940336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308</v>
      </c>
      <c r="C9" s="464">
        <v>0.3</v>
      </c>
      <c r="D9" s="464">
        <f>IF('LŽ Statim'!G3="",0,'LŽ Statim'!G3)</f>
        <v>0.47009202453987731</v>
      </c>
      <c r="E9" s="292">
        <f>IF(C9=0,0,D9/C9)</f>
        <v>1.5669734151329244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0.3525547284055508</v>
      </c>
      <c r="E11" s="292">
        <f t="shared" si="0"/>
        <v>0.58759121400925141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0.95561502859093439</v>
      </c>
      <c r="E12" s="292">
        <f t="shared" si="0"/>
        <v>1.1945187857386679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348.56101902117251</v>
      </c>
      <c r="D15" s="295">
        <f>IF(ISERROR(HI!E6),"",HI!E6)</f>
        <v>343.19223</v>
      </c>
      <c r="E15" s="292">
        <f t="shared" si="0"/>
        <v>0.98459727643599071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11636.499633478445</v>
      </c>
      <c r="D16" s="291">
        <f ca="1">IF(ISERROR(VLOOKUP("Osobní náklady (Kč) *",INDIRECT("HI!$A:$G"),5,0)),0,VLOOKUP("Osobní náklady (Kč) *",INDIRECT("HI!$A:$G"),5,0))</f>
        <v>10945.090440000002</v>
      </c>
      <c r="E16" s="292">
        <f ca="1">IF(C16=0,0,D16/C16)</f>
        <v>0.94058271686021078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18733.278000000002</v>
      </c>
      <c r="D18" s="311">
        <f ca="1">IF(ISERROR(VLOOKUP("Výnosy celkem",INDIRECT("HI!$A:$G"),5,0)),0,VLOOKUP("Výnosy celkem",INDIRECT("HI!$A:$G"),5,0))</f>
        <v>25318.340010000004</v>
      </c>
      <c r="E18" s="312">
        <f t="shared" ref="E18:E28" ca="1" si="1">IF(C18=0,0,D18/C18)</f>
        <v>1.3515168039464316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80.268000000000001</v>
      </c>
      <c r="D19" s="291">
        <f ca="1">IF(ISERROR(VLOOKUP("Ambulance *",INDIRECT("HI!$A:$G"),5,0)),0,VLOOKUP("Ambulance *",INDIRECT("HI!$A:$G"),5,0))</f>
        <v>83.630009999999999</v>
      </c>
      <c r="E19" s="292">
        <f t="shared" ca="1" si="1"/>
        <v>1.0418848108835401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1.0418848108835401</v>
      </c>
      <c r="E20" s="292">
        <f t="shared" si="1"/>
        <v>1.0418848108835401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1.0463182286875112</v>
      </c>
      <c r="E21" s="292">
        <f t="shared" si="1"/>
        <v>1.2309626219853074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18653.010000000002</v>
      </c>
      <c r="D22" s="291">
        <f ca="1">IF(ISERROR(VLOOKUP("Hospitalizace *",INDIRECT("HI!$A:$G"),5,0)),0,VLOOKUP("Hospitalizace *",INDIRECT("HI!$A:$G"),5,0))</f>
        <v>25234.710000000003</v>
      </c>
      <c r="E22" s="292">
        <f ca="1">IF(C22=0,0,D22/C22)</f>
        <v>1.3528492184371317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1.3528492184371315</v>
      </c>
      <c r="E23" s="292">
        <f t="shared" si="1"/>
        <v>1.3528492184371315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1.3402021950741492</v>
      </c>
      <c r="E24" s="292">
        <f t="shared" si="1"/>
        <v>1.3402021950741492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2.1690734689575204</v>
      </c>
      <c r="E25" s="292">
        <f t="shared" si="1"/>
        <v>2.1690734689575204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1.0726744186046511</v>
      </c>
      <c r="E26" s="292">
        <f t="shared" si="1"/>
        <v>1.1291309669522644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3.4419313638217615</v>
      </c>
      <c r="E27" s="292">
        <f t="shared" si="1"/>
        <v>3.4419313638217615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0.95</v>
      </c>
      <c r="D28" s="297">
        <f>IF(ISERROR(VLOOKUP("Celkem:",'ZV Vyžád.'!$A:$M,7,0)),"",VLOOKUP("Celkem:",'ZV Vyžád.'!$A:$M,7,0))</f>
        <v>1.1049538297140267</v>
      </c>
      <c r="E28" s="292">
        <f t="shared" si="1"/>
        <v>1.1631092944358177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2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4603</v>
      </c>
    </row>
    <row r="2" spans="1:41" x14ac:dyDescent="0.3">
      <c r="A2" s="383" t="s">
        <v>335</v>
      </c>
    </row>
    <row r="3" spans="1:41" x14ac:dyDescent="0.3">
      <c r="A3" s="379" t="s">
        <v>219</v>
      </c>
      <c r="B3" s="404">
        <v>2015</v>
      </c>
      <c r="D3" s="380">
        <f>MAX(D5:D1048576)</f>
        <v>6</v>
      </c>
      <c r="F3" s="380">
        <f>SUMIF($E5:$E1048576,"&lt;10",F5:F1048576)</f>
        <v>8222326.75</v>
      </c>
      <c r="G3" s="380">
        <f t="shared" ref="G3:AO3" si="0">SUMIF($E5:$E1048576,"&lt;10",G5:G1048576)</f>
        <v>0</v>
      </c>
      <c r="H3" s="380">
        <f t="shared" si="0"/>
        <v>2899476</v>
      </c>
      <c r="I3" s="380">
        <f t="shared" si="0"/>
        <v>0</v>
      </c>
      <c r="J3" s="380">
        <f t="shared" si="0"/>
        <v>0</v>
      </c>
      <c r="K3" s="380">
        <f t="shared" si="0"/>
        <v>3089864.75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182942</v>
      </c>
      <c r="AE3" s="380">
        <f t="shared" si="0"/>
        <v>0</v>
      </c>
      <c r="AF3" s="380">
        <f t="shared" si="0"/>
        <v>1006310.25</v>
      </c>
      <c r="AG3" s="380">
        <f t="shared" si="0"/>
        <v>0</v>
      </c>
      <c r="AH3" s="380">
        <f t="shared" si="0"/>
        <v>0</v>
      </c>
      <c r="AI3" s="380">
        <f t="shared" si="0"/>
        <v>790777.75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252956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30</v>
      </c>
      <c r="D5" s="379">
        <v>1</v>
      </c>
      <c r="E5" s="379">
        <v>1</v>
      </c>
      <c r="F5" s="379">
        <v>44.5</v>
      </c>
      <c r="G5" s="379">
        <v>0</v>
      </c>
      <c r="H5" s="379">
        <v>7</v>
      </c>
      <c r="I5" s="379">
        <v>0</v>
      </c>
      <c r="J5" s="379">
        <v>0</v>
      </c>
      <c r="K5" s="379">
        <v>17.5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2</v>
      </c>
      <c r="AE5" s="379">
        <v>0</v>
      </c>
      <c r="AF5" s="379">
        <v>8</v>
      </c>
      <c r="AG5" s="379">
        <v>0</v>
      </c>
      <c r="AH5" s="379">
        <v>0</v>
      </c>
      <c r="AI5" s="379">
        <v>8</v>
      </c>
      <c r="AJ5" s="379">
        <v>0</v>
      </c>
      <c r="AK5" s="379">
        <v>0</v>
      </c>
      <c r="AL5" s="379">
        <v>0</v>
      </c>
      <c r="AM5" s="379">
        <v>0</v>
      </c>
      <c r="AN5" s="379">
        <v>2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30</v>
      </c>
      <c r="D6" s="379">
        <v>1</v>
      </c>
      <c r="E6" s="379">
        <v>2</v>
      </c>
      <c r="F6" s="379">
        <v>6904.75</v>
      </c>
      <c r="G6" s="379">
        <v>0</v>
      </c>
      <c r="H6" s="379">
        <v>1108</v>
      </c>
      <c r="I6" s="379">
        <v>0</v>
      </c>
      <c r="J6" s="379">
        <v>0</v>
      </c>
      <c r="K6" s="379">
        <v>2585.25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309.5</v>
      </c>
      <c r="AE6" s="379">
        <v>0</v>
      </c>
      <c r="AF6" s="379">
        <v>1301.5</v>
      </c>
      <c r="AG6" s="379">
        <v>0</v>
      </c>
      <c r="AH6" s="379">
        <v>0</v>
      </c>
      <c r="AI6" s="379">
        <v>1292.5</v>
      </c>
      <c r="AJ6" s="379">
        <v>0</v>
      </c>
      <c r="AK6" s="379">
        <v>0</v>
      </c>
      <c r="AL6" s="379">
        <v>0</v>
      </c>
      <c r="AM6" s="379">
        <v>0</v>
      </c>
      <c r="AN6" s="379">
        <v>308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30</v>
      </c>
      <c r="D7" s="379">
        <v>1</v>
      </c>
      <c r="E7" s="379">
        <v>4</v>
      </c>
      <c r="F7" s="379">
        <v>223</v>
      </c>
      <c r="G7" s="379">
        <v>0</v>
      </c>
      <c r="H7" s="379">
        <v>223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30</v>
      </c>
      <c r="D8" s="379">
        <v>1</v>
      </c>
      <c r="E8" s="379">
        <v>6</v>
      </c>
      <c r="F8" s="379">
        <v>1352875</v>
      </c>
      <c r="G8" s="379">
        <v>0</v>
      </c>
      <c r="H8" s="379">
        <v>459956</v>
      </c>
      <c r="I8" s="379">
        <v>0</v>
      </c>
      <c r="J8" s="379">
        <v>0</v>
      </c>
      <c r="K8" s="379">
        <v>508672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34397</v>
      </c>
      <c r="AE8" s="379">
        <v>0</v>
      </c>
      <c r="AF8" s="379">
        <v>170390</v>
      </c>
      <c r="AG8" s="379">
        <v>0</v>
      </c>
      <c r="AH8" s="379">
        <v>0</v>
      </c>
      <c r="AI8" s="379">
        <v>137676</v>
      </c>
      <c r="AJ8" s="379">
        <v>0</v>
      </c>
      <c r="AK8" s="379">
        <v>0</v>
      </c>
      <c r="AL8" s="379">
        <v>0</v>
      </c>
      <c r="AM8" s="379">
        <v>0</v>
      </c>
      <c r="AN8" s="379">
        <v>41784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30</v>
      </c>
      <c r="D9" s="379">
        <v>1</v>
      </c>
      <c r="E9" s="379">
        <v>9</v>
      </c>
      <c r="F9" s="379">
        <v>5843</v>
      </c>
      <c r="G9" s="379">
        <v>0</v>
      </c>
      <c r="H9" s="379">
        <v>5843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30</v>
      </c>
      <c r="D10" s="379">
        <v>1</v>
      </c>
      <c r="E10" s="379">
        <v>11</v>
      </c>
      <c r="F10" s="379">
        <v>4062.930626683943</v>
      </c>
      <c r="G10" s="379">
        <v>0</v>
      </c>
      <c r="H10" s="379">
        <v>1979.5972933506098</v>
      </c>
      <c r="I10" s="379">
        <v>0</v>
      </c>
      <c r="J10" s="379">
        <v>0</v>
      </c>
      <c r="K10" s="379">
        <v>2083.3333333333335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30</v>
      </c>
      <c r="D11" s="379">
        <v>2</v>
      </c>
      <c r="E11" s="379">
        <v>1</v>
      </c>
      <c r="F11" s="379">
        <v>44</v>
      </c>
      <c r="G11" s="379">
        <v>0</v>
      </c>
      <c r="H11" s="379">
        <v>7</v>
      </c>
      <c r="I11" s="379">
        <v>0</v>
      </c>
      <c r="J11" s="379">
        <v>0</v>
      </c>
      <c r="K11" s="379">
        <v>17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2</v>
      </c>
      <c r="AE11" s="379">
        <v>0</v>
      </c>
      <c r="AF11" s="379">
        <v>8</v>
      </c>
      <c r="AG11" s="379">
        <v>0</v>
      </c>
      <c r="AH11" s="379">
        <v>0</v>
      </c>
      <c r="AI11" s="379">
        <v>8</v>
      </c>
      <c r="AJ11" s="379">
        <v>0</v>
      </c>
      <c r="AK11" s="379">
        <v>0</v>
      </c>
      <c r="AL11" s="379">
        <v>0</v>
      </c>
      <c r="AM11" s="379">
        <v>0</v>
      </c>
      <c r="AN11" s="379">
        <v>2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30</v>
      </c>
      <c r="D12" s="379">
        <v>2</v>
      </c>
      <c r="E12" s="379">
        <v>2</v>
      </c>
      <c r="F12" s="379">
        <v>6099.75</v>
      </c>
      <c r="G12" s="379">
        <v>0</v>
      </c>
      <c r="H12" s="379">
        <v>1008</v>
      </c>
      <c r="I12" s="379">
        <v>0</v>
      </c>
      <c r="J12" s="379">
        <v>0</v>
      </c>
      <c r="K12" s="379">
        <v>2378.5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288</v>
      </c>
      <c r="AE12" s="379">
        <v>0</v>
      </c>
      <c r="AF12" s="379">
        <v>1013.25</v>
      </c>
      <c r="AG12" s="379">
        <v>0</v>
      </c>
      <c r="AH12" s="379">
        <v>0</v>
      </c>
      <c r="AI12" s="379">
        <v>1132</v>
      </c>
      <c r="AJ12" s="379">
        <v>0</v>
      </c>
      <c r="AK12" s="379">
        <v>0</v>
      </c>
      <c r="AL12" s="379">
        <v>0</v>
      </c>
      <c r="AM12" s="379">
        <v>0</v>
      </c>
      <c r="AN12" s="379">
        <v>280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30</v>
      </c>
      <c r="D13" s="379">
        <v>2</v>
      </c>
      <c r="E13" s="379">
        <v>4</v>
      </c>
      <c r="F13" s="379">
        <v>222</v>
      </c>
      <c r="G13" s="379">
        <v>0</v>
      </c>
      <c r="H13" s="379">
        <v>222</v>
      </c>
      <c r="I13" s="379">
        <v>0</v>
      </c>
      <c r="J13" s="379">
        <v>0</v>
      </c>
      <c r="K13" s="379">
        <v>0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30</v>
      </c>
      <c r="D14" s="379">
        <v>2</v>
      </c>
      <c r="E14" s="379">
        <v>6</v>
      </c>
      <c r="F14" s="379">
        <v>1322711</v>
      </c>
      <c r="G14" s="379">
        <v>0</v>
      </c>
      <c r="H14" s="379">
        <v>475639</v>
      </c>
      <c r="I14" s="379">
        <v>0</v>
      </c>
      <c r="J14" s="379">
        <v>0</v>
      </c>
      <c r="K14" s="379">
        <v>486091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34420</v>
      </c>
      <c r="AE14" s="379">
        <v>0</v>
      </c>
      <c r="AF14" s="379">
        <v>152106</v>
      </c>
      <c r="AG14" s="379">
        <v>0</v>
      </c>
      <c r="AH14" s="379">
        <v>0</v>
      </c>
      <c r="AI14" s="379">
        <v>133085</v>
      </c>
      <c r="AJ14" s="379">
        <v>0</v>
      </c>
      <c r="AK14" s="379">
        <v>0</v>
      </c>
      <c r="AL14" s="379">
        <v>0</v>
      </c>
      <c r="AM14" s="379">
        <v>0</v>
      </c>
      <c r="AN14" s="379">
        <v>41370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30</v>
      </c>
      <c r="D15" s="379">
        <v>2</v>
      </c>
      <c r="E15" s="379">
        <v>9</v>
      </c>
      <c r="F15" s="379">
        <v>5000</v>
      </c>
      <c r="G15" s="379">
        <v>0</v>
      </c>
      <c r="H15" s="379">
        <v>0</v>
      </c>
      <c r="I15" s="379">
        <v>0</v>
      </c>
      <c r="J15" s="379">
        <v>0</v>
      </c>
      <c r="K15" s="379">
        <v>5000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30</v>
      </c>
      <c r="D16" s="379">
        <v>2</v>
      </c>
      <c r="E16" s="379">
        <v>10</v>
      </c>
      <c r="F16" s="379">
        <v>3400</v>
      </c>
      <c r="G16" s="379">
        <v>0</v>
      </c>
      <c r="H16" s="379">
        <v>0</v>
      </c>
      <c r="I16" s="379">
        <v>0</v>
      </c>
      <c r="J16" s="379">
        <v>0</v>
      </c>
      <c r="K16" s="379">
        <v>3400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  <c r="AO16" s="379">
        <v>0</v>
      </c>
    </row>
    <row r="17" spans="3:41" x14ac:dyDescent="0.3">
      <c r="C17" s="379">
        <v>30</v>
      </c>
      <c r="D17" s="379">
        <v>2</v>
      </c>
      <c r="E17" s="379">
        <v>11</v>
      </c>
      <c r="F17" s="379">
        <v>4062.930626683943</v>
      </c>
      <c r="G17" s="379">
        <v>0</v>
      </c>
      <c r="H17" s="379">
        <v>1979.5972933506098</v>
      </c>
      <c r="I17" s="379">
        <v>0</v>
      </c>
      <c r="J17" s="379">
        <v>0</v>
      </c>
      <c r="K17" s="379">
        <v>2083.3333333333335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30</v>
      </c>
      <c r="D18" s="379">
        <v>3</v>
      </c>
      <c r="E18" s="379">
        <v>1</v>
      </c>
      <c r="F18" s="379">
        <v>44</v>
      </c>
      <c r="G18" s="379">
        <v>0</v>
      </c>
      <c r="H18" s="379">
        <v>7</v>
      </c>
      <c r="I18" s="379">
        <v>0</v>
      </c>
      <c r="J18" s="379">
        <v>0</v>
      </c>
      <c r="K18" s="379">
        <v>17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2</v>
      </c>
      <c r="AE18" s="379">
        <v>0</v>
      </c>
      <c r="AF18" s="379">
        <v>8</v>
      </c>
      <c r="AG18" s="379">
        <v>0</v>
      </c>
      <c r="AH18" s="379">
        <v>0</v>
      </c>
      <c r="AI18" s="379">
        <v>8</v>
      </c>
      <c r="AJ18" s="379">
        <v>0</v>
      </c>
      <c r="AK18" s="379">
        <v>0</v>
      </c>
      <c r="AL18" s="379">
        <v>0</v>
      </c>
      <c r="AM18" s="379">
        <v>0</v>
      </c>
      <c r="AN18" s="379">
        <v>2</v>
      </c>
      <c r="AO18" s="379">
        <v>0</v>
      </c>
    </row>
    <row r="19" spans="3:41" x14ac:dyDescent="0.3">
      <c r="C19" s="379">
        <v>30</v>
      </c>
      <c r="D19" s="379">
        <v>3</v>
      </c>
      <c r="E19" s="379">
        <v>2</v>
      </c>
      <c r="F19" s="379">
        <v>6628.5</v>
      </c>
      <c r="G19" s="379">
        <v>0</v>
      </c>
      <c r="H19" s="379">
        <v>1088</v>
      </c>
      <c r="I19" s="379">
        <v>0</v>
      </c>
      <c r="J19" s="379">
        <v>0</v>
      </c>
      <c r="K19" s="379">
        <v>2583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348.5</v>
      </c>
      <c r="AE19" s="379">
        <v>0</v>
      </c>
      <c r="AF19" s="379">
        <v>1291.25</v>
      </c>
      <c r="AG19" s="379">
        <v>0</v>
      </c>
      <c r="AH19" s="379">
        <v>0</v>
      </c>
      <c r="AI19" s="379">
        <v>973.75</v>
      </c>
      <c r="AJ19" s="379">
        <v>0</v>
      </c>
      <c r="AK19" s="379">
        <v>0</v>
      </c>
      <c r="AL19" s="379">
        <v>0</v>
      </c>
      <c r="AM19" s="379">
        <v>0</v>
      </c>
      <c r="AN19" s="379">
        <v>344</v>
      </c>
      <c r="AO19" s="379">
        <v>0</v>
      </c>
    </row>
    <row r="20" spans="3:41" x14ac:dyDescent="0.3">
      <c r="C20" s="379">
        <v>30</v>
      </c>
      <c r="D20" s="379">
        <v>3</v>
      </c>
      <c r="E20" s="379">
        <v>4</v>
      </c>
      <c r="F20" s="379">
        <v>258.5</v>
      </c>
      <c r="G20" s="379">
        <v>0</v>
      </c>
      <c r="H20" s="379">
        <v>238.5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20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  <c r="AO20" s="379">
        <v>0</v>
      </c>
    </row>
    <row r="21" spans="3:41" x14ac:dyDescent="0.3">
      <c r="C21" s="379">
        <v>30</v>
      </c>
      <c r="D21" s="379">
        <v>3</v>
      </c>
      <c r="E21" s="379">
        <v>6</v>
      </c>
      <c r="F21" s="379">
        <v>1362397</v>
      </c>
      <c r="G21" s="379">
        <v>0</v>
      </c>
      <c r="H21" s="379">
        <v>485405</v>
      </c>
      <c r="I21" s="379">
        <v>0</v>
      </c>
      <c r="J21" s="379">
        <v>0</v>
      </c>
      <c r="K21" s="379">
        <v>519280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36757</v>
      </c>
      <c r="AE21" s="379">
        <v>0</v>
      </c>
      <c r="AF21" s="379">
        <v>168331</v>
      </c>
      <c r="AG21" s="379">
        <v>0</v>
      </c>
      <c r="AH21" s="379">
        <v>0</v>
      </c>
      <c r="AI21" s="379">
        <v>111041</v>
      </c>
      <c r="AJ21" s="379">
        <v>0</v>
      </c>
      <c r="AK21" s="379">
        <v>0</v>
      </c>
      <c r="AL21" s="379">
        <v>0</v>
      </c>
      <c r="AM21" s="379">
        <v>0</v>
      </c>
      <c r="AN21" s="379">
        <v>41583</v>
      </c>
      <c r="AO21" s="379">
        <v>0</v>
      </c>
    </row>
    <row r="22" spans="3:41" x14ac:dyDescent="0.3">
      <c r="C22" s="379">
        <v>30</v>
      </c>
      <c r="D22" s="379">
        <v>3</v>
      </c>
      <c r="E22" s="379">
        <v>9</v>
      </c>
      <c r="F22" s="379">
        <v>22256</v>
      </c>
      <c r="G22" s="379">
        <v>0</v>
      </c>
      <c r="H22" s="379">
        <v>0</v>
      </c>
      <c r="I22" s="379">
        <v>0</v>
      </c>
      <c r="J22" s="379">
        <v>0</v>
      </c>
      <c r="K22" s="379">
        <v>19500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756</v>
      </c>
      <c r="AE22" s="379">
        <v>0</v>
      </c>
      <c r="AF22" s="379">
        <v>1000</v>
      </c>
      <c r="AG22" s="379">
        <v>0</v>
      </c>
      <c r="AH22" s="379">
        <v>0</v>
      </c>
      <c r="AI22" s="379">
        <v>1000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30</v>
      </c>
      <c r="D23" s="379">
        <v>3</v>
      </c>
      <c r="E23" s="379">
        <v>10</v>
      </c>
      <c r="F23" s="379">
        <v>1500</v>
      </c>
      <c r="G23" s="379">
        <v>0</v>
      </c>
      <c r="H23" s="379">
        <v>500</v>
      </c>
      <c r="I23" s="379">
        <v>0</v>
      </c>
      <c r="J23" s="379">
        <v>0</v>
      </c>
      <c r="K23" s="379">
        <v>1000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  <c r="AO23" s="379">
        <v>0</v>
      </c>
    </row>
    <row r="24" spans="3:41" x14ac:dyDescent="0.3">
      <c r="C24" s="379">
        <v>30</v>
      </c>
      <c r="D24" s="379">
        <v>3</v>
      </c>
      <c r="E24" s="379">
        <v>11</v>
      </c>
      <c r="F24" s="379">
        <v>4062.930626683943</v>
      </c>
      <c r="G24" s="379">
        <v>0</v>
      </c>
      <c r="H24" s="379">
        <v>1979.5972933506098</v>
      </c>
      <c r="I24" s="379">
        <v>0</v>
      </c>
      <c r="J24" s="379">
        <v>0</v>
      </c>
      <c r="K24" s="379">
        <v>2083.3333333333335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30</v>
      </c>
      <c r="D25" s="379">
        <v>4</v>
      </c>
      <c r="E25" s="379">
        <v>1</v>
      </c>
      <c r="F25" s="379">
        <v>43.5</v>
      </c>
      <c r="G25" s="379">
        <v>0</v>
      </c>
      <c r="H25" s="379">
        <v>7</v>
      </c>
      <c r="I25" s="379">
        <v>0</v>
      </c>
      <c r="J25" s="379">
        <v>0</v>
      </c>
      <c r="K25" s="379">
        <v>16.5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2</v>
      </c>
      <c r="AE25" s="379">
        <v>0</v>
      </c>
      <c r="AF25" s="379">
        <v>8</v>
      </c>
      <c r="AG25" s="379">
        <v>0</v>
      </c>
      <c r="AH25" s="379">
        <v>0</v>
      </c>
      <c r="AI25" s="379">
        <v>8</v>
      </c>
      <c r="AJ25" s="379">
        <v>0</v>
      </c>
      <c r="AK25" s="379">
        <v>0</v>
      </c>
      <c r="AL25" s="379">
        <v>0</v>
      </c>
      <c r="AM25" s="379">
        <v>0</v>
      </c>
      <c r="AN25" s="379">
        <v>2</v>
      </c>
      <c r="AO25" s="379">
        <v>0</v>
      </c>
    </row>
    <row r="26" spans="3:41" x14ac:dyDescent="0.3">
      <c r="C26" s="379">
        <v>30</v>
      </c>
      <c r="D26" s="379">
        <v>4</v>
      </c>
      <c r="E26" s="379">
        <v>2</v>
      </c>
      <c r="F26" s="379">
        <v>6611</v>
      </c>
      <c r="G26" s="379">
        <v>0</v>
      </c>
      <c r="H26" s="379">
        <v>1080</v>
      </c>
      <c r="I26" s="379">
        <v>0</v>
      </c>
      <c r="J26" s="379">
        <v>0</v>
      </c>
      <c r="K26" s="379">
        <v>2528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304</v>
      </c>
      <c r="AE26" s="379">
        <v>0</v>
      </c>
      <c r="AF26" s="379">
        <v>1303.75</v>
      </c>
      <c r="AG26" s="379">
        <v>0</v>
      </c>
      <c r="AH26" s="379">
        <v>0</v>
      </c>
      <c r="AI26" s="379">
        <v>1095.25</v>
      </c>
      <c r="AJ26" s="379">
        <v>0</v>
      </c>
      <c r="AK26" s="379">
        <v>0</v>
      </c>
      <c r="AL26" s="379">
        <v>0</v>
      </c>
      <c r="AM26" s="379">
        <v>0</v>
      </c>
      <c r="AN26" s="379">
        <v>300</v>
      </c>
      <c r="AO26" s="379">
        <v>0</v>
      </c>
    </row>
    <row r="27" spans="3:41" x14ac:dyDescent="0.3">
      <c r="C27" s="379">
        <v>30</v>
      </c>
      <c r="D27" s="379">
        <v>4</v>
      </c>
      <c r="E27" s="379">
        <v>4</v>
      </c>
      <c r="F27" s="379">
        <v>221</v>
      </c>
      <c r="G27" s="379">
        <v>0</v>
      </c>
      <c r="H27" s="379">
        <v>221</v>
      </c>
      <c r="I27" s="379">
        <v>0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  <c r="AO27" s="379">
        <v>0</v>
      </c>
    </row>
    <row r="28" spans="3:41" x14ac:dyDescent="0.3">
      <c r="C28" s="379">
        <v>30</v>
      </c>
      <c r="D28" s="379">
        <v>4</v>
      </c>
      <c r="E28" s="379">
        <v>6</v>
      </c>
      <c r="F28" s="379">
        <v>1331652</v>
      </c>
      <c r="G28" s="379">
        <v>0</v>
      </c>
      <c r="H28" s="379">
        <v>480615</v>
      </c>
      <c r="I28" s="379">
        <v>0</v>
      </c>
      <c r="J28" s="379">
        <v>0</v>
      </c>
      <c r="K28" s="379">
        <v>482771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34896</v>
      </c>
      <c r="AE28" s="379">
        <v>0</v>
      </c>
      <c r="AF28" s="379">
        <v>164620</v>
      </c>
      <c r="AG28" s="379">
        <v>0</v>
      </c>
      <c r="AH28" s="379">
        <v>0</v>
      </c>
      <c r="AI28" s="379">
        <v>126709</v>
      </c>
      <c r="AJ28" s="379">
        <v>0</v>
      </c>
      <c r="AK28" s="379">
        <v>0</v>
      </c>
      <c r="AL28" s="379">
        <v>0</v>
      </c>
      <c r="AM28" s="379">
        <v>0</v>
      </c>
      <c r="AN28" s="379">
        <v>42041</v>
      </c>
      <c r="AO28" s="379">
        <v>0</v>
      </c>
    </row>
    <row r="29" spans="3:41" x14ac:dyDescent="0.3">
      <c r="C29" s="379">
        <v>30</v>
      </c>
      <c r="D29" s="379">
        <v>4</v>
      </c>
      <c r="E29" s="379">
        <v>9</v>
      </c>
      <c r="F29" s="379">
        <v>5756</v>
      </c>
      <c r="G29" s="379">
        <v>0</v>
      </c>
      <c r="H29" s="379">
        <v>0</v>
      </c>
      <c r="I29" s="379">
        <v>0</v>
      </c>
      <c r="J29" s="379">
        <v>0</v>
      </c>
      <c r="K29" s="379">
        <v>3756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2000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  <c r="AO29" s="379">
        <v>0</v>
      </c>
    </row>
    <row r="30" spans="3:41" x14ac:dyDescent="0.3">
      <c r="C30" s="379">
        <v>30</v>
      </c>
      <c r="D30" s="379">
        <v>4</v>
      </c>
      <c r="E30" s="379">
        <v>11</v>
      </c>
      <c r="F30" s="379">
        <v>4062.930626683943</v>
      </c>
      <c r="G30" s="379">
        <v>0</v>
      </c>
      <c r="H30" s="379">
        <v>1979.5972933506098</v>
      </c>
      <c r="I30" s="379">
        <v>0</v>
      </c>
      <c r="J30" s="379">
        <v>0</v>
      </c>
      <c r="K30" s="379">
        <v>2083.3333333333335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  <c r="AO30" s="379">
        <v>0</v>
      </c>
    </row>
    <row r="31" spans="3:41" x14ac:dyDescent="0.3">
      <c r="C31" s="379">
        <v>30</v>
      </c>
      <c r="D31" s="379">
        <v>5</v>
      </c>
      <c r="E31" s="379">
        <v>1</v>
      </c>
      <c r="F31" s="379">
        <v>42.5</v>
      </c>
      <c r="G31" s="379">
        <v>0</v>
      </c>
      <c r="H31" s="379">
        <v>7</v>
      </c>
      <c r="I31" s="379">
        <v>0</v>
      </c>
      <c r="J31" s="379">
        <v>0</v>
      </c>
      <c r="K31" s="379">
        <v>16.5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1</v>
      </c>
      <c r="AE31" s="379">
        <v>0</v>
      </c>
      <c r="AF31" s="379">
        <v>8</v>
      </c>
      <c r="AG31" s="379">
        <v>0</v>
      </c>
      <c r="AH31" s="379">
        <v>0</v>
      </c>
      <c r="AI31" s="379">
        <v>8</v>
      </c>
      <c r="AJ31" s="379">
        <v>0</v>
      </c>
      <c r="AK31" s="379">
        <v>0</v>
      </c>
      <c r="AL31" s="379">
        <v>0</v>
      </c>
      <c r="AM31" s="379">
        <v>0</v>
      </c>
      <c r="AN31" s="379">
        <v>2</v>
      </c>
      <c r="AO31" s="379">
        <v>0</v>
      </c>
    </row>
    <row r="32" spans="3:41" x14ac:dyDescent="0.3">
      <c r="C32" s="379">
        <v>30</v>
      </c>
      <c r="D32" s="379">
        <v>5</v>
      </c>
      <c r="E32" s="379">
        <v>2</v>
      </c>
      <c r="F32" s="379">
        <v>6593.5</v>
      </c>
      <c r="G32" s="379">
        <v>0</v>
      </c>
      <c r="H32" s="379">
        <v>1120</v>
      </c>
      <c r="I32" s="379">
        <v>0</v>
      </c>
      <c r="J32" s="379">
        <v>0</v>
      </c>
      <c r="K32" s="379">
        <v>2576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153.5</v>
      </c>
      <c r="AE32" s="379">
        <v>0</v>
      </c>
      <c r="AF32" s="379">
        <v>1229</v>
      </c>
      <c r="AG32" s="379">
        <v>0</v>
      </c>
      <c r="AH32" s="379">
        <v>0</v>
      </c>
      <c r="AI32" s="379">
        <v>1195</v>
      </c>
      <c r="AJ32" s="379">
        <v>0</v>
      </c>
      <c r="AK32" s="379">
        <v>0</v>
      </c>
      <c r="AL32" s="379">
        <v>0</v>
      </c>
      <c r="AM32" s="379">
        <v>0</v>
      </c>
      <c r="AN32" s="379">
        <v>320</v>
      </c>
      <c r="AO32" s="379">
        <v>0</v>
      </c>
    </row>
    <row r="33" spans="3:41" x14ac:dyDescent="0.3">
      <c r="C33" s="379">
        <v>30</v>
      </c>
      <c r="D33" s="379">
        <v>5</v>
      </c>
      <c r="E33" s="379">
        <v>4</v>
      </c>
      <c r="F33" s="379">
        <v>243.5</v>
      </c>
      <c r="G33" s="379">
        <v>0</v>
      </c>
      <c r="H33" s="379">
        <v>223.5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20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  <c r="AO33" s="379">
        <v>0</v>
      </c>
    </row>
    <row r="34" spans="3:41" x14ac:dyDescent="0.3">
      <c r="C34" s="379">
        <v>30</v>
      </c>
      <c r="D34" s="379">
        <v>5</v>
      </c>
      <c r="E34" s="379">
        <v>6</v>
      </c>
      <c r="F34" s="379">
        <v>1363389</v>
      </c>
      <c r="G34" s="379">
        <v>0</v>
      </c>
      <c r="H34" s="379">
        <v>484147</v>
      </c>
      <c r="I34" s="379">
        <v>0</v>
      </c>
      <c r="J34" s="379">
        <v>0</v>
      </c>
      <c r="K34" s="379">
        <v>499577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20919</v>
      </c>
      <c r="AE34" s="379">
        <v>0</v>
      </c>
      <c r="AF34" s="379">
        <v>178494</v>
      </c>
      <c r="AG34" s="379">
        <v>0</v>
      </c>
      <c r="AH34" s="379">
        <v>0</v>
      </c>
      <c r="AI34" s="379">
        <v>138689</v>
      </c>
      <c r="AJ34" s="379">
        <v>0</v>
      </c>
      <c r="AK34" s="379">
        <v>0</v>
      </c>
      <c r="AL34" s="379">
        <v>0</v>
      </c>
      <c r="AM34" s="379">
        <v>0</v>
      </c>
      <c r="AN34" s="379">
        <v>41563</v>
      </c>
      <c r="AO34" s="379">
        <v>0</v>
      </c>
    </row>
    <row r="35" spans="3:41" x14ac:dyDescent="0.3">
      <c r="C35" s="379">
        <v>30</v>
      </c>
      <c r="D35" s="379">
        <v>5</v>
      </c>
      <c r="E35" s="379">
        <v>11</v>
      </c>
      <c r="F35" s="379">
        <v>4062.930626683943</v>
      </c>
      <c r="G35" s="379">
        <v>0</v>
      </c>
      <c r="H35" s="379">
        <v>1979.5972933506098</v>
      </c>
      <c r="I35" s="379">
        <v>0</v>
      </c>
      <c r="J35" s="379">
        <v>0</v>
      </c>
      <c r="K35" s="379">
        <v>2083.3333333333335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  <c r="AO35" s="379">
        <v>0</v>
      </c>
    </row>
    <row r="36" spans="3:41" x14ac:dyDescent="0.3">
      <c r="C36" s="379">
        <v>30</v>
      </c>
      <c r="D36" s="379">
        <v>6</v>
      </c>
      <c r="E36" s="379">
        <v>1</v>
      </c>
      <c r="F36" s="379">
        <v>43.5</v>
      </c>
      <c r="G36" s="379">
        <v>0</v>
      </c>
      <c r="H36" s="379">
        <v>7</v>
      </c>
      <c r="I36" s="379">
        <v>0</v>
      </c>
      <c r="J36" s="379">
        <v>0</v>
      </c>
      <c r="K36" s="379">
        <v>17.5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1</v>
      </c>
      <c r="AE36" s="379">
        <v>0</v>
      </c>
      <c r="AF36" s="379">
        <v>8</v>
      </c>
      <c r="AG36" s="379">
        <v>0</v>
      </c>
      <c r="AH36" s="379">
        <v>0</v>
      </c>
      <c r="AI36" s="379">
        <v>8</v>
      </c>
      <c r="AJ36" s="379">
        <v>0</v>
      </c>
      <c r="AK36" s="379">
        <v>0</v>
      </c>
      <c r="AL36" s="379">
        <v>0</v>
      </c>
      <c r="AM36" s="379">
        <v>0</v>
      </c>
      <c r="AN36" s="379">
        <v>2</v>
      </c>
      <c r="AO36" s="379">
        <v>0</v>
      </c>
    </row>
    <row r="37" spans="3:41" x14ac:dyDescent="0.3">
      <c r="C37" s="379">
        <v>30</v>
      </c>
      <c r="D37" s="379">
        <v>6</v>
      </c>
      <c r="E37" s="379">
        <v>2</v>
      </c>
      <c r="F37" s="379">
        <v>6378.25</v>
      </c>
      <c r="G37" s="379">
        <v>0</v>
      </c>
      <c r="H37" s="379">
        <v>1016</v>
      </c>
      <c r="I37" s="379">
        <v>0</v>
      </c>
      <c r="J37" s="379">
        <v>0</v>
      </c>
      <c r="K37" s="379">
        <v>2722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128.5</v>
      </c>
      <c r="AE37" s="379">
        <v>0</v>
      </c>
      <c r="AF37" s="379">
        <v>1190.5</v>
      </c>
      <c r="AG37" s="379">
        <v>0</v>
      </c>
      <c r="AH37" s="379">
        <v>0</v>
      </c>
      <c r="AI37" s="379">
        <v>1017.25</v>
      </c>
      <c r="AJ37" s="379">
        <v>0</v>
      </c>
      <c r="AK37" s="379">
        <v>0</v>
      </c>
      <c r="AL37" s="379">
        <v>0</v>
      </c>
      <c r="AM37" s="379">
        <v>0</v>
      </c>
      <c r="AN37" s="379">
        <v>304</v>
      </c>
      <c r="AO37" s="379">
        <v>0</v>
      </c>
    </row>
    <row r="38" spans="3:41" x14ac:dyDescent="0.3">
      <c r="C38" s="379">
        <v>30</v>
      </c>
      <c r="D38" s="379">
        <v>6</v>
      </c>
      <c r="E38" s="379">
        <v>4</v>
      </c>
      <c r="F38" s="379">
        <v>247</v>
      </c>
      <c r="G38" s="379">
        <v>0</v>
      </c>
      <c r="H38" s="379">
        <v>225</v>
      </c>
      <c r="I38" s="379">
        <v>0</v>
      </c>
      <c r="J38" s="379">
        <v>0</v>
      </c>
      <c r="K38" s="379">
        <v>22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0</v>
      </c>
      <c r="AJ38" s="379">
        <v>0</v>
      </c>
      <c r="AK38" s="379">
        <v>0</v>
      </c>
      <c r="AL38" s="379">
        <v>0</v>
      </c>
      <c r="AM38" s="379">
        <v>0</v>
      </c>
      <c r="AN38" s="379">
        <v>0</v>
      </c>
      <c r="AO38" s="379">
        <v>0</v>
      </c>
    </row>
    <row r="39" spans="3:41" x14ac:dyDescent="0.3">
      <c r="C39" s="379">
        <v>30</v>
      </c>
      <c r="D39" s="379">
        <v>6</v>
      </c>
      <c r="E39" s="379">
        <v>6</v>
      </c>
      <c r="F39" s="379">
        <v>1380055</v>
      </c>
      <c r="G39" s="379">
        <v>0</v>
      </c>
      <c r="H39" s="379">
        <v>490056</v>
      </c>
      <c r="I39" s="379">
        <v>0</v>
      </c>
      <c r="J39" s="379">
        <v>0</v>
      </c>
      <c r="K39" s="379">
        <v>530221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19255</v>
      </c>
      <c r="AE39" s="379">
        <v>0</v>
      </c>
      <c r="AF39" s="379">
        <v>163992</v>
      </c>
      <c r="AG39" s="379">
        <v>0</v>
      </c>
      <c r="AH39" s="379">
        <v>0</v>
      </c>
      <c r="AI39" s="379">
        <v>133784</v>
      </c>
      <c r="AJ39" s="379">
        <v>0</v>
      </c>
      <c r="AK39" s="379">
        <v>0</v>
      </c>
      <c r="AL39" s="379">
        <v>0</v>
      </c>
      <c r="AM39" s="379">
        <v>0</v>
      </c>
      <c r="AN39" s="379">
        <v>42747</v>
      </c>
      <c r="AO39" s="379">
        <v>0</v>
      </c>
    </row>
    <row r="40" spans="3:41" x14ac:dyDescent="0.3">
      <c r="C40" s="379">
        <v>30</v>
      </c>
      <c r="D40" s="379">
        <v>6</v>
      </c>
      <c r="E40" s="379">
        <v>9</v>
      </c>
      <c r="F40" s="379">
        <v>29500</v>
      </c>
      <c r="G40" s="379">
        <v>0</v>
      </c>
      <c r="H40" s="379">
        <v>10000</v>
      </c>
      <c r="I40" s="379">
        <v>0</v>
      </c>
      <c r="J40" s="379">
        <v>0</v>
      </c>
      <c r="K40" s="379">
        <v>19500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  <c r="AO40" s="379">
        <v>0</v>
      </c>
    </row>
    <row r="41" spans="3:41" x14ac:dyDescent="0.3">
      <c r="C41" s="379">
        <v>30</v>
      </c>
      <c r="D41" s="379">
        <v>6</v>
      </c>
      <c r="E41" s="379">
        <v>10</v>
      </c>
      <c r="F41" s="379">
        <v>1500</v>
      </c>
      <c r="G41" s="379">
        <v>0</v>
      </c>
      <c r="H41" s="379">
        <v>0</v>
      </c>
      <c r="I41" s="379">
        <v>0</v>
      </c>
      <c r="J41" s="379">
        <v>0</v>
      </c>
      <c r="K41" s="379">
        <v>1500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  <c r="AO41" s="379">
        <v>0</v>
      </c>
    </row>
    <row r="42" spans="3:41" x14ac:dyDescent="0.3">
      <c r="C42" s="379">
        <v>30</v>
      </c>
      <c r="D42" s="379">
        <v>6</v>
      </c>
      <c r="E42" s="379">
        <v>11</v>
      </c>
      <c r="F42" s="379">
        <v>4062.930626683943</v>
      </c>
      <c r="G42" s="379">
        <v>0</v>
      </c>
      <c r="H42" s="379">
        <v>1979.5972933506098</v>
      </c>
      <c r="I42" s="379">
        <v>0</v>
      </c>
      <c r="J42" s="379">
        <v>0</v>
      </c>
      <c r="K42" s="379">
        <v>2083.3333333333335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0</v>
      </c>
      <c r="AF42" s="379">
        <v>0</v>
      </c>
      <c r="AG42" s="379">
        <v>0</v>
      </c>
      <c r="AH42" s="379">
        <v>0</v>
      </c>
      <c r="AI42" s="379">
        <v>0</v>
      </c>
      <c r="AJ42" s="379">
        <v>0</v>
      </c>
      <c r="AK42" s="379">
        <v>0</v>
      </c>
      <c r="AL42" s="379">
        <v>0</v>
      </c>
      <c r="AM42" s="379">
        <v>0</v>
      </c>
      <c r="AN42" s="379">
        <v>0</v>
      </c>
      <c r="AO42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4606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80268</v>
      </c>
      <c r="C3" s="352">
        <f t="shared" ref="C3:R3" si="0">SUBTOTAL(9,C6:C1048576)</f>
        <v>3</v>
      </c>
      <c r="D3" s="352">
        <f>SUBTOTAL(9,D6:D1048576)/2</f>
        <v>99363</v>
      </c>
      <c r="E3" s="352">
        <f t="shared" si="0"/>
        <v>3.7077340475816172</v>
      </c>
      <c r="F3" s="352">
        <f>SUBTOTAL(9,F6:F1048576)/2</f>
        <v>83630.009999999995</v>
      </c>
      <c r="G3" s="353">
        <f>IF(B3&lt;&gt;0,F3/B3,"")</f>
        <v>1.0418848108835401</v>
      </c>
      <c r="H3" s="354">
        <f t="shared" si="0"/>
        <v>15235.439999999999</v>
      </c>
      <c r="I3" s="352">
        <f t="shared" si="0"/>
        <v>2</v>
      </c>
      <c r="J3" s="352">
        <f t="shared" si="0"/>
        <v>18853.46</v>
      </c>
      <c r="K3" s="352">
        <f t="shared" si="0"/>
        <v>2.2563669388958902</v>
      </c>
      <c r="L3" s="352">
        <f t="shared" si="0"/>
        <v>10774.670000000002</v>
      </c>
      <c r="M3" s="355">
        <f>IF(H3&lt;&gt;0,L3/H3,"")</f>
        <v>0.70721095025808267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334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810"/>
      <c r="B5" s="811">
        <v>2013</v>
      </c>
      <c r="C5" s="812"/>
      <c r="D5" s="812">
        <v>2014</v>
      </c>
      <c r="E5" s="812"/>
      <c r="F5" s="812">
        <v>2015</v>
      </c>
      <c r="G5" s="813" t="s">
        <v>2</v>
      </c>
      <c r="H5" s="811">
        <v>2013</v>
      </c>
      <c r="I5" s="812"/>
      <c r="J5" s="812">
        <v>2014</v>
      </c>
      <c r="K5" s="812"/>
      <c r="L5" s="812">
        <v>2015</v>
      </c>
      <c r="M5" s="813" t="s">
        <v>2</v>
      </c>
      <c r="N5" s="811">
        <v>2013</v>
      </c>
      <c r="O5" s="812"/>
      <c r="P5" s="812">
        <v>2014</v>
      </c>
      <c r="Q5" s="812"/>
      <c r="R5" s="812">
        <v>2015</v>
      </c>
      <c r="S5" s="813" t="s">
        <v>2</v>
      </c>
    </row>
    <row r="6" spans="1:19" ht="14.4" customHeight="1" x14ac:dyDescent="0.3">
      <c r="A6" s="771" t="s">
        <v>4604</v>
      </c>
      <c r="B6" s="814">
        <v>31463</v>
      </c>
      <c r="C6" s="740">
        <v>1</v>
      </c>
      <c r="D6" s="814">
        <v>38422</v>
      </c>
      <c r="E6" s="740">
        <v>1.2211804341607602</v>
      </c>
      <c r="F6" s="814">
        <v>34362.339999999997</v>
      </c>
      <c r="G6" s="745">
        <v>1.0921507802816004</v>
      </c>
      <c r="H6" s="814">
        <v>4300.43</v>
      </c>
      <c r="I6" s="740">
        <v>1</v>
      </c>
      <c r="J6" s="814">
        <v>3772.39</v>
      </c>
      <c r="K6" s="740">
        <v>0.87721227877212271</v>
      </c>
      <c r="L6" s="814">
        <v>3350.63</v>
      </c>
      <c r="M6" s="745">
        <v>0.77913836523324409</v>
      </c>
      <c r="N6" s="814"/>
      <c r="O6" s="740"/>
      <c r="P6" s="814"/>
      <c r="Q6" s="740"/>
      <c r="R6" s="814"/>
      <c r="S6" s="235"/>
    </row>
    <row r="7" spans="1:19" ht="14.4" customHeight="1" thickBot="1" x14ac:dyDescent="0.35">
      <c r="A7" s="816" t="s">
        <v>4605</v>
      </c>
      <c r="B7" s="815">
        <v>48805</v>
      </c>
      <c r="C7" s="755">
        <v>1</v>
      </c>
      <c r="D7" s="815">
        <v>60941</v>
      </c>
      <c r="E7" s="755">
        <v>1.2486630468189734</v>
      </c>
      <c r="F7" s="815">
        <v>49267.67</v>
      </c>
      <c r="G7" s="760">
        <v>1.0094799713144145</v>
      </c>
      <c r="H7" s="815">
        <v>10935.009999999998</v>
      </c>
      <c r="I7" s="755">
        <v>1</v>
      </c>
      <c r="J7" s="815">
        <v>15081.069999999998</v>
      </c>
      <c r="K7" s="755">
        <v>1.3791546601237676</v>
      </c>
      <c r="L7" s="815">
        <v>7424.0400000000009</v>
      </c>
      <c r="M7" s="760">
        <v>0.67892393331144663</v>
      </c>
      <c r="N7" s="815"/>
      <c r="O7" s="755"/>
      <c r="P7" s="815"/>
      <c r="Q7" s="755"/>
      <c r="R7" s="815"/>
      <c r="S7" s="761"/>
    </row>
    <row r="8" spans="1:19" ht="14.4" customHeight="1" thickBot="1" x14ac:dyDescent="0.35"/>
    <row r="9" spans="1:19" ht="14.4" customHeight="1" thickBot="1" x14ac:dyDescent="0.35">
      <c r="A9" s="819" t="s">
        <v>556</v>
      </c>
      <c r="B9" s="817">
        <v>80268</v>
      </c>
      <c r="C9" s="818">
        <v>1</v>
      </c>
      <c r="D9" s="817">
        <v>99363</v>
      </c>
      <c r="E9" s="818">
        <v>1.2378905666018838</v>
      </c>
      <c r="F9" s="817">
        <v>83630.009999999995</v>
      </c>
      <c r="G9" s="456">
        <v>1.0418848108835401</v>
      </c>
      <c r="H9" s="817"/>
      <c r="I9" s="818"/>
      <c r="J9" s="817"/>
      <c r="K9" s="818"/>
      <c r="L9" s="817"/>
      <c r="M9" s="456"/>
      <c r="N9" s="817"/>
      <c r="O9" s="818"/>
      <c r="P9" s="817"/>
      <c r="Q9" s="818"/>
      <c r="R9" s="817"/>
      <c r="S9" s="457"/>
    </row>
    <row r="10" spans="1:19" ht="14.4" customHeight="1" x14ac:dyDescent="0.3">
      <c r="A10" s="719" t="s">
        <v>3368</v>
      </c>
    </row>
    <row r="11" spans="1:19" ht="14.4" customHeight="1" x14ac:dyDescent="0.3">
      <c r="A11" s="720" t="s">
        <v>3369</v>
      </c>
    </row>
    <row r="12" spans="1:19" ht="14.4" customHeight="1" x14ac:dyDescent="0.3">
      <c r="A12" s="719" t="s">
        <v>4607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4609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1019</v>
      </c>
      <c r="C3" s="469">
        <f t="shared" si="0"/>
        <v>1256</v>
      </c>
      <c r="D3" s="469">
        <f t="shared" si="0"/>
        <v>1020</v>
      </c>
      <c r="E3" s="354">
        <f t="shared" si="0"/>
        <v>80268</v>
      </c>
      <c r="F3" s="352">
        <f t="shared" si="0"/>
        <v>99363</v>
      </c>
      <c r="G3" s="470">
        <f t="shared" si="0"/>
        <v>83630.010000000009</v>
      </c>
    </row>
    <row r="4" spans="1:7" ht="14.4" customHeight="1" x14ac:dyDescent="0.3">
      <c r="A4" s="552" t="s">
        <v>167</v>
      </c>
      <c r="B4" s="553" t="s">
        <v>310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810"/>
      <c r="B5" s="811">
        <v>2013</v>
      </c>
      <c r="C5" s="812">
        <v>2014</v>
      </c>
      <c r="D5" s="812">
        <v>2015</v>
      </c>
      <c r="E5" s="811">
        <v>2013</v>
      </c>
      <c r="F5" s="812">
        <v>2014</v>
      </c>
      <c r="G5" s="820">
        <v>2015</v>
      </c>
    </row>
    <row r="6" spans="1:7" ht="14.4" customHeight="1" x14ac:dyDescent="0.3">
      <c r="A6" s="771" t="s">
        <v>4608</v>
      </c>
      <c r="B6" s="229"/>
      <c r="C6" s="229">
        <v>72</v>
      </c>
      <c r="D6" s="229">
        <v>160</v>
      </c>
      <c r="E6" s="814"/>
      <c r="F6" s="814">
        <v>4253</v>
      </c>
      <c r="G6" s="821">
        <v>5493.01</v>
      </c>
    </row>
    <row r="7" spans="1:7" ht="14.4" customHeight="1" x14ac:dyDescent="0.3">
      <c r="A7" s="772" t="s">
        <v>3371</v>
      </c>
      <c r="B7" s="764">
        <v>548</v>
      </c>
      <c r="C7" s="764">
        <v>728</v>
      </c>
      <c r="D7" s="764">
        <v>524</v>
      </c>
      <c r="E7" s="822">
        <v>37711</v>
      </c>
      <c r="F7" s="822">
        <v>56085</v>
      </c>
      <c r="G7" s="823">
        <v>49233</v>
      </c>
    </row>
    <row r="8" spans="1:7" ht="14.4" customHeight="1" x14ac:dyDescent="0.3">
      <c r="A8" s="772" t="s">
        <v>3372</v>
      </c>
      <c r="B8" s="764">
        <v>51</v>
      </c>
      <c r="C8" s="764">
        <v>35</v>
      </c>
      <c r="D8" s="764">
        <v>22</v>
      </c>
      <c r="E8" s="822">
        <v>3801</v>
      </c>
      <c r="F8" s="822">
        <v>1310</v>
      </c>
      <c r="G8" s="823">
        <v>865</v>
      </c>
    </row>
    <row r="9" spans="1:7" ht="14.4" customHeight="1" x14ac:dyDescent="0.3">
      <c r="A9" s="772" t="s">
        <v>3373</v>
      </c>
      <c r="B9" s="764">
        <v>2</v>
      </c>
      <c r="C9" s="764">
        <v>10</v>
      </c>
      <c r="D9" s="764">
        <v>5</v>
      </c>
      <c r="E9" s="822">
        <v>68</v>
      </c>
      <c r="F9" s="822">
        <v>965</v>
      </c>
      <c r="G9" s="823">
        <v>267</v>
      </c>
    </row>
    <row r="10" spans="1:7" ht="14.4" customHeight="1" x14ac:dyDescent="0.3">
      <c r="A10" s="772" t="s">
        <v>3374</v>
      </c>
      <c r="B10" s="764">
        <v>4</v>
      </c>
      <c r="C10" s="764">
        <v>6</v>
      </c>
      <c r="D10" s="764">
        <v>5</v>
      </c>
      <c r="E10" s="822">
        <v>713</v>
      </c>
      <c r="F10" s="822">
        <v>302</v>
      </c>
      <c r="G10" s="823">
        <v>178</v>
      </c>
    </row>
    <row r="11" spans="1:7" ht="14.4" customHeight="1" x14ac:dyDescent="0.3">
      <c r="A11" s="772" t="s">
        <v>3375</v>
      </c>
      <c r="B11" s="764">
        <v>213</v>
      </c>
      <c r="C11" s="764">
        <v>197</v>
      </c>
      <c r="D11" s="764">
        <v>152</v>
      </c>
      <c r="E11" s="822">
        <v>19142</v>
      </c>
      <c r="F11" s="822">
        <v>17182</v>
      </c>
      <c r="G11" s="823">
        <v>15649</v>
      </c>
    </row>
    <row r="12" spans="1:7" ht="14.4" customHeight="1" x14ac:dyDescent="0.3">
      <c r="A12" s="772" t="s">
        <v>3376</v>
      </c>
      <c r="B12" s="764">
        <v>52</v>
      </c>
      <c r="C12" s="764">
        <v>35</v>
      </c>
      <c r="D12" s="764">
        <v>39</v>
      </c>
      <c r="E12" s="822">
        <v>3805</v>
      </c>
      <c r="F12" s="822">
        <v>2012</v>
      </c>
      <c r="G12" s="823">
        <v>2186</v>
      </c>
    </row>
    <row r="13" spans="1:7" ht="14.4" customHeight="1" thickBot="1" x14ac:dyDescent="0.35">
      <c r="A13" s="816" t="s">
        <v>3377</v>
      </c>
      <c r="B13" s="766">
        <v>149</v>
      </c>
      <c r="C13" s="766">
        <v>173</v>
      </c>
      <c r="D13" s="766">
        <v>113</v>
      </c>
      <c r="E13" s="815">
        <v>15028</v>
      </c>
      <c r="F13" s="815">
        <v>17254</v>
      </c>
      <c r="G13" s="824">
        <v>9759</v>
      </c>
    </row>
    <row r="14" spans="1:7" ht="14.4" customHeight="1" x14ac:dyDescent="0.3">
      <c r="A14" s="719" t="s">
        <v>3368</v>
      </c>
    </row>
    <row r="15" spans="1:7" ht="14.4" customHeight="1" x14ac:dyDescent="0.3">
      <c r="A15" s="720" t="s">
        <v>3369</v>
      </c>
    </row>
    <row r="16" spans="1:7" ht="14.4" customHeight="1" x14ac:dyDescent="0.3">
      <c r="A16" s="719" t="s">
        <v>4607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4651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1218.4000000000001</v>
      </c>
      <c r="F3" s="212">
        <f t="shared" si="0"/>
        <v>95503.44</v>
      </c>
      <c r="G3" s="78"/>
      <c r="H3" s="78"/>
      <c r="I3" s="212">
        <f t="shared" si="0"/>
        <v>1528</v>
      </c>
      <c r="J3" s="212">
        <f t="shared" si="0"/>
        <v>118216.45999999999</v>
      </c>
      <c r="K3" s="78"/>
      <c r="L3" s="78"/>
      <c r="M3" s="212">
        <f t="shared" si="0"/>
        <v>1177</v>
      </c>
      <c r="N3" s="212">
        <f t="shared" si="0"/>
        <v>94404.68</v>
      </c>
      <c r="O3" s="79">
        <f>IF(F3=0,0,N3/F3)</f>
        <v>0.98849507410413684</v>
      </c>
      <c r="P3" s="213">
        <f>IF(M3=0,0,N3/M3)</f>
        <v>80.207884451996591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25"/>
      <c r="B5" s="826"/>
      <c r="C5" s="827"/>
      <c r="D5" s="828"/>
      <c r="E5" s="829" t="s">
        <v>91</v>
      </c>
      <c r="F5" s="830" t="s">
        <v>14</v>
      </c>
      <c r="G5" s="831"/>
      <c r="H5" s="831"/>
      <c r="I5" s="829" t="s">
        <v>91</v>
      </c>
      <c r="J5" s="830" t="s">
        <v>14</v>
      </c>
      <c r="K5" s="831"/>
      <c r="L5" s="831"/>
      <c r="M5" s="829" t="s">
        <v>91</v>
      </c>
      <c r="N5" s="830" t="s">
        <v>14</v>
      </c>
      <c r="O5" s="832"/>
      <c r="P5" s="833"/>
    </row>
    <row r="6" spans="1:16" ht="14.4" customHeight="1" x14ac:dyDescent="0.3">
      <c r="A6" s="739" t="s">
        <v>216</v>
      </c>
      <c r="B6" s="740" t="s">
        <v>4610</v>
      </c>
      <c r="C6" s="740" t="s">
        <v>4611</v>
      </c>
      <c r="D6" s="740" t="s">
        <v>4612</v>
      </c>
      <c r="E6" s="229">
        <v>12.4</v>
      </c>
      <c r="F6" s="229">
        <v>1507.22</v>
      </c>
      <c r="G6" s="740">
        <v>1</v>
      </c>
      <c r="H6" s="740">
        <v>121.55</v>
      </c>
      <c r="I6" s="229">
        <v>11.8</v>
      </c>
      <c r="J6" s="229">
        <v>1335.7600000000002</v>
      </c>
      <c r="K6" s="740">
        <v>0.88624089383102678</v>
      </c>
      <c r="L6" s="740">
        <v>113.20000000000002</v>
      </c>
      <c r="M6" s="229">
        <v>15.2</v>
      </c>
      <c r="N6" s="229">
        <v>1645.4299999999998</v>
      </c>
      <c r="O6" s="745">
        <v>1.0916986239566884</v>
      </c>
      <c r="P6" s="763">
        <v>108.25197368421053</v>
      </c>
    </row>
    <row r="7" spans="1:16" ht="14.4" customHeight="1" x14ac:dyDescent="0.3">
      <c r="A7" s="746" t="s">
        <v>216</v>
      </c>
      <c r="B7" s="748" t="s">
        <v>4610</v>
      </c>
      <c r="C7" s="748" t="s">
        <v>4613</v>
      </c>
      <c r="D7" s="748" t="s">
        <v>4614</v>
      </c>
      <c r="E7" s="764">
        <v>47</v>
      </c>
      <c r="F7" s="764">
        <v>2793.21</v>
      </c>
      <c r="G7" s="748">
        <v>1</v>
      </c>
      <c r="H7" s="748">
        <v>59.43</v>
      </c>
      <c r="I7" s="764">
        <v>41</v>
      </c>
      <c r="J7" s="764">
        <v>2436.63</v>
      </c>
      <c r="K7" s="748">
        <v>0.87234042553191493</v>
      </c>
      <c r="L7" s="748">
        <v>59.43</v>
      </c>
      <c r="M7" s="764">
        <v>30</v>
      </c>
      <c r="N7" s="764">
        <v>1705.1999999999998</v>
      </c>
      <c r="O7" s="753">
        <v>0.61048041500639039</v>
      </c>
      <c r="P7" s="765">
        <v>56.839999999999996</v>
      </c>
    </row>
    <row r="8" spans="1:16" ht="14.4" customHeight="1" x14ac:dyDescent="0.3">
      <c r="A8" s="746" t="s">
        <v>216</v>
      </c>
      <c r="B8" s="748" t="s">
        <v>4615</v>
      </c>
      <c r="C8" s="748" t="s">
        <v>4616</v>
      </c>
      <c r="D8" s="748" t="s">
        <v>4617</v>
      </c>
      <c r="E8" s="764">
        <v>189</v>
      </c>
      <c r="F8" s="764">
        <v>6426</v>
      </c>
      <c r="G8" s="748">
        <v>1</v>
      </c>
      <c r="H8" s="748">
        <v>34</v>
      </c>
      <c r="I8" s="764">
        <v>217</v>
      </c>
      <c r="J8" s="764">
        <v>7479</v>
      </c>
      <c r="K8" s="748">
        <v>1.1638655462184875</v>
      </c>
      <c r="L8" s="748">
        <v>34.465437788018434</v>
      </c>
      <c r="M8" s="764">
        <v>129</v>
      </c>
      <c r="N8" s="764">
        <v>4515</v>
      </c>
      <c r="O8" s="753">
        <v>0.70261437908496727</v>
      </c>
      <c r="P8" s="765">
        <v>35</v>
      </c>
    </row>
    <row r="9" spans="1:16" ht="14.4" customHeight="1" x14ac:dyDescent="0.3">
      <c r="A9" s="746" t="s">
        <v>216</v>
      </c>
      <c r="B9" s="748" t="s">
        <v>4615</v>
      </c>
      <c r="C9" s="748" t="s">
        <v>4618</v>
      </c>
      <c r="D9" s="748" t="s">
        <v>4619</v>
      </c>
      <c r="E9" s="764">
        <v>14</v>
      </c>
      <c r="F9" s="764">
        <v>4578</v>
      </c>
      <c r="G9" s="748">
        <v>1</v>
      </c>
      <c r="H9" s="748">
        <v>327</v>
      </c>
      <c r="I9" s="764">
        <v>14</v>
      </c>
      <c r="J9" s="764">
        <v>4596</v>
      </c>
      <c r="K9" s="748">
        <v>1.0039318479685453</v>
      </c>
      <c r="L9" s="748">
        <v>328.28571428571428</v>
      </c>
      <c r="M9" s="764">
        <v>7</v>
      </c>
      <c r="N9" s="764">
        <v>3066</v>
      </c>
      <c r="O9" s="753">
        <v>0.66972477064220182</v>
      </c>
      <c r="P9" s="765">
        <v>438</v>
      </c>
    </row>
    <row r="10" spans="1:16" ht="14.4" customHeight="1" x14ac:dyDescent="0.3">
      <c r="A10" s="746" t="s">
        <v>216</v>
      </c>
      <c r="B10" s="748" t="s">
        <v>4615</v>
      </c>
      <c r="C10" s="748" t="s">
        <v>4620</v>
      </c>
      <c r="D10" s="748" t="s">
        <v>4621</v>
      </c>
      <c r="E10" s="764">
        <v>21</v>
      </c>
      <c r="F10" s="764">
        <v>0</v>
      </c>
      <c r="G10" s="748"/>
      <c r="H10" s="748">
        <v>0</v>
      </c>
      <c r="I10" s="764">
        <v>21</v>
      </c>
      <c r="J10" s="764">
        <v>0</v>
      </c>
      <c r="K10" s="748"/>
      <c r="L10" s="748">
        <v>0</v>
      </c>
      <c r="M10" s="764">
        <v>44</v>
      </c>
      <c r="N10" s="764">
        <v>833.33999999999992</v>
      </c>
      <c r="O10" s="753"/>
      <c r="P10" s="765">
        <v>18.939545454545453</v>
      </c>
    </row>
    <row r="11" spans="1:16" ht="14.4" customHeight="1" x14ac:dyDescent="0.3">
      <c r="A11" s="746" t="s">
        <v>216</v>
      </c>
      <c r="B11" s="748" t="s">
        <v>4615</v>
      </c>
      <c r="C11" s="748" t="s">
        <v>4622</v>
      </c>
      <c r="D11" s="748" t="s">
        <v>4623</v>
      </c>
      <c r="E11" s="764">
        <v>90</v>
      </c>
      <c r="F11" s="764">
        <v>3150</v>
      </c>
      <c r="G11" s="748">
        <v>1</v>
      </c>
      <c r="H11" s="748">
        <v>35</v>
      </c>
      <c r="I11" s="764">
        <v>100</v>
      </c>
      <c r="J11" s="764">
        <v>3471</v>
      </c>
      <c r="K11" s="748">
        <v>1.1019047619047619</v>
      </c>
      <c r="L11" s="748">
        <v>34.71</v>
      </c>
      <c r="M11" s="764">
        <v>83</v>
      </c>
      <c r="N11" s="764">
        <v>2988</v>
      </c>
      <c r="O11" s="753">
        <v>0.94857142857142862</v>
      </c>
      <c r="P11" s="765">
        <v>36</v>
      </c>
    </row>
    <row r="12" spans="1:16" ht="14.4" customHeight="1" x14ac:dyDescent="0.3">
      <c r="A12" s="746" t="s">
        <v>216</v>
      </c>
      <c r="B12" s="748" t="s">
        <v>4615</v>
      </c>
      <c r="C12" s="748" t="s">
        <v>4624</v>
      </c>
      <c r="D12" s="748" t="s">
        <v>4625</v>
      </c>
      <c r="E12" s="764">
        <v>26</v>
      </c>
      <c r="F12" s="764">
        <v>3224</v>
      </c>
      <c r="G12" s="748">
        <v>1</v>
      </c>
      <c r="H12" s="748">
        <v>124</v>
      </c>
      <c r="I12" s="764">
        <v>49</v>
      </c>
      <c r="J12" s="764">
        <v>5849</v>
      </c>
      <c r="K12" s="748">
        <v>1.8142059553349876</v>
      </c>
      <c r="L12" s="748">
        <v>119.36734693877551</v>
      </c>
      <c r="M12" s="764">
        <v>39</v>
      </c>
      <c r="N12" s="764">
        <v>4875</v>
      </c>
      <c r="O12" s="753">
        <v>1.5120967741935485</v>
      </c>
      <c r="P12" s="765">
        <v>125</v>
      </c>
    </row>
    <row r="13" spans="1:16" ht="14.4" customHeight="1" x14ac:dyDescent="0.3">
      <c r="A13" s="746" t="s">
        <v>216</v>
      </c>
      <c r="B13" s="748" t="s">
        <v>4615</v>
      </c>
      <c r="C13" s="748" t="s">
        <v>4626</v>
      </c>
      <c r="D13" s="748" t="s">
        <v>4627</v>
      </c>
      <c r="E13" s="764"/>
      <c r="F13" s="764"/>
      <c r="G13" s="748"/>
      <c r="H13" s="748"/>
      <c r="I13" s="764">
        <v>2</v>
      </c>
      <c r="J13" s="764">
        <v>62</v>
      </c>
      <c r="K13" s="748"/>
      <c r="L13" s="748">
        <v>31</v>
      </c>
      <c r="M13" s="764">
        <v>7</v>
      </c>
      <c r="N13" s="764">
        <v>217</v>
      </c>
      <c r="O13" s="753"/>
      <c r="P13" s="765">
        <v>31</v>
      </c>
    </row>
    <row r="14" spans="1:16" ht="14.4" customHeight="1" x14ac:dyDescent="0.3">
      <c r="A14" s="746" t="s">
        <v>216</v>
      </c>
      <c r="B14" s="748" t="s">
        <v>4615</v>
      </c>
      <c r="C14" s="748" t="s">
        <v>4628</v>
      </c>
      <c r="D14" s="748" t="s">
        <v>4629</v>
      </c>
      <c r="E14" s="764">
        <v>2</v>
      </c>
      <c r="F14" s="764">
        <v>1290</v>
      </c>
      <c r="G14" s="748">
        <v>1</v>
      </c>
      <c r="H14" s="748">
        <v>645</v>
      </c>
      <c r="I14" s="764"/>
      <c r="J14" s="764"/>
      <c r="K14" s="748"/>
      <c r="L14" s="748"/>
      <c r="M14" s="764"/>
      <c r="N14" s="764"/>
      <c r="O14" s="753"/>
      <c r="P14" s="765"/>
    </row>
    <row r="15" spans="1:16" ht="14.4" customHeight="1" x14ac:dyDescent="0.3">
      <c r="A15" s="746" t="s">
        <v>216</v>
      </c>
      <c r="B15" s="748" t="s">
        <v>4615</v>
      </c>
      <c r="C15" s="748" t="s">
        <v>4630</v>
      </c>
      <c r="D15" s="748" t="s">
        <v>4631</v>
      </c>
      <c r="E15" s="764">
        <v>63</v>
      </c>
      <c r="F15" s="764">
        <v>8883</v>
      </c>
      <c r="G15" s="748">
        <v>1</v>
      </c>
      <c r="H15" s="748">
        <v>141</v>
      </c>
      <c r="I15" s="764">
        <v>71</v>
      </c>
      <c r="J15" s="764">
        <v>9608</v>
      </c>
      <c r="K15" s="748">
        <v>1.081616570978273</v>
      </c>
      <c r="L15" s="748">
        <v>135.32394366197184</v>
      </c>
      <c r="M15" s="764">
        <v>74</v>
      </c>
      <c r="N15" s="764">
        <v>9546</v>
      </c>
      <c r="O15" s="753">
        <v>1.0746369469773724</v>
      </c>
      <c r="P15" s="765">
        <v>129</v>
      </c>
    </row>
    <row r="16" spans="1:16" ht="14.4" customHeight="1" x14ac:dyDescent="0.3">
      <c r="A16" s="746" t="s">
        <v>216</v>
      </c>
      <c r="B16" s="748" t="s">
        <v>4615</v>
      </c>
      <c r="C16" s="748" t="s">
        <v>4632</v>
      </c>
      <c r="D16" s="748" t="s">
        <v>4633</v>
      </c>
      <c r="E16" s="764">
        <v>24</v>
      </c>
      <c r="F16" s="764">
        <v>3912</v>
      </c>
      <c r="G16" s="748">
        <v>1</v>
      </c>
      <c r="H16" s="748">
        <v>163</v>
      </c>
      <c r="I16" s="764">
        <v>47</v>
      </c>
      <c r="J16" s="764">
        <v>7357</v>
      </c>
      <c r="K16" s="748">
        <v>1.8806237218813906</v>
      </c>
      <c r="L16" s="748">
        <v>156.53191489361703</v>
      </c>
      <c r="M16" s="764">
        <v>38</v>
      </c>
      <c r="N16" s="764">
        <v>8322</v>
      </c>
      <c r="O16" s="753">
        <v>2.1273006134969323</v>
      </c>
      <c r="P16" s="765">
        <v>219</v>
      </c>
    </row>
    <row r="17" spans="1:16" ht="14.4" customHeight="1" x14ac:dyDescent="0.3">
      <c r="A17" s="746" t="s">
        <v>4634</v>
      </c>
      <c r="B17" s="748" t="s">
        <v>4610</v>
      </c>
      <c r="C17" s="748" t="s">
        <v>4611</v>
      </c>
      <c r="D17" s="748" t="s">
        <v>4612</v>
      </c>
      <c r="E17" s="764">
        <v>29</v>
      </c>
      <c r="F17" s="764">
        <v>3524.9799999999996</v>
      </c>
      <c r="G17" s="748">
        <v>1</v>
      </c>
      <c r="H17" s="748">
        <v>121.55103448275861</v>
      </c>
      <c r="I17" s="764">
        <v>38.200000000000003</v>
      </c>
      <c r="J17" s="764">
        <v>4324.24</v>
      </c>
      <c r="K17" s="748">
        <v>1.2267417120097137</v>
      </c>
      <c r="L17" s="748">
        <v>113.19999999999999</v>
      </c>
      <c r="M17" s="764">
        <v>20.799999999999997</v>
      </c>
      <c r="N17" s="764">
        <v>2251.6</v>
      </c>
      <c r="O17" s="753">
        <v>0.63875539719374297</v>
      </c>
      <c r="P17" s="765">
        <v>108.25000000000001</v>
      </c>
    </row>
    <row r="18" spans="1:16" ht="14.4" customHeight="1" x14ac:dyDescent="0.3">
      <c r="A18" s="746" t="s">
        <v>4634</v>
      </c>
      <c r="B18" s="748" t="s">
        <v>4610</v>
      </c>
      <c r="C18" s="748" t="s">
        <v>4613</v>
      </c>
      <c r="D18" s="748" t="s">
        <v>4614</v>
      </c>
      <c r="E18" s="764">
        <v>111</v>
      </c>
      <c r="F18" s="764">
        <v>7410.0300000000007</v>
      </c>
      <c r="G18" s="748">
        <v>1</v>
      </c>
      <c r="H18" s="748">
        <v>66.757027027027036</v>
      </c>
      <c r="I18" s="764">
        <v>181</v>
      </c>
      <c r="J18" s="764">
        <v>10756.83</v>
      </c>
      <c r="K18" s="748">
        <v>1.4516580904530749</v>
      </c>
      <c r="L18" s="748">
        <v>59.43</v>
      </c>
      <c r="M18" s="764">
        <v>91</v>
      </c>
      <c r="N18" s="764">
        <v>5172.4400000000005</v>
      </c>
      <c r="O18" s="753">
        <v>0.69803226167775301</v>
      </c>
      <c r="P18" s="765">
        <v>56.84</v>
      </c>
    </row>
    <row r="19" spans="1:16" ht="14.4" customHeight="1" x14ac:dyDescent="0.3">
      <c r="A19" s="746" t="s">
        <v>4634</v>
      </c>
      <c r="B19" s="748" t="s">
        <v>4615</v>
      </c>
      <c r="C19" s="748" t="s">
        <v>4635</v>
      </c>
      <c r="D19" s="748" t="s">
        <v>4636</v>
      </c>
      <c r="E19" s="764">
        <v>44</v>
      </c>
      <c r="F19" s="764">
        <v>4928</v>
      </c>
      <c r="G19" s="748">
        <v>1</v>
      </c>
      <c r="H19" s="748">
        <v>112</v>
      </c>
      <c r="I19" s="764">
        <v>55</v>
      </c>
      <c r="J19" s="764">
        <v>6175</v>
      </c>
      <c r="K19" s="748">
        <v>1.2530438311688312</v>
      </c>
      <c r="L19" s="748">
        <v>112.27272727272727</v>
      </c>
      <c r="M19" s="764">
        <v>57</v>
      </c>
      <c r="N19" s="764">
        <v>6441</v>
      </c>
      <c r="O19" s="753">
        <v>1.3070211038961039</v>
      </c>
      <c r="P19" s="765">
        <v>113</v>
      </c>
    </row>
    <row r="20" spans="1:16" ht="14.4" customHeight="1" x14ac:dyDescent="0.3">
      <c r="A20" s="746" t="s">
        <v>4634</v>
      </c>
      <c r="B20" s="748" t="s">
        <v>4615</v>
      </c>
      <c r="C20" s="748" t="s">
        <v>4637</v>
      </c>
      <c r="D20" s="748" t="s">
        <v>4638</v>
      </c>
      <c r="E20" s="764"/>
      <c r="F20" s="764"/>
      <c r="G20" s="748"/>
      <c r="H20" s="748"/>
      <c r="I20" s="764">
        <v>14</v>
      </c>
      <c r="J20" s="764">
        <v>1122</v>
      </c>
      <c r="K20" s="748"/>
      <c r="L20" s="748">
        <v>80.142857142857139</v>
      </c>
      <c r="M20" s="764">
        <v>5</v>
      </c>
      <c r="N20" s="764">
        <v>405</v>
      </c>
      <c r="O20" s="753"/>
      <c r="P20" s="765">
        <v>81</v>
      </c>
    </row>
    <row r="21" spans="1:16" ht="14.4" customHeight="1" x14ac:dyDescent="0.3">
      <c r="A21" s="746" t="s">
        <v>4634</v>
      </c>
      <c r="B21" s="748" t="s">
        <v>4615</v>
      </c>
      <c r="C21" s="748" t="s">
        <v>4616</v>
      </c>
      <c r="D21" s="748" t="s">
        <v>4617</v>
      </c>
      <c r="E21" s="764">
        <v>163</v>
      </c>
      <c r="F21" s="764">
        <v>5542</v>
      </c>
      <c r="G21" s="748">
        <v>1</v>
      </c>
      <c r="H21" s="748">
        <v>34</v>
      </c>
      <c r="I21" s="764">
        <v>177</v>
      </c>
      <c r="J21" s="764">
        <v>6007</v>
      </c>
      <c r="K21" s="748">
        <v>1.0839047275351859</v>
      </c>
      <c r="L21" s="748">
        <v>33.93785310734463</v>
      </c>
      <c r="M21" s="764">
        <v>197</v>
      </c>
      <c r="N21" s="764">
        <v>6895</v>
      </c>
      <c r="O21" s="753">
        <v>1.2441356910862504</v>
      </c>
      <c r="P21" s="765">
        <v>35</v>
      </c>
    </row>
    <row r="22" spans="1:16" ht="14.4" customHeight="1" x14ac:dyDescent="0.3">
      <c r="A22" s="746" t="s">
        <v>4634</v>
      </c>
      <c r="B22" s="748" t="s">
        <v>4615</v>
      </c>
      <c r="C22" s="748" t="s">
        <v>4639</v>
      </c>
      <c r="D22" s="748" t="s">
        <v>4640</v>
      </c>
      <c r="E22" s="764">
        <v>1</v>
      </c>
      <c r="F22" s="764">
        <v>5</v>
      </c>
      <c r="G22" s="748">
        <v>1</v>
      </c>
      <c r="H22" s="748">
        <v>5</v>
      </c>
      <c r="I22" s="764"/>
      <c r="J22" s="764"/>
      <c r="K22" s="748"/>
      <c r="L22" s="748"/>
      <c r="M22" s="764"/>
      <c r="N22" s="764"/>
      <c r="O22" s="753"/>
      <c r="P22" s="765"/>
    </row>
    <row r="23" spans="1:16" ht="14.4" customHeight="1" x14ac:dyDescent="0.3">
      <c r="A23" s="746" t="s">
        <v>4634</v>
      </c>
      <c r="B23" s="748" t="s">
        <v>4615</v>
      </c>
      <c r="C23" s="748" t="s">
        <v>4641</v>
      </c>
      <c r="D23" s="748" t="s">
        <v>4642</v>
      </c>
      <c r="E23" s="764">
        <v>1</v>
      </c>
      <c r="F23" s="764">
        <v>645</v>
      </c>
      <c r="G23" s="748">
        <v>1</v>
      </c>
      <c r="H23" s="748">
        <v>645</v>
      </c>
      <c r="I23" s="764"/>
      <c r="J23" s="764"/>
      <c r="K23" s="748"/>
      <c r="L23" s="748"/>
      <c r="M23" s="764"/>
      <c r="N23" s="764"/>
      <c r="O23" s="753"/>
      <c r="P23" s="765"/>
    </row>
    <row r="24" spans="1:16" ht="14.4" customHeight="1" x14ac:dyDescent="0.3">
      <c r="A24" s="746" t="s">
        <v>4634</v>
      </c>
      <c r="B24" s="748" t="s">
        <v>4615</v>
      </c>
      <c r="C24" s="748" t="s">
        <v>4643</v>
      </c>
      <c r="D24" s="748" t="s">
        <v>4644</v>
      </c>
      <c r="E24" s="764">
        <v>4</v>
      </c>
      <c r="F24" s="764">
        <v>1644</v>
      </c>
      <c r="G24" s="748">
        <v>1</v>
      </c>
      <c r="H24" s="748">
        <v>411</v>
      </c>
      <c r="I24" s="764">
        <v>5</v>
      </c>
      <c r="J24" s="764">
        <v>2055</v>
      </c>
      <c r="K24" s="748">
        <v>1.25</v>
      </c>
      <c r="L24" s="748">
        <v>411</v>
      </c>
      <c r="M24" s="764">
        <v>5</v>
      </c>
      <c r="N24" s="764">
        <v>2095</v>
      </c>
      <c r="O24" s="753">
        <v>1.274330900243309</v>
      </c>
      <c r="P24" s="765">
        <v>419</v>
      </c>
    </row>
    <row r="25" spans="1:16" ht="14.4" customHeight="1" x14ac:dyDescent="0.3">
      <c r="A25" s="746" t="s">
        <v>4634</v>
      </c>
      <c r="B25" s="748" t="s">
        <v>4615</v>
      </c>
      <c r="C25" s="748" t="s">
        <v>4645</v>
      </c>
      <c r="D25" s="748" t="s">
        <v>4646</v>
      </c>
      <c r="E25" s="764">
        <v>4</v>
      </c>
      <c r="F25" s="764">
        <v>824</v>
      </c>
      <c r="G25" s="748">
        <v>1</v>
      </c>
      <c r="H25" s="748">
        <v>206</v>
      </c>
      <c r="I25" s="764">
        <v>11</v>
      </c>
      <c r="J25" s="764">
        <v>2266</v>
      </c>
      <c r="K25" s="748">
        <v>2.75</v>
      </c>
      <c r="L25" s="748">
        <v>206</v>
      </c>
      <c r="M25" s="764">
        <v>14</v>
      </c>
      <c r="N25" s="764">
        <v>2940</v>
      </c>
      <c r="O25" s="753">
        <v>3.5679611650485437</v>
      </c>
      <c r="P25" s="765">
        <v>210</v>
      </c>
    </row>
    <row r="26" spans="1:16" ht="14.4" customHeight="1" x14ac:dyDescent="0.3">
      <c r="A26" s="746" t="s">
        <v>4634</v>
      </c>
      <c r="B26" s="748" t="s">
        <v>4615</v>
      </c>
      <c r="C26" s="748" t="s">
        <v>4620</v>
      </c>
      <c r="D26" s="748" t="s">
        <v>4621</v>
      </c>
      <c r="E26" s="764">
        <v>87</v>
      </c>
      <c r="F26" s="764">
        <v>0</v>
      </c>
      <c r="G26" s="748"/>
      <c r="H26" s="748">
        <v>0</v>
      </c>
      <c r="I26" s="764">
        <v>110</v>
      </c>
      <c r="J26" s="764">
        <v>0</v>
      </c>
      <c r="K26" s="748"/>
      <c r="L26" s="748">
        <v>0</v>
      </c>
      <c r="M26" s="764">
        <v>59</v>
      </c>
      <c r="N26" s="764">
        <v>966.67</v>
      </c>
      <c r="O26" s="753"/>
      <c r="P26" s="765">
        <v>16.384237288135594</v>
      </c>
    </row>
    <row r="27" spans="1:16" ht="14.4" customHeight="1" x14ac:dyDescent="0.3">
      <c r="A27" s="746" t="s">
        <v>4634</v>
      </c>
      <c r="B27" s="748" t="s">
        <v>4615</v>
      </c>
      <c r="C27" s="748" t="s">
        <v>4647</v>
      </c>
      <c r="D27" s="748" t="s">
        <v>4648</v>
      </c>
      <c r="E27" s="764">
        <v>14</v>
      </c>
      <c r="F27" s="764">
        <v>4578</v>
      </c>
      <c r="G27" s="748">
        <v>1</v>
      </c>
      <c r="H27" s="748">
        <v>327</v>
      </c>
      <c r="I27" s="764">
        <v>14</v>
      </c>
      <c r="J27" s="764">
        <v>4590</v>
      </c>
      <c r="K27" s="748">
        <v>1.0026212319790302</v>
      </c>
      <c r="L27" s="748">
        <v>327.85714285714283</v>
      </c>
      <c r="M27" s="764">
        <v>6</v>
      </c>
      <c r="N27" s="764">
        <v>1986</v>
      </c>
      <c r="O27" s="753">
        <v>0.43381389252948888</v>
      </c>
      <c r="P27" s="765">
        <v>331</v>
      </c>
    </row>
    <row r="28" spans="1:16" ht="14.4" customHeight="1" x14ac:dyDescent="0.3">
      <c r="A28" s="746" t="s">
        <v>4634</v>
      </c>
      <c r="B28" s="748" t="s">
        <v>4615</v>
      </c>
      <c r="C28" s="748" t="s">
        <v>4622</v>
      </c>
      <c r="D28" s="748" t="s">
        <v>4623</v>
      </c>
      <c r="E28" s="764">
        <v>71</v>
      </c>
      <c r="F28" s="764">
        <v>2485</v>
      </c>
      <c r="G28" s="748">
        <v>1</v>
      </c>
      <c r="H28" s="748">
        <v>35</v>
      </c>
      <c r="I28" s="764">
        <v>95</v>
      </c>
      <c r="J28" s="764">
        <v>3353</v>
      </c>
      <c r="K28" s="748">
        <v>1.3492957746478873</v>
      </c>
      <c r="L28" s="748">
        <v>35.294736842105266</v>
      </c>
      <c r="M28" s="764">
        <v>77</v>
      </c>
      <c r="N28" s="764">
        <v>2772</v>
      </c>
      <c r="O28" s="753">
        <v>1.1154929577464789</v>
      </c>
      <c r="P28" s="765">
        <v>36</v>
      </c>
    </row>
    <row r="29" spans="1:16" ht="14.4" customHeight="1" x14ac:dyDescent="0.3">
      <c r="A29" s="746" t="s">
        <v>4634</v>
      </c>
      <c r="B29" s="748" t="s">
        <v>4615</v>
      </c>
      <c r="C29" s="748" t="s">
        <v>4626</v>
      </c>
      <c r="D29" s="748" t="s">
        <v>4627</v>
      </c>
      <c r="E29" s="764">
        <v>11</v>
      </c>
      <c r="F29" s="764">
        <v>330</v>
      </c>
      <c r="G29" s="748">
        <v>1</v>
      </c>
      <c r="H29" s="748">
        <v>30</v>
      </c>
      <c r="I29" s="764">
        <v>10</v>
      </c>
      <c r="J29" s="764">
        <v>307</v>
      </c>
      <c r="K29" s="748">
        <v>0.9303030303030303</v>
      </c>
      <c r="L29" s="748">
        <v>30.7</v>
      </c>
      <c r="M29" s="764">
        <v>2</v>
      </c>
      <c r="N29" s="764">
        <v>62</v>
      </c>
      <c r="O29" s="753">
        <v>0.18787878787878787</v>
      </c>
      <c r="P29" s="765">
        <v>31</v>
      </c>
    </row>
    <row r="30" spans="1:16" ht="14.4" customHeight="1" x14ac:dyDescent="0.3">
      <c r="A30" s="746" t="s">
        <v>4634</v>
      </c>
      <c r="B30" s="748" t="s">
        <v>4615</v>
      </c>
      <c r="C30" s="748" t="s">
        <v>4630</v>
      </c>
      <c r="D30" s="748" t="s">
        <v>4631</v>
      </c>
      <c r="E30" s="764">
        <v>143</v>
      </c>
      <c r="F30" s="764">
        <v>20163</v>
      </c>
      <c r="G30" s="748">
        <v>1</v>
      </c>
      <c r="H30" s="748">
        <v>141</v>
      </c>
      <c r="I30" s="764">
        <v>192</v>
      </c>
      <c r="J30" s="764">
        <v>26578</v>
      </c>
      <c r="K30" s="748">
        <v>1.31815702028468</v>
      </c>
      <c r="L30" s="748">
        <v>138.42708333333334</v>
      </c>
      <c r="M30" s="764">
        <v>125</v>
      </c>
      <c r="N30" s="764">
        <v>16125</v>
      </c>
      <c r="O30" s="753">
        <v>0.79973218271090607</v>
      </c>
      <c r="P30" s="765">
        <v>129</v>
      </c>
    </row>
    <row r="31" spans="1:16" ht="14.4" customHeight="1" thickBot="1" x14ac:dyDescent="0.35">
      <c r="A31" s="754" t="s">
        <v>4634</v>
      </c>
      <c r="B31" s="755" t="s">
        <v>4615</v>
      </c>
      <c r="C31" s="755" t="s">
        <v>4649</v>
      </c>
      <c r="D31" s="755" t="s">
        <v>4650</v>
      </c>
      <c r="E31" s="766">
        <v>47</v>
      </c>
      <c r="F31" s="766">
        <v>7661</v>
      </c>
      <c r="G31" s="755">
        <v>1</v>
      </c>
      <c r="H31" s="755">
        <v>163</v>
      </c>
      <c r="I31" s="766">
        <v>52</v>
      </c>
      <c r="J31" s="766">
        <v>8488</v>
      </c>
      <c r="K31" s="755">
        <v>1.1079493538702518</v>
      </c>
      <c r="L31" s="755">
        <v>163.23076923076923</v>
      </c>
      <c r="M31" s="766">
        <v>52</v>
      </c>
      <c r="N31" s="766">
        <v>8580</v>
      </c>
      <c r="O31" s="760">
        <v>1.119958229996084</v>
      </c>
      <c r="P31" s="767">
        <v>165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6297974</v>
      </c>
      <c r="C3" s="352">
        <f t="shared" ref="C3:R3" si="0">SUBTOTAL(9,C6:C1048576)</f>
        <v>20</v>
      </c>
      <c r="D3" s="352">
        <f t="shared" si="0"/>
        <v>6197327</v>
      </c>
      <c r="E3" s="352">
        <f t="shared" si="0"/>
        <v>15.295379868833511</v>
      </c>
      <c r="F3" s="352">
        <f t="shared" si="0"/>
        <v>6589685</v>
      </c>
      <c r="G3" s="355">
        <f>IF(B3&lt;&gt;0,F3/B3,"")</f>
        <v>1.0463182286875112</v>
      </c>
      <c r="H3" s="351">
        <f t="shared" si="0"/>
        <v>205403.76</v>
      </c>
      <c r="I3" s="352">
        <f t="shared" si="0"/>
        <v>1</v>
      </c>
      <c r="J3" s="352">
        <f t="shared" si="0"/>
        <v>113486.58000000003</v>
      </c>
      <c r="K3" s="352">
        <f t="shared" si="0"/>
        <v>0.55250488111804785</v>
      </c>
      <c r="L3" s="352">
        <f t="shared" si="0"/>
        <v>235972.08999999994</v>
      </c>
      <c r="M3" s="353">
        <f>IF(H3&lt;&gt;0,L3/H3,"")</f>
        <v>1.1488206934478704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810"/>
      <c r="B5" s="811">
        <v>2013</v>
      </c>
      <c r="C5" s="812"/>
      <c r="D5" s="812">
        <v>2014</v>
      </c>
      <c r="E5" s="812"/>
      <c r="F5" s="812">
        <v>2015</v>
      </c>
      <c r="G5" s="813" t="s">
        <v>2</v>
      </c>
      <c r="H5" s="811">
        <v>2013</v>
      </c>
      <c r="I5" s="812"/>
      <c r="J5" s="812">
        <v>2014</v>
      </c>
      <c r="K5" s="812"/>
      <c r="L5" s="812">
        <v>2015</v>
      </c>
      <c r="M5" s="813" t="s">
        <v>2</v>
      </c>
      <c r="N5" s="811">
        <v>2013</v>
      </c>
      <c r="O5" s="812"/>
      <c r="P5" s="812">
        <v>2014</v>
      </c>
      <c r="Q5" s="812"/>
      <c r="R5" s="812">
        <v>2015</v>
      </c>
      <c r="S5" s="813" t="s">
        <v>2</v>
      </c>
    </row>
    <row r="6" spans="1:19" ht="14.4" customHeight="1" x14ac:dyDescent="0.3">
      <c r="A6" s="771" t="s">
        <v>4652</v>
      </c>
      <c r="B6" s="814">
        <v>17726</v>
      </c>
      <c r="C6" s="740">
        <v>1</v>
      </c>
      <c r="D6" s="814">
        <v>12506</v>
      </c>
      <c r="E6" s="740">
        <v>0.70551731919214711</v>
      </c>
      <c r="F6" s="814">
        <v>15888</v>
      </c>
      <c r="G6" s="745">
        <v>0.89631050434390158</v>
      </c>
      <c r="H6" s="814"/>
      <c r="I6" s="740"/>
      <c r="J6" s="814"/>
      <c r="K6" s="740"/>
      <c r="L6" s="814"/>
      <c r="M6" s="745"/>
      <c r="N6" s="814"/>
      <c r="O6" s="740"/>
      <c r="P6" s="814"/>
      <c r="Q6" s="740"/>
      <c r="R6" s="814"/>
      <c r="S6" s="235"/>
    </row>
    <row r="7" spans="1:19" ht="14.4" customHeight="1" x14ac:dyDescent="0.3">
      <c r="A7" s="772" t="s">
        <v>4653</v>
      </c>
      <c r="B7" s="822">
        <v>36951</v>
      </c>
      <c r="C7" s="748">
        <v>1</v>
      </c>
      <c r="D7" s="822">
        <v>32283</v>
      </c>
      <c r="E7" s="748">
        <v>0.8736705366566534</v>
      </c>
      <c r="F7" s="822">
        <v>46375</v>
      </c>
      <c r="G7" s="753">
        <v>1.255040458986225</v>
      </c>
      <c r="H7" s="822"/>
      <c r="I7" s="748"/>
      <c r="J7" s="822"/>
      <c r="K7" s="748"/>
      <c r="L7" s="822"/>
      <c r="M7" s="753"/>
      <c r="N7" s="822"/>
      <c r="O7" s="748"/>
      <c r="P7" s="822"/>
      <c r="Q7" s="748"/>
      <c r="R7" s="822"/>
      <c r="S7" s="747"/>
    </row>
    <row r="8" spans="1:19" ht="14.4" customHeight="1" x14ac:dyDescent="0.3">
      <c r="A8" s="772" t="s">
        <v>4654</v>
      </c>
      <c r="B8" s="822">
        <v>41406</v>
      </c>
      <c r="C8" s="748">
        <v>1</v>
      </c>
      <c r="D8" s="822">
        <v>42175</v>
      </c>
      <c r="E8" s="748">
        <v>1.018572187605661</v>
      </c>
      <c r="F8" s="822">
        <v>41515</v>
      </c>
      <c r="G8" s="753">
        <v>1.0026324687243395</v>
      </c>
      <c r="H8" s="822"/>
      <c r="I8" s="748"/>
      <c r="J8" s="822"/>
      <c r="K8" s="748"/>
      <c r="L8" s="822"/>
      <c r="M8" s="753"/>
      <c r="N8" s="822"/>
      <c r="O8" s="748"/>
      <c r="P8" s="822"/>
      <c r="Q8" s="748"/>
      <c r="R8" s="822"/>
      <c r="S8" s="747"/>
    </row>
    <row r="9" spans="1:19" ht="14.4" customHeight="1" x14ac:dyDescent="0.3">
      <c r="A9" s="772" t="s">
        <v>4655</v>
      </c>
      <c r="B9" s="822">
        <v>5266</v>
      </c>
      <c r="C9" s="748">
        <v>1</v>
      </c>
      <c r="D9" s="822">
        <v>5904</v>
      </c>
      <c r="E9" s="748">
        <v>1.1211545765286746</v>
      </c>
      <c r="F9" s="822">
        <v>4965</v>
      </c>
      <c r="G9" s="753">
        <v>0.94284086593239647</v>
      </c>
      <c r="H9" s="822"/>
      <c r="I9" s="748"/>
      <c r="J9" s="822"/>
      <c r="K9" s="748"/>
      <c r="L9" s="822"/>
      <c r="M9" s="753"/>
      <c r="N9" s="822"/>
      <c r="O9" s="748"/>
      <c r="P9" s="822"/>
      <c r="Q9" s="748"/>
      <c r="R9" s="822"/>
      <c r="S9" s="747"/>
    </row>
    <row r="10" spans="1:19" ht="14.4" customHeight="1" x14ac:dyDescent="0.3">
      <c r="A10" s="772" t="s">
        <v>4656</v>
      </c>
      <c r="B10" s="822">
        <v>2030</v>
      </c>
      <c r="C10" s="748">
        <v>1</v>
      </c>
      <c r="D10" s="822">
        <v>1641</v>
      </c>
      <c r="E10" s="748">
        <v>0.80837438423645325</v>
      </c>
      <c r="F10" s="822">
        <v>1655</v>
      </c>
      <c r="G10" s="753">
        <v>0.81527093596059108</v>
      </c>
      <c r="H10" s="822"/>
      <c r="I10" s="748"/>
      <c r="J10" s="822"/>
      <c r="K10" s="748"/>
      <c r="L10" s="822"/>
      <c r="M10" s="753"/>
      <c r="N10" s="822"/>
      <c r="O10" s="748"/>
      <c r="P10" s="822"/>
      <c r="Q10" s="748"/>
      <c r="R10" s="822"/>
      <c r="S10" s="747"/>
    </row>
    <row r="11" spans="1:19" ht="14.4" customHeight="1" x14ac:dyDescent="0.3">
      <c r="A11" s="772" t="s">
        <v>4657</v>
      </c>
      <c r="B11" s="822">
        <v>3924</v>
      </c>
      <c r="C11" s="748">
        <v>1</v>
      </c>
      <c r="D11" s="822">
        <v>2984</v>
      </c>
      <c r="E11" s="748">
        <v>0.76044852191641188</v>
      </c>
      <c r="F11" s="822">
        <v>3641</v>
      </c>
      <c r="G11" s="753">
        <v>0.92787971457696228</v>
      </c>
      <c r="H11" s="822"/>
      <c r="I11" s="748"/>
      <c r="J11" s="822"/>
      <c r="K11" s="748"/>
      <c r="L11" s="822"/>
      <c r="M11" s="753"/>
      <c r="N11" s="822"/>
      <c r="O11" s="748"/>
      <c r="P11" s="822"/>
      <c r="Q11" s="748"/>
      <c r="R11" s="822"/>
      <c r="S11" s="747"/>
    </row>
    <row r="12" spans="1:19" ht="14.4" customHeight="1" x14ac:dyDescent="0.3">
      <c r="A12" s="772" t="s">
        <v>4658</v>
      </c>
      <c r="B12" s="822"/>
      <c r="C12" s="748"/>
      <c r="D12" s="822">
        <v>34</v>
      </c>
      <c r="E12" s="748"/>
      <c r="F12" s="822"/>
      <c r="G12" s="753"/>
      <c r="H12" s="822"/>
      <c r="I12" s="748"/>
      <c r="J12" s="822"/>
      <c r="K12" s="748"/>
      <c r="L12" s="822"/>
      <c r="M12" s="753"/>
      <c r="N12" s="822"/>
      <c r="O12" s="748"/>
      <c r="P12" s="822"/>
      <c r="Q12" s="748"/>
      <c r="R12" s="822"/>
      <c r="S12" s="747"/>
    </row>
    <row r="13" spans="1:19" ht="14.4" customHeight="1" x14ac:dyDescent="0.3">
      <c r="A13" s="772" t="s">
        <v>4659</v>
      </c>
      <c r="B13" s="822">
        <v>327</v>
      </c>
      <c r="C13" s="748">
        <v>1</v>
      </c>
      <c r="D13" s="822"/>
      <c r="E13" s="748"/>
      <c r="F13" s="822"/>
      <c r="G13" s="753"/>
      <c r="H13" s="822"/>
      <c r="I13" s="748"/>
      <c r="J13" s="822"/>
      <c r="K13" s="748"/>
      <c r="L13" s="822"/>
      <c r="M13" s="753"/>
      <c r="N13" s="822"/>
      <c r="O13" s="748"/>
      <c r="P13" s="822"/>
      <c r="Q13" s="748"/>
      <c r="R13" s="822"/>
      <c r="S13" s="747"/>
    </row>
    <row r="14" spans="1:19" ht="14.4" customHeight="1" x14ac:dyDescent="0.3">
      <c r="A14" s="772" t="s">
        <v>4660</v>
      </c>
      <c r="B14" s="822">
        <v>7194</v>
      </c>
      <c r="C14" s="748">
        <v>1</v>
      </c>
      <c r="D14" s="822">
        <v>7869</v>
      </c>
      <c r="E14" s="748">
        <v>1.0938281901584654</v>
      </c>
      <c r="F14" s="822">
        <v>9599</v>
      </c>
      <c r="G14" s="753">
        <v>1.3343063664164581</v>
      </c>
      <c r="H14" s="822"/>
      <c r="I14" s="748"/>
      <c r="J14" s="822"/>
      <c r="K14" s="748"/>
      <c r="L14" s="822"/>
      <c r="M14" s="753"/>
      <c r="N14" s="822"/>
      <c r="O14" s="748"/>
      <c r="P14" s="822"/>
      <c r="Q14" s="748"/>
      <c r="R14" s="822"/>
      <c r="S14" s="747"/>
    </row>
    <row r="15" spans="1:19" ht="14.4" customHeight="1" x14ac:dyDescent="0.3">
      <c r="A15" s="772" t="s">
        <v>4661</v>
      </c>
      <c r="B15" s="822">
        <v>654</v>
      </c>
      <c r="C15" s="748">
        <v>1</v>
      </c>
      <c r="D15" s="822">
        <v>984</v>
      </c>
      <c r="E15" s="748">
        <v>1.5045871559633028</v>
      </c>
      <c r="F15" s="822">
        <v>1986</v>
      </c>
      <c r="G15" s="753">
        <v>3.0366972477064218</v>
      </c>
      <c r="H15" s="822"/>
      <c r="I15" s="748"/>
      <c r="J15" s="822"/>
      <c r="K15" s="748"/>
      <c r="L15" s="822"/>
      <c r="M15" s="753"/>
      <c r="N15" s="822"/>
      <c r="O15" s="748"/>
      <c r="P15" s="822"/>
      <c r="Q15" s="748"/>
      <c r="R15" s="822"/>
      <c r="S15" s="747"/>
    </row>
    <row r="16" spans="1:19" ht="14.4" customHeight="1" x14ac:dyDescent="0.3">
      <c r="A16" s="772" t="s">
        <v>4662</v>
      </c>
      <c r="B16" s="822">
        <v>327</v>
      </c>
      <c r="C16" s="748">
        <v>1</v>
      </c>
      <c r="D16" s="822"/>
      <c r="E16" s="748"/>
      <c r="F16" s="822">
        <v>331</v>
      </c>
      <c r="G16" s="753">
        <v>1.0122324159021407</v>
      </c>
      <c r="H16" s="822"/>
      <c r="I16" s="748"/>
      <c r="J16" s="822"/>
      <c r="K16" s="748"/>
      <c r="L16" s="822"/>
      <c r="M16" s="753"/>
      <c r="N16" s="822"/>
      <c r="O16" s="748"/>
      <c r="P16" s="822"/>
      <c r="Q16" s="748"/>
      <c r="R16" s="822"/>
      <c r="S16" s="747"/>
    </row>
    <row r="17" spans="1:19" ht="14.4" customHeight="1" x14ac:dyDescent="0.3">
      <c r="A17" s="772" t="s">
        <v>4663</v>
      </c>
      <c r="B17" s="822">
        <v>654</v>
      </c>
      <c r="C17" s="748">
        <v>1</v>
      </c>
      <c r="D17" s="822">
        <v>984</v>
      </c>
      <c r="E17" s="748">
        <v>1.5045871559633028</v>
      </c>
      <c r="F17" s="822">
        <v>1986</v>
      </c>
      <c r="G17" s="753">
        <v>3.0366972477064218</v>
      </c>
      <c r="H17" s="822"/>
      <c r="I17" s="748"/>
      <c r="J17" s="822"/>
      <c r="K17" s="748"/>
      <c r="L17" s="822"/>
      <c r="M17" s="753"/>
      <c r="N17" s="822"/>
      <c r="O17" s="748"/>
      <c r="P17" s="822"/>
      <c r="Q17" s="748"/>
      <c r="R17" s="822"/>
      <c r="S17" s="747"/>
    </row>
    <row r="18" spans="1:19" ht="14.4" customHeight="1" x14ac:dyDescent="0.3">
      <c r="A18" s="772" t="s">
        <v>4664</v>
      </c>
      <c r="B18" s="822">
        <v>28810</v>
      </c>
      <c r="C18" s="748">
        <v>1</v>
      </c>
      <c r="D18" s="822">
        <v>22685</v>
      </c>
      <c r="E18" s="748">
        <v>0.78740020826102053</v>
      </c>
      <c r="F18" s="822">
        <v>23536</v>
      </c>
      <c r="G18" s="753">
        <v>0.81693856299895873</v>
      </c>
      <c r="H18" s="822"/>
      <c r="I18" s="748"/>
      <c r="J18" s="822"/>
      <c r="K18" s="748"/>
      <c r="L18" s="822"/>
      <c r="M18" s="753"/>
      <c r="N18" s="822"/>
      <c r="O18" s="748"/>
      <c r="P18" s="822"/>
      <c r="Q18" s="748"/>
      <c r="R18" s="822"/>
      <c r="S18" s="747"/>
    </row>
    <row r="19" spans="1:19" ht="14.4" customHeight="1" x14ac:dyDescent="0.3">
      <c r="A19" s="772" t="s">
        <v>4665</v>
      </c>
      <c r="B19" s="822">
        <v>654</v>
      </c>
      <c r="C19" s="748">
        <v>1</v>
      </c>
      <c r="D19" s="822">
        <v>1317</v>
      </c>
      <c r="E19" s="748">
        <v>2.0137614678899083</v>
      </c>
      <c r="F19" s="822">
        <v>1655</v>
      </c>
      <c r="G19" s="753">
        <v>2.5305810397553516</v>
      </c>
      <c r="H19" s="822"/>
      <c r="I19" s="748"/>
      <c r="J19" s="822"/>
      <c r="K19" s="748"/>
      <c r="L19" s="822"/>
      <c r="M19" s="753"/>
      <c r="N19" s="822"/>
      <c r="O19" s="748"/>
      <c r="P19" s="822"/>
      <c r="Q19" s="748"/>
      <c r="R19" s="822"/>
      <c r="S19" s="747"/>
    </row>
    <row r="20" spans="1:19" ht="14.4" customHeight="1" x14ac:dyDescent="0.3">
      <c r="A20" s="772" t="s">
        <v>4666</v>
      </c>
      <c r="B20" s="822">
        <v>327</v>
      </c>
      <c r="C20" s="748">
        <v>1</v>
      </c>
      <c r="D20" s="822"/>
      <c r="E20" s="748"/>
      <c r="F20" s="822">
        <v>331</v>
      </c>
      <c r="G20" s="753">
        <v>1.0122324159021407</v>
      </c>
      <c r="H20" s="822"/>
      <c r="I20" s="748"/>
      <c r="J20" s="822"/>
      <c r="K20" s="748"/>
      <c r="L20" s="822"/>
      <c r="M20" s="753"/>
      <c r="N20" s="822"/>
      <c r="O20" s="748"/>
      <c r="P20" s="822"/>
      <c r="Q20" s="748"/>
      <c r="R20" s="822"/>
      <c r="S20" s="747"/>
    </row>
    <row r="21" spans="1:19" ht="14.4" customHeight="1" x14ac:dyDescent="0.3">
      <c r="A21" s="772" t="s">
        <v>4667</v>
      </c>
      <c r="B21" s="822">
        <v>1308</v>
      </c>
      <c r="C21" s="748">
        <v>1</v>
      </c>
      <c r="D21" s="822"/>
      <c r="E21" s="748"/>
      <c r="F21" s="822"/>
      <c r="G21" s="753"/>
      <c r="H21" s="822"/>
      <c r="I21" s="748"/>
      <c r="J21" s="822"/>
      <c r="K21" s="748"/>
      <c r="L21" s="822"/>
      <c r="M21" s="753"/>
      <c r="N21" s="822"/>
      <c r="O21" s="748"/>
      <c r="P21" s="822"/>
      <c r="Q21" s="748"/>
      <c r="R21" s="822"/>
      <c r="S21" s="747"/>
    </row>
    <row r="22" spans="1:19" ht="14.4" customHeight="1" x14ac:dyDescent="0.3">
      <c r="A22" s="772" t="s">
        <v>3357</v>
      </c>
      <c r="B22" s="822">
        <v>6127199</v>
      </c>
      <c r="C22" s="748">
        <v>1</v>
      </c>
      <c r="D22" s="822">
        <v>6044877</v>
      </c>
      <c r="E22" s="748">
        <v>0.98656449708912675</v>
      </c>
      <c r="F22" s="822">
        <v>6411031</v>
      </c>
      <c r="G22" s="753">
        <v>1.0463232873618109</v>
      </c>
      <c r="H22" s="822">
        <v>205403.76</v>
      </c>
      <c r="I22" s="748">
        <v>1</v>
      </c>
      <c r="J22" s="822">
        <v>113486.58000000003</v>
      </c>
      <c r="K22" s="748">
        <v>0.55250488111804785</v>
      </c>
      <c r="L22" s="822">
        <v>235972.08999999994</v>
      </c>
      <c r="M22" s="753">
        <v>1.1488206934478704</v>
      </c>
      <c r="N22" s="822"/>
      <c r="O22" s="748"/>
      <c r="P22" s="822"/>
      <c r="Q22" s="748"/>
      <c r="R22" s="822"/>
      <c r="S22" s="747"/>
    </row>
    <row r="23" spans="1:19" ht="14.4" customHeight="1" x14ac:dyDescent="0.3">
      <c r="A23" s="772" t="s">
        <v>4668</v>
      </c>
      <c r="B23" s="822">
        <v>21255</v>
      </c>
      <c r="C23" s="748">
        <v>1</v>
      </c>
      <c r="D23" s="822">
        <v>20100</v>
      </c>
      <c r="E23" s="748">
        <v>0.9456598447424136</v>
      </c>
      <c r="F23" s="822">
        <v>22874</v>
      </c>
      <c r="G23" s="753">
        <v>1.0761703128675606</v>
      </c>
      <c r="H23" s="822"/>
      <c r="I23" s="748"/>
      <c r="J23" s="822"/>
      <c r="K23" s="748"/>
      <c r="L23" s="822"/>
      <c r="M23" s="753"/>
      <c r="N23" s="822"/>
      <c r="O23" s="748"/>
      <c r="P23" s="822"/>
      <c r="Q23" s="748"/>
      <c r="R23" s="822"/>
      <c r="S23" s="747"/>
    </row>
    <row r="24" spans="1:19" ht="14.4" customHeight="1" x14ac:dyDescent="0.3">
      <c r="A24" s="772" t="s">
        <v>4669</v>
      </c>
      <c r="B24" s="822">
        <v>327</v>
      </c>
      <c r="C24" s="748">
        <v>1</v>
      </c>
      <c r="D24" s="822"/>
      <c r="E24" s="748"/>
      <c r="F24" s="822">
        <v>1324</v>
      </c>
      <c r="G24" s="753">
        <v>4.048929663608563</v>
      </c>
      <c r="H24" s="822"/>
      <c r="I24" s="748"/>
      <c r="J24" s="822"/>
      <c r="K24" s="748"/>
      <c r="L24" s="822"/>
      <c r="M24" s="753"/>
      <c r="N24" s="822"/>
      <c r="O24" s="748"/>
      <c r="P24" s="822"/>
      <c r="Q24" s="748"/>
      <c r="R24" s="822"/>
      <c r="S24" s="747"/>
    </row>
    <row r="25" spans="1:19" ht="14.4" customHeight="1" x14ac:dyDescent="0.3">
      <c r="A25" s="772" t="s">
        <v>4670</v>
      </c>
      <c r="B25" s="822">
        <v>654</v>
      </c>
      <c r="C25" s="748">
        <v>1</v>
      </c>
      <c r="D25" s="822">
        <v>330</v>
      </c>
      <c r="E25" s="748">
        <v>0.50458715596330272</v>
      </c>
      <c r="F25" s="822"/>
      <c r="G25" s="753"/>
      <c r="H25" s="822"/>
      <c r="I25" s="748"/>
      <c r="J25" s="822"/>
      <c r="K25" s="748"/>
      <c r="L25" s="822"/>
      <c r="M25" s="753"/>
      <c r="N25" s="822"/>
      <c r="O25" s="748"/>
      <c r="P25" s="822"/>
      <c r="Q25" s="748"/>
      <c r="R25" s="822"/>
      <c r="S25" s="747"/>
    </row>
    <row r="26" spans="1:19" ht="14.4" customHeight="1" thickBot="1" x14ac:dyDescent="0.35">
      <c r="A26" s="816" t="s">
        <v>4671</v>
      </c>
      <c r="B26" s="815">
        <v>981</v>
      </c>
      <c r="C26" s="755">
        <v>1</v>
      </c>
      <c r="D26" s="815">
        <v>654</v>
      </c>
      <c r="E26" s="755">
        <v>0.66666666666666663</v>
      </c>
      <c r="F26" s="815">
        <v>993</v>
      </c>
      <c r="G26" s="760">
        <v>1.0122324159021407</v>
      </c>
      <c r="H26" s="815"/>
      <c r="I26" s="755"/>
      <c r="J26" s="815"/>
      <c r="K26" s="755"/>
      <c r="L26" s="815"/>
      <c r="M26" s="760"/>
      <c r="N26" s="815"/>
      <c r="O26" s="755"/>
      <c r="P26" s="815"/>
      <c r="Q26" s="755"/>
      <c r="R26" s="815"/>
      <c r="S26" s="76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0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4799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12005.04</v>
      </c>
      <c r="G3" s="212">
        <f t="shared" si="0"/>
        <v>6503377.7599999998</v>
      </c>
      <c r="H3" s="212"/>
      <c r="I3" s="212"/>
      <c r="J3" s="212">
        <f t="shared" si="0"/>
        <v>7255.54</v>
      </c>
      <c r="K3" s="212">
        <f t="shared" si="0"/>
        <v>6310813.5800000001</v>
      </c>
      <c r="L3" s="212"/>
      <c r="M3" s="212"/>
      <c r="N3" s="212">
        <f t="shared" si="0"/>
        <v>8151.27</v>
      </c>
      <c r="O3" s="212">
        <f t="shared" si="0"/>
        <v>6825657.0899999999</v>
      </c>
      <c r="P3" s="79">
        <f>IF(G3=0,0,O3/G3)</f>
        <v>1.0495556835068427</v>
      </c>
      <c r="Q3" s="213">
        <f>IF(N3=0,0,O3/N3)</f>
        <v>837.37345100824768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26"/>
      <c r="B5" s="825"/>
      <c r="C5" s="826"/>
      <c r="D5" s="834"/>
      <c r="E5" s="828"/>
      <c r="F5" s="835" t="s">
        <v>91</v>
      </c>
      <c r="G5" s="836" t="s">
        <v>14</v>
      </c>
      <c r="H5" s="837"/>
      <c r="I5" s="837"/>
      <c r="J5" s="835" t="s">
        <v>91</v>
      </c>
      <c r="K5" s="836" t="s">
        <v>14</v>
      </c>
      <c r="L5" s="837"/>
      <c r="M5" s="837"/>
      <c r="N5" s="835" t="s">
        <v>91</v>
      </c>
      <c r="O5" s="836" t="s">
        <v>14</v>
      </c>
      <c r="P5" s="838"/>
      <c r="Q5" s="833"/>
    </row>
    <row r="6" spans="1:17" ht="14.4" customHeight="1" x14ac:dyDescent="0.3">
      <c r="A6" s="739" t="s">
        <v>4672</v>
      </c>
      <c r="B6" s="740" t="s">
        <v>216</v>
      </c>
      <c r="C6" s="740" t="s">
        <v>4615</v>
      </c>
      <c r="D6" s="740" t="s">
        <v>4616</v>
      </c>
      <c r="E6" s="740" t="s">
        <v>4617</v>
      </c>
      <c r="F6" s="229">
        <v>1</v>
      </c>
      <c r="G6" s="229">
        <v>34</v>
      </c>
      <c r="H6" s="229">
        <v>1</v>
      </c>
      <c r="I6" s="229">
        <v>34</v>
      </c>
      <c r="J6" s="229"/>
      <c r="K6" s="229"/>
      <c r="L6" s="229"/>
      <c r="M6" s="229"/>
      <c r="N6" s="229"/>
      <c r="O6" s="229"/>
      <c r="P6" s="745"/>
      <c r="Q6" s="763"/>
    </row>
    <row r="7" spans="1:17" ht="14.4" customHeight="1" x14ac:dyDescent="0.3">
      <c r="A7" s="746" t="s">
        <v>4672</v>
      </c>
      <c r="B7" s="748" t="s">
        <v>4634</v>
      </c>
      <c r="C7" s="748" t="s">
        <v>4615</v>
      </c>
      <c r="D7" s="748" t="s">
        <v>4616</v>
      </c>
      <c r="E7" s="748" t="s">
        <v>4617</v>
      </c>
      <c r="F7" s="764">
        <v>1</v>
      </c>
      <c r="G7" s="764">
        <v>34</v>
      </c>
      <c r="H7" s="764">
        <v>1</v>
      </c>
      <c r="I7" s="764">
        <v>34</v>
      </c>
      <c r="J7" s="764">
        <v>1</v>
      </c>
      <c r="K7" s="764">
        <v>35</v>
      </c>
      <c r="L7" s="764">
        <v>1.0294117647058822</v>
      </c>
      <c r="M7" s="764">
        <v>35</v>
      </c>
      <c r="N7" s="764"/>
      <c r="O7" s="764"/>
      <c r="P7" s="753"/>
      <c r="Q7" s="765"/>
    </row>
    <row r="8" spans="1:17" ht="14.4" customHeight="1" x14ac:dyDescent="0.3">
      <c r="A8" s="746" t="s">
        <v>4672</v>
      </c>
      <c r="B8" s="748" t="s">
        <v>4634</v>
      </c>
      <c r="C8" s="748" t="s">
        <v>4615</v>
      </c>
      <c r="D8" s="748" t="s">
        <v>4647</v>
      </c>
      <c r="E8" s="748" t="s">
        <v>4648</v>
      </c>
      <c r="F8" s="764">
        <v>54</v>
      </c>
      <c r="G8" s="764">
        <v>17658</v>
      </c>
      <c r="H8" s="764">
        <v>1</v>
      </c>
      <c r="I8" s="764">
        <v>327</v>
      </c>
      <c r="J8" s="764">
        <v>38</v>
      </c>
      <c r="K8" s="764">
        <v>12471</v>
      </c>
      <c r="L8" s="764">
        <v>0.70625212368331636</v>
      </c>
      <c r="M8" s="764">
        <v>328.18421052631578</v>
      </c>
      <c r="N8" s="764">
        <v>48</v>
      </c>
      <c r="O8" s="764">
        <v>15888</v>
      </c>
      <c r="P8" s="753">
        <v>0.89976214746856953</v>
      </c>
      <c r="Q8" s="765">
        <v>331</v>
      </c>
    </row>
    <row r="9" spans="1:17" ht="14.4" customHeight="1" x14ac:dyDescent="0.3">
      <c r="A9" s="746" t="s">
        <v>4673</v>
      </c>
      <c r="B9" s="748" t="s">
        <v>216</v>
      </c>
      <c r="C9" s="748" t="s">
        <v>4615</v>
      </c>
      <c r="D9" s="748" t="s">
        <v>4647</v>
      </c>
      <c r="E9" s="748" t="s">
        <v>4648</v>
      </c>
      <c r="F9" s="764"/>
      <c r="G9" s="764"/>
      <c r="H9" s="764"/>
      <c r="I9" s="764"/>
      <c r="J9" s="764">
        <v>1</v>
      </c>
      <c r="K9" s="764">
        <v>327</v>
      </c>
      <c r="L9" s="764"/>
      <c r="M9" s="764">
        <v>327</v>
      </c>
      <c r="N9" s="764"/>
      <c r="O9" s="764"/>
      <c r="P9" s="753"/>
      <c r="Q9" s="765"/>
    </row>
    <row r="10" spans="1:17" ht="14.4" customHeight="1" x14ac:dyDescent="0.3">
      <c r="A10" s="746" t="s">
        <v>4673</v>
      </c>
      <c r="B10" s="748" t="s">
        <v>4634</v>
      </c>
      <c r="C10" s="748" t="s">
        <v>4615</v>
      </c>
      <c r="D10" s="748" t="s">
        <v>4616</v>
      </c>
      <c r="E10" s="748" t="s">
        <v>4617</v>
      </c>
      <c r="F10" s="764"/>
      <c r="G10" s="764"/>
      <c r="H10" s="764"/>
      <c r="I10" s="764"/>
      <c r="J10" s="764">
        <v>3</v>
      </c>
      <c r="K10" s="764">
        <v>102</v>
      </c>
      <c r="L10" s="764"/>
      <c r="M10" s="764">
        <v>34</v>
      </c>
      <c r="N10" s="764">
        <v>1</v>
      </c>
      <c r="O10" s="764">
        <v>35</v>
      </c>
      <c r="P10" s="753"/>
      <c r="Q10" s="765">
        <v>35</v>
      </c>
    </row>
    <row r="11" spans="1:17" ht="14.4" customHeight="1" x14ac:dyDescent="0.3">
      <c r="A11" s="746" t="s">
        <v>4673</v>
      </c>
      <c r="B11" s="748" t="s">
        <v>4634</v>
      </c>
      <c r="C11" s="748" t="s">
        <v>4615</v>
      </c>
      <c r="D11" s="748" t="s">
        <v>4647</v>
      </c>
      <c r="E11" s="748" t="s">
        <v>4648</v>
      </c>
      <c r="F11" s="764">
        <v>113</v>
      </c>
      <c r="G11" s="764">
        <v>36951</v>
      </c>
      <c r="H11" s="764">
        <v>1</v>
      </c>
      <c r="I11" s="764">
        <v>327</v>
      </c>
      <c r="J11" s="764">
        <v>97</v>
      </c>
      <c r="K11" s="764">
        <v>31854</v>
      </c>
      <c r="L11" s="764">
        <v>0.86206056669643583</v>
      </c>
      <c r="M11" s="764">
        <v>328.39175257731961</v>
      </c>
      <c r="N11" s="764">
        <v>140</v>
      </c>
      <c r="O11" s="764">
        <v>46340</v>
      </c>
      <c r="P11" s="753">
        <v>1.2540932586398204</v>
      </c>
      <c r="Q11" s="765">
        <v>331</v>
      </c>
    </row>
    <row r="12" spans="1:17" ht="14.4" customHeight="1" x14ac:dyDescent="0.3">
      <c r="A12" s="746" t="s">
        <v>4674</v>
      </c>
      <c r="B12" s="748" t="s">
        <v>216</v>
      </c>
      <c r="C12" s="748" t="s">
        <v>4615</v>
      </c>
      <c r="D12" s="748" t="s">
        <v>4616</v>
      </c>
      <c r="E12" s="748" t="s">
        <v>4617</v>
      </c>
      <c r="F12" s="764"/>
      <c r="G12" s="764"/>
      <c r="H12" s="764"/>
      <c r="I12" s="764"/>
      <c r="J12" s="764"/>
      <c r="K12" s="764"/>
      <c r="L12" s="764"/>
      <c r="M12" s="764"/>
      <c r="N12" s="764">
        <v>1</v>
      </c>
      <c r="O12" s="764">
        <v>35</v>
      </c>
      <c r="P12" s="753"/>
      <c r="Q12" s="765">
        <v>35</v>
      </c>
    </row>
    <row r="13" spans="1:17" ht="14.4" customHeight="1" x14ac:dyDescent="0.3">
      <c r="A13" s="746" t="s">
        <v>4674</v>
      </c>
      <c r="B13" s="748" t="s">
        <v>4634</v>
      </c>
      <c r="C13" s="748" t="s">
        <v>4615</v>
      </c>
      <c r="D13" s="748" t="s">
        <v>4616</v>
      </c>
      <c r="E13" s="748" t="s">
        <v>4617</v>
      </c>
      <c r="F13" s="764">
        <v>6</v>
      </c>
      <c r="G13" s="764">
        <v>204</v>
      </c>
      <c r="H13" s="764">
        <v>1</v>
      </c>
      <c r="I13" s="764">
        <v>34</v>
      </c>
      <c r="J13" s="764">
        <v>5</v>
      </c>
      <c r="K13" s="764">
        <v>172</v>
      </c>
      <c r="L13" s="764">
        <v>0.84313725490196079</v>
      </c>
      <c r="M13" s="764">
        <v>34.4</v>
      </c>
      <c r="N13" s="764">
        <v>3</v>
      </c>
      <c r="O13" s="764">
        <v>105</v>
      </c>
      <c r="P13" s="753">
        <v>0.51470588235294112</v>
      </c>
      <c r="Q13" s="765">
        <v>35</v>
      </c>
    </row>
    <row r="14" spans="1:17" ht="14.4" customHeight="1" x14ac:dyDescent="0.3">
      <c r="A14" s="746" t="s">
        <v>4674</v>
      </c>
      <c r="B14" s="748" t="s">
        <v>4634</v>
      </c>
      <c r="C14" s="748" t="s">
        <v>4615</v>
      </c>
      <c r="D14" s="748" t="s">
        <v>4647</v>
      </c>
      <c r="E14" s="748" t="s">
        <v>4648</v>
      </c>
      <c r="F14" s="764">
        <v>126</v>
      </c>
      <c r="G14" s="764">
        <v>41202</v>
      </c>
      <c r="H14" s="764">
        <v>1</v>
      </c>
      <c r="I14" s="764">
        <v>327</v>
      </c>
      <c r="J14" s="764">
        <v>128</v>
      </c>
      <c r="K14" s="764">
        <v>42003</v>
      </c>
      <c r="L14" s="764">
        <v>1.0194408038444736</v>
      </c>
      <c r="M14" s="764">
        <v>328.1484375</v>
      </c>
      <c r="N14" s="764">
        <v>125</v>
      </c>
      <c r="O14" s="764">
        <v>41375</v>
      </c>
      <c r="P14" s="753">
        <v>1.0041988252997427</v>
      </c>
      <c r="Q14" s="765">
        <v>331</v>
      </c>
    </row>
    <row r="15" spans="1:17" ht="14.4" customHeight="1" x14ac:dyDescent="0.3">
      <c r="A15" s="746" t="s">
        <v>4675</v>
      </c>
      <c r="B15" s="748" t="s">
        <v>4634</v>
      </c>
      <c r="C15" s="748" t="s">
        <v>4615</v>
      </c>
      <c r="D15" s="748" t="s">
        <v>4616</v>
      </c>
      <c r="E15" s="748" t="s">
        <v>4617</v>
      </c>
      <c r="F15" s="764">
        <v>1</v>
      </c>
      <c r="G15" s="764">
        <v>34</v>
      </c>
      <c r="H15" s="764">
        <v>1</v>
      </c>
      <c r="I15" s="764">
        <v>34</v>
      </c>
      <c r="J15" s="764"/>
      <c r="K15" s="764"/>
      <c r="L15" s="764"/>
      <c r="M15" s="764"/>
      <c r="N15" s="764"/>
      <c r="O15" s="764"/>
      <c r="P15" s="753"/>
      <c r="Q15" s="765"/>
    </row>
    <row r="16" spans="1:17" ht="14.4" customHeight="1" x14ac:dyDescent="0.3">
      <c r="A16" s="746" t="s">
        <v>4675</v>
      </c>
      <c r="B16" s="748" t="s">
        <v>4634</v>
      </c>
      <c r="C16" s="748" t="s">
        <v>4615</v>
      </c>
      <c r="D16" s="748" t="s">
        <v>4647</v>
      </c>
      <c r="E16" s="748" t="s">
        <v>4648</v>
      </c>
      <c r="F16" s="764">
        <v>16</v>
      </c>
      <c r="G16" s="764">
        <v>5232</v>
      </c>
      <c r="H16" s="764">
        <v>1</v>
      </c>
      <c r="I16" s="764">
        <v>327</v>
      </c>
      <c r="J16" s="764">
        <v>18</v>
      </c>
      <c r="K16" s="764">
        <v>5904</v>
      </c>
      <c r="L16" s="764">
        <v>1.128440366972477</v>
      </c>
      <c r="M16" s="764">
        <v>328</v>
      </c>
      <c r="N16" s="764">
        <v>15</v>
      </c>
      <c r="O16" s="764">
        <v>4965</v>
      </c>
      <c r="P16" s="753">
        <v>0.94896788990825687</v>
      </c>
      <c r="Q16" s="765">
        <v>331</v>
      </c>
    </row>
    <row r="17" spans="1:17" ht="14.4" customHeight="1" x14ac:dyDescent="0.3">
      <c r="A17" s="746" t="s">
        <v>4676</v>
      </c>
      <c r="B17" s="748" t="s">
        <v>4634</v>
      </c>
      <c r="C17" s="748" t="s">
        <v>4615</v>
      </c>
      <c r="D17" s="748" t="s">
        <v>4616</v>
      </c>
      <c r="E17" s="748" t="s">
        <v>4617</v>
      </c>
      <c r="F17" s="764">
        <v>2</v>
      </c>
      <c r="G17" s="764">
        <v>68</v>
      </c>
      <c r="H17" s="764">
        <v>1</v>
      </c>
      <c r="I17" s="764">
        <v>34</v>
      </c>
      <c r="J17" s="764"/>
      <c r="K17" s="764"/>
      <c r="L17" s="764"/>
      <c r="M17" s="764"/>
      <c r="N17" s="764"/>
      <c r="O17" s="764"/>
      <c r="P17" s="753"/>
      <c r="Q17" s="765"/>
    </row>
    <row r="18" spans="1:17" ht="14.4" customHeight="1" x14ac:dyDescent="0.3">
      <c r="A18" s="746" t="s">
        <v>4676</v>
      </c>
      <c r="B18" s="748" t="s">
        <v>4634</v>
      </c>
      <c r="C18" s="748" t="s">
        <v>4615</v>
      </c>
      <c r="D18" s="748" t="s">
        <v>4647</v>
      </c>
      <c r="E18" s="748" t="s">
        <v>4648</v>
      </c>
      <c r="F18" s="764">
        <v>6</v>
      </c>
      <c r="G18" s="764">
        <v>1962</v>
      </c>
      <c r="H18" s="764">
        <v>1</v>
      </c>
      <c r="I18" s="764">
        <v>327</v>
      </c>
      <c r="J18" s="764">
        <v>5</v>
      </c>
      <c r="K18" s="764">
        <v>1641</v>
      </c>
      <c r="L18" s="764">
        <v>0.83639143730886845</v>
      </c>
      <c r="M18" s="764">
        <v>328.2</v>
      </c>
      <c r="N18" s="764">
        <v>5</v>
      </c>
      <c r="O18" s="764">
        <v>1655</v>
      </c>
      <c r="P18" s="753">
        <v>0.84352701325178392</v>
      </c>
      <c r="Q18" s="765">
        <v>331</v>
      </c>
    </row>
    <row r="19" spans="1:17" ht="14.4" customHeight="1" x14ac:dyDescent="0.3">
      <c r="A19" s="746" t="s">
        <v>4677</v>
      </c>
      <c r="B19" s="748" t="s">
        <v>216</v>
      </c>
      <c r="C19" s="748" t="s">
        <v>4615</v>
      </c>
      <c r="D19" s="748" t="s">
        <v>4618</v>
      </c>
      <c r="E19" s="748" t="s">
        <v>4619</v>
      </c>
      <c r="F19" s="764"/>
      <c r="G19" s="764"/>
      <c r="H19" s="764"/>
      <c r="I19" s="764"/>
      <c r="J19" s="764">
        <v>1</v>
      </c>
      <c r="K19" s="764">
        <v>327</v>
      </c>
      <c r="L19" s="764"/>
      <c r="M19" s="764">
        <v>327</v>
      </c>
      <c r="N19" s="764"/>
      <c r="O19" s="764"/>
      <c r="P19" s="753"/>
      <c r="Q19" s="765"/>
    </row>
    <row r="20" spans="1:17" ht="14.4" customHeight="1" x14ac:dyDescent="0.3">
      <c r="A20" s="746" t="s">
        <v>4677</v>
      </c>
      <c r="B20" s="748" t="s">
        <v>4634</v>
      </c>
      <c r="C20" s="748" t="s">
        <v>4615</v>
      </c>
      <c r="D20" s="748" t="s">
        <v>4616</v>
      </c>
      <c r="E20" s="748" t="s">
        <v>4617</v>
      </c>
      <c r="F20" s="764"/>
      <c r="G20" s="764"/>
      <c r="H20" s="764"/>
      <c r="I20" s="764"/>
      <c r="J20" s="764">
        <v>1</v>
      </c>
      <c r="K20" s="764">
        <v>35</v>
      </c>
      <c r="L20" s="764"/>
      <c r="M20" s="764">
        <v>35</v>
      </c>
      <c r="N20" s="764"/>
      <c r="O20" s="764"/>
      <c r="P20" s="753"/>
      <c r="Q20" s="765"/>
    </row>
    <row r="21" spans="1:17" ht="14.4" customHeight="1" x14ac:dyDescent="0.3">
      <c r="A21" s="746" t="s">
        <v>4677</v>
      </c>
      <c r="B21" s="748" t="s">
        <v>4634</v>
      </c>
      <c r="C21" s="748" t="s">
        <v>4615</v>
      </c>
      <c r="D21" s="748" t="s">
        <v>4620</v>
      </c>
      <c r="E21" s="748" t="s">
        <v>4621</v>
      </c>
      <c r="F21" s="764"/>
      <c r="G21" s="764"/>
      <c r="H21" s="764"/>
      <c r="I21" s="764"/>
      <c r="J21" s="764">
        <v>1</v>
      </c>
      <c r="K21" s="764">
        <v>0</v>
      </c>
      <c r="L21" s="764"/>
      <c r="M21" s="764">
        <v>0</v>
      </c>
      <c r="N21" s="764"/>
      <c r="O21" s="764"/>
      <c r="P21" s="753"/>
      <c r="Q21" s="765"/>
    </row>
    <row r="22" spans="1:17" ht="14.4" customHeight="1" x14ac:dyDescent="0.3">
      <c r="A22" s="746" t="s">
        <v>4677</v>
      </c>
      <c r="B22" s="748" t="s">
        <v>4634</v>
      </c>
      <c r="C22" s="748" t="s">
        <v>4615</v>
      </c>
      <c r="D22" s="748" t="s">
        <v>4647</v>
      </c>
      <c r="E22" s="748" t="s">
        <v>4648</v>
      </c>
      <c r="F22" s="764">
        <v>12</v>
      </c>
      <c r="G22" s="764">
        <v>3924</v>
      </c>
      <c r="H22" s="764">
        <v>1</v>
      </c>
      <c r="I22" s="764">
        <v>327</v>
      </c>
      <c r="J22" s="764">
        <v>8</v>
      </c>
      <c r="K22" s="764">
        <v>2622</v>
      </c>
      <c r="L22" s="764">
        <v>0.66819571865443428</v>
      </c>
      <c r="M22" s="764">
        <v>327.75</v>
      </c>
      <c r="N22" s="764">
        <v>11</v>
      </c>
      <c r="O22" s="764">
        <v>3641</v>
      </c>
      <c r="P22" s="753">
        <v>0.92787971457696228</v>
      </c>
      <c r="Q22" s="765">
        <v>331</v>
      </c>
    </row>
    <row r="23" spans="1:17" ht="14.4" customHeight="1" x14ac:dyDescent="0.3">
      <c r="A23" s="746" t="s">
        <v>4678</v>
      </c>
      <c r="B23" s="748" t="s">
        <v>4634</v>
      </c>
      <c r="C23" s="748" t="s">
        <v>4615</v>
      </c>
      <c r="D23" s="748" t="s">
        <v>4616</v>
      </c>
      <c r="E23" s="748" t="s">
        <v>4617</v>
      </c>
      <c r="F23" s="764"/>
      <c r="G23" s="764"/>
      <c r="H23" s="764"/>
      <c r="I23" s="764"/>
      <c r="J23" s="764">
        <v>1</v>
      </c>
      <c r="K23" s="764">
        <v>34</v>
      </c>
      <c r="L23" s="764"/>
      <c r="M23" s="764">
        <v>34</v>
      </c>
      <c r="N23" s="764"/>
      <c r="O23" s="764"/>
      <c r="P23" s="753"/>
      <c r="Q23" s="765"/>
    </row>
    <row r="24" spans="1:17" ht="14.4" customHeight="1" x14ac:dyDescent="0.3">
      <c r="A24" s="746" t="s">
        <v>4679</v>
      </c>
      <c r="B24" s="748" t="s">
        <v>4634</v>
      </c>
      <c r="C24" s="748" t="s">
        <v>4615</v>
      </c>
      <c r="D24" s="748" t="s">
        <v>4647</v>
      </c>
      <c r="E24" s="748" t="s">
        <v>4648</v>
      </c>
      <c r="F24" s="764">
        <v>1</v>
      </c>
      <c r="G24" s="764">
        <v>327</v>
      </c>
      <c r="H24" s="764">
        <v>1</v>
      </c>
      <c r="I24" s="764">
        <v>327</v>
      </c>
      <c r="J24" s="764"/>
      <c r="K24" s="764"/>
      <c r="L24" s="764"/>
      <c r="M24" s="764"/>
      <c r="N24" s="764"/>
      <c r="O24" s="764"/>
      <c r="P24" s="753"/>
      <c r="Q24" s="765"/>
    </row>
    <row r="25" spans="1:17" ht="14.4" customHeight="1" x14ac:dyDescent="0.3">
      <c r="A25" s="746" t="s">
        <v>4680</v>
      </c>
      <c r="B25" s="748" t="s">
        <v>4634</v>
      </c>
      <c r="C25" s="748" t="s">
        <v>4615</v>
      </c>
      <c r="D25" s="748" t="s">
        <v>4647</v>
      </c>
      <c r="E25" s="748" t="s">
        <v>4648</v>
      </c>
      <c r="F25" s="764">
        <v>22</v>
      </c>
      <c r="G25" s="764">
        <v>7194</v>
      </c>
      <c r="H25" s="764">
        <v>1</v>
      </c>
      <c r="I25" s="764">
        <v>327</v>
      </c>
      <c r="J25" s="764">
        <v>24</v>
      </c>
      <c r="K25" s="764">
        <v>7869</v>
      </c>
      <c r="L25" s="764">
        <v>1.0938281901584654</v>
      </c>
      <c r="M25" s="764">
        <v>327.875</v>
      </c>
      <c r="N25" s="764">
        <v>29</v>
      </c>
      <c r="O25" s="764">
        <v>9599</v>
      </c>
      <c r="P25" s="753">
        <v>1.3343063664164581</v>
      </c>
      <c r="Q25" s="765">
        <v>331</v>
      </c>
    </row>
    <row r="26" spans="1:17" ht="14.4" customHeight="1" x14ac:dyDescent="0.3">
      <c r="A26" s="746" t="s">
        <v>4681</v>
      </c>
      <c r="B26" s="748" t="s">
        <v>4634</v>
      </c>
      <c r="C26" s="748" t="s">
        <v>4615</v>
      </c>
      <c r="D26" s="748" t="s">
        <v>4647</v>
      </c>
      <c r="E26" s="748" t="s">
        <v>4648</v>
      </c>
      <c r="F26" s="764">
        <v>2</v>
      </c>
      <c r="G26" s="764">
        <v>654</v>
      </c>
      <c r="H26" s="764">
        <v>1</v>
      </c>
      <c r="I26" s="764">
        <v>327</v>
      </c>
      <c r="J26" s="764">
        <v>3</v>
      </c>
      <c r="K26" s="764">
        <v>984</v>
      </c>
      <c r="L26" s="764">
        <v>1.5045871559633028</v>
      </c>
      <c r="M26" s="764">
        <v>328</v>
      </c>
      <c r="N26" s="764">
        <v>6</v>
      </c>
      <c r="O26" s="764">
        <v>1986</v>
      </c>
      <c r="P26" s="753">
        <v>3.0366972477064218</v>
      </c>
      <c r="Q26" s="765">
        <v>331</v>
      </c>
    </row>
    <row r="27" spans="1:17" ht="14.4" customHeight="1" x14ac:dyDescent="0.3">
      <c r="A27" s="746" t="s">
        <v>4682</v>
      </c>
      <c r="B27" s="748" t="s">
        <v>4634</v>
      </c>
      <c r="C27" s="748" t="s">
        <v>4615</v>
      </c>
      <c r="D27" s="748" t="s">
        <v>4647</v>
      </c>
      <c r="E27" s="748" t="s">
        <v>4648</v>
      </c>
      <c r="F27" s="764">
        <v>1</v>
      </c>
      <c r="G27" s="764">
        <v>327</v>
      </c>
      <c r="H27" s="764">
        <v>1</v>
      </c>
      <c r="I27" s="764">
        <v>327</v>
      </c>
      <c r="J27" s="764"/>
      <c r="K27" s="764"/>
      <c r="L27" s="764"/>
      <c r="M27" s="764"/>
      <c r="N27" s="764">
        <v>1</v>
      </c>
      <c r="O27" s="764">
        <v>331</v>
      </c>
      <c r="P27" s="753">
        <v>1.0122324159021407</v>
      </c>
      <c r="Q27" s="765">
        <v>331</v>
      </c>
    </row>
    <row r="28" spans="1:17" ht="14.4" customHeight="1" x14ac:dyDescent="0.3">
      <c r="A28" s="746" t="s">
        <v>4683</v>
      </c>
      <c r="B28" s="748" t="s">
        <v>4634</v>
      </c>
      <c r="C28" s="748" t="s">
        <v>4615</v>
      </c>
      <c r="D28" s="748" t="s">
        <v>4647</v>
      </c>
      <c r="E28" s="748" t="s">
        <v>4648</v>
      </c>
      <c r="F28" s="764">
        <v>2</v>
      </c>
      <c r="G28" s="764">
        <v>654</v>
      </c>
      <c r="H28" s="764">
        <v>1</v>
      </c>
      <c r="I28" s="764">
        <v>327</v>
      </c>
      <c r="J28" s="764">
        <v>3</v>
      </c>
      <c r="K28" s="764">
        <v>984</v>
      </c>
      <c r="L28" s="764">
        <v>1.5045871559633028</v>
      </c>
      <c r="M28" s="764">
        <v>328</v>
      </c>
      <c r="N28" s="764">
        <v>6</v>
      </c>
      <c r="O28" s="764">
        <v>1986</v>
      </c>
      <c r="P28" s="753">
        <v>3.0366972477064218</v>
      </c>
      <c r="Q28" s="765">
        <v>331</v>
      </c>
    </row>
    <row r="29" spans="1:17" ht="14.4" customHeight="1" x14ac:dyDescent="0.3">
      <c r="A29" s="746" t="s">
        <v>4684</v>
      </c>
      <c r="B29" s="748" t="s">
        <v>4634</v>
      </c>
      <c r="C29" s="748" t="s">
        <v>4615</v>
      </c>
      <c r="D29" s="748" t="s">
        <v>4616</v>
      </c>
      <c r="E29" s="748" t="s">
        <v>4617</v>
      </c>
      <c r="F29" s="764">
        <v>1</v>
      </c>
      <c r="G29" s="764">
        <v>34</v>
      </c>
      <c r="H29" s="764">
        <v>1</v>
      </c>
      <c r="I29" s="764">
        <v>34</v>
      </c>
      <c r="J29" s="764">
        <v>2</v>
      </c>
      <c r="K29" s="764">
        <v>68</v>
      </c>
      <c r="L29" s="764">
        <v>2</v>
      </c>
      <c r="M29" s="764">
        <v>34</v>
      </c>
      <c r="N29" s="764">
        <v>1</v>
      </c>
      <c r="O29" s="764">
        <v>35</v>
      </c>
      <c r="P29" s="753">
        <v>1.0294117647058822</v>
      </c>
      <c r="Q29" s="765">
        <v>35</v>
      </c>
    </row>
    <row r="30" spans="1:17" ht="14.4" customHeight="1" x14ac:dyDescent="0.3">
      <c r="A30" s="746" t="s">
        <v>4684</v>
      </c>
      <c r="B30" s="748" t="s">
        <v>4634</v>
      </c>
      <c r="C30" s="748" t="s">
        <v>4615</v>
      </c>
      <c r="D30" s="748" t="s">
        <v>4647</v>
      </c>
      <c r="E30" s="748" t="s">
        <v>4648</v>
      </c>
      <c r="F30" s="764">
        <v>88</v>
      </c>
      <c r="G30" s="764">
        <v>28776</v>
      </c>
      <c r="H30" s="764">
        <v>1</v>
      </c>
      <c r="I30" s="764">
        <v>327</v>
      </c>
      <c r="J30" s="764">
        <v>69</v>
      </c>
      <c r="K30" s="764">
        <v>22617</v>
      </c>
      <c r="L30" s="764">
        <v>0.78596747289407842</v>
      </c>
      <c r="M30" s="764">
        <v>327.78260869565219</v>
      </c>
      <c r="N30" s="764">
        <v>71</v>
      </c>
      <c r="O30" s="764">
        <v>23501</v>
      </c>
      <c r="P30" s="753">
        <v>0.81668751737559075</v>
      </c>
      <c r="Q30" s="765">
        <v>331</v>
      </c>
    </row>
    <row r="31" spans="1:17" ht="14.4" customHeight="1" x14ac:dyDescent="0.3">
      <c r="A31" s="746" t="s">
        <v>4685</v>
      </c>
      <c r="B31" s="748" t="s">
        <v>4634</v>
      </c>
      <c r="C31" s="748" t="s">
        <v>4615</v>
      </c>
      <c r="D31" s="748" t="s">
        <v>4647</v>
      </c>
      <c r="E31" s="748" t="s">
        <v>4648</v>
      </c>
      <c r="F31" s="764">
        <v>2</v>
      </c>
      <c r="G31" s="764">
        <v>654</v>
      </c>
      <c r="H31" s="764">
        <v>1</v>
      </c>
      <c r="I31" s="764">
        <v>327</v>
      </c>
      <c r="J31" s="764">
        <v>4</v>
      </c>
      <c r="K31" s="764">
        <v>1317</v>
      </c>
      <c r="L31" s="764">
        <v>2.0137614678899083</v>
      </c>
      <c r="M31" s="764">
        <v>329.25</v>
      </c>
      <c r="N31" s="764">
        <v>5</v>
      </c>
      <c r="O31" s="764">
        <v>1655</v>
      </c>
      <c r="P31" s="753">
        <v>2.5305810397553516</v>
      </c>
      <c r="Q31" s="765">
        <v>331</v>
      </c>
    </row>
    <row r="32" spans="1:17" ht="14.4" customHeight="1" x14ac:dyDescent="0.3">
      <c r="A32" s="746" t="s">
        <v>4686</v>
      </c>
      <c r="B32" s="748" t="s">
        <v>4634</v>
      </c>
      <c r="C32" s="748" t="s">
        <v>4615</v>
      </c>
      <c r="D32" s="748" t="s">
        <v>4647</v>
      </c>
      <c r="E32" s="748" t="s">
        <v>4648</v>
      </c>
      <c r="F32" s="764">
        <v>1</v>
      </c>
      <c r="G32" s="764">
        <v>327</v>
      </c>
      <c r="H32" s="764">
        <v>1</v>
      </c>
      <c r="I32" s="764">
        <v>327</v>
      </c>
      <c r="J32" s="764"/>
      <c r="K32" s="764"/>
      <c r="L32" s="764"/>
      <c r="M32" s="764"/>
      <c r="N32" s="764">
        <v>1</v>
      </c>
      <c r="O32" s="764">
        <v>331</v>
      </c>
      <c r="P32" s="753">
        <v>1.0122324159021407</v>
      </c>
      <c r="Q32" s="765">
        <v>331</v>
      </c>
    </row>
    <row r="33" spans="1:17" ht="14.4" customHeight="1" x14ac:dyDescent="0.3">
      <c r="A33" s="746" t="s">
        <v>4687</v>
      </c>
      <c r="B33" s="748" t="s">
        <v>4634</v>
      </c>
      <c r="C33" s="748" t="s">
        <v>4615</v>
      </c>
      <c r="D33" s="748" t="s">
        <v>4647</v>
      </c>
      <c r="E33" s="748" t="s">
        <v>4648</v>
      </c>
      <c r="F33" s="764">
        <v>4</v>
      </c>
      <c r="G33" s="764">
        <v>1308</v>
      </c>
      <c r="H33" s="764">
        <v>1</v>
      </c>
      <c r="I33" s="764">
        <v>327</v>
      </c>
      <c r="J33" s="764"/>
      <c r="K33" s="764"/>
      <c r="L33" s="764"/>
      <c r="M33" s="764"/>
      <c r="N33" s="764"/>
      <c r="O33" s="764"/>
      <c r="P33" s="753"/>
      <c r="Q33" s="765"/>
    </row>
    <row r="34" spans="1:17" ht="14.4" customHeight="1" x14ac:dyDescent="0.3">
      <c r="A34" s="746" t="s">
        <v>543</v>
      </c>
      <c r="B34" s="748" t="s">
        <v>4688</v>
      </c>
      <c r="C34" s="748" t="s">
        <v>4610</v>
      </c>
      <c r="D34" s="748" t="s">
        <v>4689</v>
      </c>
      <c r="E34" s="748" t="s">
        <v>3281</v>
      </c>
      <c r="F34" s="764">
        <v>48</v>
      </c>
      <c r="G34" s="764">
        <v>3998.4</v>
      </c>
      <c r="H34" s="764">
        <v>1</v>
      </c>
      <c r="I34" s="764">
        <v>83.3</v>
      </c>
      <c r="J34" s="764">
        <v>21</v>
      </c>
      <c r="K34" s="764">
        <v>2317.77</v>
      </c>
      <c r="L34" s="764">
        <v>0.5796743697478991</v>
      </c>
      <c r="M34" s="764">
        <v>110.37</v>
      </c>
      <c r="N34" s="764">
        <v>43</v>
      </c>
      <c r="O34" s="764">
        <v>3659.22</v>
      </c>
      <c r="P34" s="753">
        <v>0.91517106842737084</v>
      </c>
      <c r="Q34" s="765">
        <v>85.098139534883714</v>
      </c>
    </row>
    <row r="35" spans="1:17" ht="14.4" customHeight="1" x14ac:dyDescent="0.3">
      <c r="A35" s="746" t="s">
        <v>543</v>
      </c>
      <c r="B35" s="748" t="s">
        <v>4688</v>
      </c>
      <c r="C35" s="748" t="s">
        <v>4610</v>
      </c>
      <c r="D35" s="748" t="s">
        <v>4690</v>
      </c>
      <c r="E35" s="748" t="s">
        <v>4691</v>
      </c>
      <c r="F35" s="764"/>
      <c r="G35" s="764"/>
      <c r="H35" s="764"/>
      <c r="I35" s="764"/>
      <c r="J35" s="764">
        <v>21</v>
      </c>
      <c r="K35" s="764">
        <v>1741.32</v>
      </c>
      <c r="L35" s="764"/>
      <c r="M35" s="764">
        <v>82.92</v>
      </c>
      <c r="N35" s="764"/>
      <c r="O35" s="764"/>
      <c r="P35" s="753"/>
      <c r="Q35" s="765"/>
    </row>
    <row r="36" spans="1:17" ht="14.4" customHeight="1" x14ac:dyDescent="0.3">
      <c r="A36" s="746" t="s">
        <v>543</v>
      </c>
      <c r="B36" s="748" t="s">
        <v>4688</v>
      </c>
      <c r="C36" s="748" t="s">
        <v>4610</v>
      </c>
      <c r="D36" s="748" t="s">
        <v>4692</v>
      </c>
      <c r="E36" s="748" t="s">
        <v>4691</v>
      </c>
      <c r="F36" s="764"/>
      <c r="G36" s="764"/>
      <c r="H36" s="764"/>
      <c r="I36" s="764"/>
      <c r="J36" s="764">
        <v>28.5</v>
      </c>
      <c r="K36" s="764">
        <v>3361.86</v>
      </c>
      <c r="L36" s="764"/>
      <c r="M36" s="764">
        <v>117.96000000000001</v>
      </c>
      <c r="N36" s="764"/>
      <c r="O36" s="764"/>
      <c r="P36" s="753"/>
      <c r="Q36" s="765"/>
    </row>
    <row r="37" spans="1:17" ht="14.4" customHeight="1" x14ac:dyDescent="0.3">
      <c r="A37" s="746" t="s">
        <v>543</v>
      </c>
      <c r="B37" s="748" t="s">
        <v>4688</v>
      </c>
      <c r="C37" s="748" t="s">
        <v>4610</v>
      </c>
      <c r="D37" s="748" t="s">
        <v>4693</v>
      </c>
      <c r="E37" s="748" t="s">
        <v>4691</v>
      </c>
      <c r="F37" s="764"/>
      <c r="G37" s="764"/>
      <c r="H37" s="764"/>
      <c r="I37" s="764"/>
      <c r="J37" s="764"/>
      <c r="K37" s="764"/>
      <c r="L37" s="764"/>
      <c r="M37" s="764"/>
      <c r="N37" s="764">
        <v>36</v>
      </c>
      <c r="O37" s="764">
        <v>2740.68</v>
      </c>
      <c r="P37" s="753"/>
      <c r="Q37" s="765">
        <v>76.13</v>
      </c>
    </row>
    <row r="38" spans="1:17" ht="14.4" customHeight="1" x14ac:dyDescent="0.3">
      <c r="A38" s="746" t="s">
        <v>543</v>
      </c>
      <c r="B38" s="748" t="s">
        <v>4688</v>
      </c>
      <c r="C38" s="748" t="s">
        <v>4610</v>
      </c>
      <c r="D38" s="748" t="s">
        <v>4694</v>
      </c>
      <c r="E38" s="748" t="s">
        <v>4695</v>
      </c>
      <c r="F38" s="764"/>
      <c r="G38" s="764"/>
      <c r="H38" s="764"/>
      <c r="I38" s="764"/>
      <c r="J38" s="764"/>
      <c r="K38" s="764"/>
      <c r="L38" s="764"/>
      <c r="M38" s="764"/>
      <c r="N38" s="764">
        <v>4.0999999999999996</v>
      </c>
      <c r="O38" s="764">
        <v>2430.62</v>
      </c>
      <c r="P38" s="753"/>
      <c r="Q38" s="765">
        <v>592.83414634146345</v>
      </c>
    </row>
    <row r="39" spans="1:17" ht="14.4" customHeight="1" x14ac:dyDescent="0.3">
      <c r="A39" s="746" t="s">
        <v>543</v>
      </c>
      <c r="B39" s="748" t="s">
        <v>4688</v>
      </c>
      <c r="C39" s="748" t="s">
        <v>4610</v>
      </c>
      <c r="D39" s="748" t="s">
        <v>4696</v>
      </c>
      <c r="E39" s="748" t="s">
        <v>4697</v>
      </c>
      <c r="F39" s="764">
        <v>36</v>
      </c>
      <c r="G39" s="764">
        <v>3026.88</v>
      </c>
      <c r="H39" s="764">
        <v>1</v>
      </c>
      <c r="I39" s="764">
        <v>84.08</v>
      </c>
      <c r="J39" s="764">
        <v>4</v>
      </c>
      <c r="K39" s="764">
        <v>336.32</v>
      </c>
      <c r="L39" s="764">
        <v>0.1111111111111111</v>
      </c>
      <c r="M39" s="764">
        <v>84.08</v>
      </c>
      <c r="N39" s="764">
        <v>3</v>
      </c>
      <c r="O39" s="764">
        <v>244.94</v>
      </c>
      <c r="P39" s="753">
        <v>8.0921609049582399E-2</v>
      </c>
      <c r="Q39" s="765">
        <v>81.646666666666661</v>
      </c>
    </row>
    <row r="40" spans="1:17" ht="14.4" customHeight="1" x14ac:dyDescent="0.3">
      <c r="A40" s="746" t="s">
        <v>543</v>
      </c>
      <c r="B40" s="748" t="s">
        <v>4688</v>
      </c>
      <c r="C40" s="748" t="s">
        <v>4610</v>
      </c>
      <c r="D40" s="748" t="s">
        <v>4698</v>
      </c>
      <c r="E40" s="748"/>
      <c r="F40" s="764">
        <v>0.6</v>
      </c>
      <c r="G40" s="764">
        <v>647.58000000000004</v>
      </c>
      <c r="H40" s="764">
        <v>1</v>
      </c>
      <c r="I40" s="764">
        <v>1079.3000000000002</v>
      </c>
      <c r="J40" s="764"/>
      <c r="K40" s="764"/>
      <c r="L40" s="764"/>
      <c r="M40" s="764"/>
      <c r="N40" s="764"/>
      <c r="O40" s="764"/>
      <c r="P40" s="753"/>
      <c r="Q40" s="765"/>
    </row>
    <row r="41" spans="1:17" ht="14.4" customHeight="1" x14ac:dyDescent="0.3">
      <c r="A41" s="746" t="s">
        <v>543</v>
      </c>
      <c r="B41" s="748" t="s">
        <v>4688</v>
      </c>
      <c r="C41" s="748" t="s">
        <v>4610</v>
      </c>
      <c r="D41" s="748" t="s">
        <v>4699</v>
      </c>
      <c r="E41" s="748" t="s">
        <v>2865</v>
      </c>
      <c r="F41" s="764">
        <v>28</v>
      </c>
      <c r="G41" s="764">
        <v>1709.4</v>
      </c>
      <c r="H41" s="764">
        <v>1</v>
      </c>
      <c r="I41" s="764">
        <v>61.050000000000004</v>
      </c>
      <c r="J41" s="764"/>
      <c r="K41" s="764"/>
      <c r="L41" s="764"/>
      <c r="M41" s="764"/>
      <c r="N41" s="764">
        <v>20</v>
      </c>
      <c r="O41" s="764">
        <v>1168</v>
      </c>
      <c r="P41" s="753">
        <v>0.68328068328068325</v>
      </c>
      <c r="Q41" s="765">
        <v>58.4</v>
      </c>
    </row>
    <row r="42" spans="1:17" ht="14.4" customHeight="1" x14ac:dyDescent="0.3">
      <c r="A42" s="746" t="s">
        <v>543</v>
      </c>
      <c r="B42" s="748" t="s">
        <v>4688</v>
      </c>
      <c r="C42" s="748" t="s">
        <v>4610</v>
      </c>
      <c r="D42" s="748" t="s">
        <v>4700</v>
      </c>
      <c r="E42" s="748" t="s">
        <v>4701</v>
      </c>
      <c r="F42" s="764"/>
      <c r="G42" s="764"/>
      <c r="H42" s="764"/>
      <c r="I42" s="764"/>
      <c r="J42" s="764"/>
      <c r="K42" s="764"/>
      <c r="L42" s="764"/>
      <c r="M42" s="764"/>
      <c r="N42" s="764">
        <v>20</v>
      </c>
      <c r="O42" s="764">
        <v>2119.1999999999998</v>
      </c>
      <c r="P42" s="753"/>
      <c r="Q42" s="765">
        <v>105.96</v>
      </c>
    </row>
    <row r="43" spans="1:17" ht="14.4" customHeight="1" x14ac:dyDescent="0.3">
      <c r="A43" s="746" t="s">
        <v>543</v>
      </c>
      <c r="B43" s="748" t="s">
        <v>4688</v>
      </c>
      <c r="C43" s="748" t="s">
        <v>4610</v>
      </c>
      <c r="D43" s="748" t="s">
        <v>4702</v>
      </c>
      <c r="E43" s="748" t="s">
        <v>2971</v>
      </c>
      <c r="F43" s="764">
        <v>1.05</v>
      </c>
      <c r="G43" s="764">
        <v>850.07999999999993</v>
      </c>
      <c r="H43" s="764">
        <v>1</v>
      </c>
      <c r="I43" s="764">
        <v>809.59999999999991</v>
      </c>
      <c r="J43" s="764"/>
      <c r="K43" s="764"/>
      <c r="L43" s="764"/>
      <c r="M43" s="764"/>
      <c r="N43" s="764"/>
      <c r="O43" s="764"/>
      <c r="P43" s="753"/>
      <c r="Q43" s="765"/>
    </row>
    <row r="44" spans="1:17" ht="14.4" customHeight="1" x14ac:dyDescent="0.3">
      <c r="A44" s="746" t="s">
        <v>543</v>
      </c>
      <c r="B44" s="748" t="s">
        <v>4688</v>
      </c>
      <c r="C44" s="748" t="s">
        <v>4610</v>
      </c>
      <c r="D44" s="748" t="s">
        <v>4703</v>
      </c>
      <c r="E44" s="748" t="s">
        <v>4704</v>
      </c>
      <c r="F44" s="764">
        <v>8</v>
      </c>
      <c r="G44" s="764">
        <v>9857.1200000000008</v>
      </c>
      <c r="H44" s="764">
        <v>1</v>
      </c>
      <c r="I44" s="764">
        <v>1232.1400000000001</v>
      </c>
      <c r="J44" s="764">
        <v>3</v>
      </c>
      <c r="K44" s="764">
        <v>3471.33</v>
      </c>
      <c r="L44" s="764">
        <v>0.35216472965734408</v>
      </c>
      <c r="M44" s="764">
        <v>1157.1099999999999</v>
      </c>
      <c r="N44" s="764"/>
      <c r="O44" s="764"/>
      <c r="P44" s="753"/>
      <c r="Q44" s="765"/>
    </row>
    <row r="45" spans="1:17" ht="14.4" customHeight="1" x14ac:dyDescent="0.3">
      <c r="A45" s="746" t="s">
        <v>543</v>
      </c>
      <c r="B45" s="748" t="s">
        <v>4688</v>
      </c>
      <c r="C45" s="748" t="s">
        <v>4610</v>
      </c>
      <c r="D45" s="748" t="s">
        <v>4705</v>
      </c>
      <c r="E45" s="748"/>
      <c r="F45" s="764">
        <v>1.5</v>
      </c>
      <c r="G45" s="764">
        <v>662.16</v>
      </c>
      <c r="H45" s="764">
        <v>1</v>
      </c>
      <c r="I45" s="764">
        <v>441.44</v>
      </c>
      <c r="J45" s="764"/>
      <c r="K45" s="764"/>
      <c r="L45" s="764"/>
      <c r="M45" s="764"/>
      <c r="N45" s="764"/>
      <c r="O45" s="764"/>
      <c r="P45" s="753"/>
      <c r="Q45" s="765"/>
    </row>
    <row r="46" spans="1:17" ht="14.4" customHeight="1" x14ac:dyDescent="0.3">
      <c r="A46" s="746" t="s">
        <v>543</v>
      </c>
      <c r="B46" s="748" t="s">
        <v>4688</v>
      </c>
      <c r="C46" s="748" t="s">
        <v>4610</v>
      </c>
      <c r="D46" s="748" t="s">
        <v>4706</v>
      </c>
      <c r="E46" s="748" t="s">
        <v>3286</v>
      </c>
      <c r="F46" s="764">
        <v>79</v>
      </c>
      <c r="G46" s="764">
        <v>4579.29</v>
      </c>
      <c r="H46" s="764">
        <v>1</v>
      </c>
      <c r="I46" s="764">
        <v>57.965696202531646</v>
      </c>
      <c r="J46" s="764">
        <v>61</v>
      </c>
      <c r="K46" s="764">
        <v>2461.96</v>
      </c>
      <c r="L46" s="764">
        <v>0.53762919579236079</v>
      </c>
      <c r="M46" s="764">
        <v>40.36</v>
      </c>
      <c r="N46" s="764">
        <v>90</v>
      </c>
      <c r="O46" s="764">
        <v>3474.9</v>
      </c>
      <c r="P46" s="753">
        <v>0.75882942552229715</v>
      </c>
      <c r="Q46" s="765">
        <v>38.61</v>
      </c>
    </row>
    <row r="47" spans="1:17" ht="14.4" customHeight="1" x14ac:dyDescent="0.3">
      <c r="A47" s="746" t="s">
        <v>543</v>
      </c>
      <c r="B47" s="748" t="s">
        <v>4688</v>
      </c>
      <c r="C47" s="748" t="s">
        <v>4610</v>
      </c>
      <c r="D47" s="748" t="s">
        <v>4707</v>
      </c>
      <c r="E47" s="748"/>
      <c r="F47" s="764">
        <v>11</v>
      </c>
      <c r="G47" s="764">
        <v>2990.79</v>
      </c>
      <c r="H47" s="764">
        <v>1</v>
      </c>
      <c r="I47" s="764">
        <v>271.89</v>
      </c>
      <c r="J47" s="764"/>
      <c r="K47" s="764"/>
      <c r="L47" s="764"/>
      <c r="M47" s="764"/>
      <c r="N47" s="764"/>
      <c r="O47" s="764"/>
      <c r="P47" s="753"/>
      <c r="Q47" s="765"/>
    </row>
    <row r="48" spans="1:17" ht="14.4" customHeight="1" x14ac:dyDescent="0.3">
      <c r="A48" s="746" t="s">
        <v>543</v>
      </c>
      <c r="B48" s="748" t="s">
        <v>4688</v>
      </c>
      <c r="C48" s="748" t="s">
        <v>4610</v>
      </c>
      <c r="D48" s="748" t="s">
        <v>4708</v>
      </c>
      <c r="E48" s="748" t="s">
        <v>3292</v>
      </c>
      <c r="F48" s="764">
        <v>59</v>
      </c>
      <c r="G48" s="764">
        <v>2802.5</v>
      </c>
      <c r="H48" s="764">
        <v>1</v>
      </c>
      <c r="I48" s="764">
        <v>47.5</v>
      </c>
      <c r="J48" s="764">
        <v>23</v>
      </c>
      <c r="K48" s="764">
        <v>1092.5</v>
      </c>
      <c r="L48" s="764">
        <v>0.38983050847457629</v>
      </c>
      <c r="M48" s="764">
        <v>47.5</v>
      </c>
      <c r="N48" s="764">
        <v>62</v>
      </c>
      <c r="O48" s="764">
        <v>2816.66</v>
      </c>
      <c r="P48" s="753">
        <v>1.0050526315789474</v>
      </c>
      <c r="Q48" s="765">
        <v>45.43</v>
      </c>
    </row>
    <row r="49" spans="1:17" ht="14.4" customHeight="1" x14ac:dyDescent="0.3">
      <c r="A49" s="746" t="s">
        <v>543</v>
      </c>
      <c r="B49" s="748" t="s">
        <v>4688</v>
      </c>
      <c r="C49" s="748" t="s">
        <v>4610</v>
      </c>
      <c r="D49" s="748" t="s">
        <v>4709</v>
      </c>
      <c r="E49" s="748" t="s">
        <v>2986</v>
      </c>
      <c r="F49" s="764">
        <v>24</v>
      </c>
      <c r="G49" s="764">
        <v>2784</v>
      </c>
      <c r="H49" s="764">
        <v>1</v>
      </c>
      <c r="I49" s="764">
        <v>116</v>
      </c>
      <c r="J49" s="764"/>
      <c r="K49" s="764"/>
      <c r="L49" s="764"/>
      <c r="M49" s="764"/>
      <c r="N49" s="764">
        <v>88</v>
      </c>
      <c r="O49" s="764">
        <v>6795.36</v>
      </c>
      <c r="P49" s="753">
        <v>2.4408620689655169</v>
      </c>
      <c r="Q49" s="765">
        <v>77.22</v>
      </c>
    </row>
    <row r="50" spans="1:17" ht="14.4" customHeight="1" x14ac:dyDescent="0.3">
      <c r="A50" s="746" t="s">
        <v>543</v>
      </c>
      <c r="B50" s="748" t="s">
        <v>4688</v>
      </c>
      <c r="C50" s="748" t="s">
        <v>4610</v>
      </c>
      <c r="D50" s="748" t="s">
        <v>4710</v>
      </c>
      <c r="E50" s="748" t="s">
        <v>3258</v>
      </c>
      <c r="F50" s="764">
        <v>72.400000000000006</v>
      </c>
      <c r="G50" s="764">
        <v>27463.54</v>
      </c>
      <c r="H50" s="764">
        <v>1</v>
      </c>
      <c r="I50" s="764">
        <v>379.33066298342538</v>
      </c>
      <c r="J50" s="764">
        <v>36.6</v>
      </c>
      <c r="K50" s="764">
        <v>13898.85</v>
      </c>
      <c r="L50" s="764">
        <v>0.50608370224668775</v>
      </c>
      <c r="M50" s="764">
        <v>379.75</v>
      </c>
      <c r="N50" s="764">
        <v>48.199999999999996</v>
      </c>
      <c r="O50" s="764">
        <v>17508.649999999998</v>
      </c>
      <c r="P50" s="753">
        <v>0.63752342196235434</v>
      </c>
      <c r="Q50" s="765">
        <v>363.25</v>
      </c>
    </row>
    <row r="51" spans="1:17" ht="14.4" customHeight="1" x14ac:dyDescent="0.3">
      <c r="A51" s="746" t="s">
        <v>543</v>
      </c>
      <c r="B51" s="748" t="s">
        <v>4688</v>
      </c>
      <c r="C51" s="748" t="s">
        <v>4610</v>
      </c>
      <c r="D51" s="748" t="s">
        <v>4711</v>
      </c>
      <c r="E51" s="748" t="s">
        <v>4712</v>
      </c>
      <c r="F51" s="764"/>
      <c r="G51" s="764"/>
      <c r="H51" s="764"/>
      <c r="I51" s="764"/>
      <c r="J51" s="764">
        <v>5</v>
      </c>
      <c r="K51" s="764">
        <v>313.55</v>
      </c>
      <c r="L51" s="764"/>
      <c r="M51" s="764">
        <v>62.71</v>
      </c>
      <c r="N51" s="764"/>
      <c r="O51" s="764"/>
      <c r="P51" s="753"/>
      <c r="Q51" s="765"/>
    </row>
    <row r="52" spans="1:17" ht="14.4" customHeight="1" x14ac:dyDescent="0.3">
      <c r="A52" s="746" t="s">
        <v>543</v>
      </c>
      <c r="B52" s="748" t="s">
        <v>4688</v>
      </c>
      <c r="C52" s="748" t="s">
        <v>4610</v>
      </c>
      <c r="D52" s="748" t="s">
        <v>4713</v>
      </c>
      <c r="E52" s="748" t="s">
        <v>4714</v>
      </c>
      <c r="F52" s="764">
        <v>36</v>
      </c>
      <c r="G52" s="764">
        <v>1474.1999999999998</v>
      </c>
      <c r="H52" s="764">
        <v>1</v>
      </c>
      <c r="I52" s="764">
        <v>40.949999999999996</v>
      </c>
      <c r="J52" s="764">
        <v>18</v>
      </c>
      <c r="K52" s="764">
        <v>737.1</v>
      </c>
      <c r="L52" s="764">
        <v>0.50000000000000011</v>
      </c>
      <c r="M52" s="764">
        <v>40.950000000000003</v>
      </c>
      <c r="N52" s="764">
        <v>18</v>
      </c>
      <c r="O52" s="764">
        <v>705.24</v>
      </c>
      <c r="P52" s="753">
        <v>0.47838827838827847</v>
      </c>
      <c r="Q52" s="765">
        <v>39.18</v>
      </c>
    </row>
    <row r="53" spans="1:17" ht="14.4" customHeight="1" x14ac:dyDescent="0.3">
      <c r="A53" s="746" t="s">
        <v>543</v>
      </c>
      <c r="B53" s="748" t="s">
        <v>4688</v>
      </c>
      <c r="C53" s="748" t="s">
        <v>4610</v>
      </c>
      <c r="D53" s="748" t="s">
        <v>4715</v>
      </c>
      <c r="E53" s="748" t="s">
        <v>4716</v>
      </c>
      <c r="F53" s="764">
        <v>17</v>
      </c>
      <c r="G53" s="764">
        <v>348.16</v>
      </c>
      <c r="H53" s="764">
        <v>1</v>
      </c>
      <c r="I53" s="764">
        <v>20.48</v>
      </c>
      <c r="J53" s="764"/>
      <c r="K53" s="764"/>
      <c r="L53" s="764"/>
      <c r="M53" s="764"/>
      <c r="N53" s="764"/>
      <c r="O53" s="764"/>
      <c r="P53" s="753"/>
      <c r="Q53" s="765"/>
    </row>
    <row r="54" spans="1:17" ht="14.4" customHeight="1" x14ac:dyDescent="0.3">
      <c r="A54" s="746" t="s">
        <v>543</v>
      </c>
      <c r="B54" s="748" t="s">
        <v>4688</v>
      </c>
      <c r="C54" s="748" t="s">
        <v>4610</v>
      </c>
      <c r="D54" s="748" t="s">
        <v>4717</v>
      </c>
      <c r="E54" s="748" t="s">
        <v>4718</v>
      </c>
      <c r="F54" s="764"/>
      <c r="G54" s="764"/>
      <c r="H54" s="764"/>
      <c r="I54" s="764"/>
      <c r="J54" s="764">
        <v>34</v>
      </c>
      <c r="K54" s="764">
        <v>2337.16</v>
      </c>
      <c r="L54" s="764"/>
      <c r="M54" s="764">
        <v>68.739999999999995</v>
      </c>
      <c r="N54" s="764"/>
      <c r="O54" s="764"/>
      <c r="P54" s="753"/>
      <c r="Q54" s="765"/>
    </row>
    <row r="55" spans="1:17" ht="14.4" customHeight="1" x14ac:dyDescent="0.3">
      <c r="A55" s="746" t="s">
        <v>543</v>
      </c>
      <c r="B55" s="748" t="s">
        <v>4688</v>
      </c>
      <c r="C55" s="748" t="s">
        <v>4610</v>
      </c>
      <c r="D55" s="748" t="s">
        <v>4719</v>
      </c>
      <c r="E55" s="748" t="s">
        <v>4720</v>
      </c>
      <c r="F55" s="764">
        <v>14.9</v>
      </c>
      <c r="G55" s="764">
        <v>58495.91</v>
      </c>
      <c r="H55" s="764">
        <v>1</v>
      </c>
      <c r="I55" s="764">
        <v>3925.9</v>
      </c>
      <c r="J55" s="764">
        <v>0.3</v>
      </c>
      <c r="K55" s="764">
        <v>1177.77</v>
      </c>
      <c r="L55" s="764">
        <v>2.0134228187919462E-2</v>
      </c>
      <c r="M55" s="764">
        <v>3925.9</v>
      </c>
      <c r="N55" s="764">
        <v>9.1999999999999993</v>
      </c>
      <c r="O55" s="764">
        <v>34548.120000000003</v>
      </c>
      <c r="P55" s="753">
        <v>0.5906074458880971</v>
      </c>
      <c r="Q55" s="765">
        <v>3755.2304347826093</v>
      </c>
    </row>
    <row r="56" spans="1:17" ht="14.4" customHeight="1" x14ac:dyDescent="0.3">
      <c r="A56" s="746" t="s">
        <v>543</v>
      </c>
      <c r="B56" s="748" t="s">
        <v>4688</v>
      </c>
      <c r="C56" s="748" t="s">
        <v>4610</v>
      </c>
      <c r="D56" s="748" t="s">
        <v>4721</v>
      </c>
      <c r="E56" s="748" t="s">
        <v>4722</v>
      </c>
      <c r="F56" s="764">
        <v>18</v>
      </c>
      <c r="G56" s="764">
        <v>2062.44</v>
      </c>
      <c r="H56" s="764">
        <v>1</v>
      </c>
      <c r="I56" s="764">
        <v>114.58</v>
      </c>
      <c r="J56" s="764">
        <v>25</v>
      </c>
      <c r="K56" s="764">
        <v>2864.49</v>
      </c>
      <c r="L56" s="764">
        <v>1.3888840402629894</v>
      </c>
      <c r="M56" s="764">
        <v>114.57959999999999</v>
      </c>
      <c r="N56" s="764"/>
      <c r="O56" s="764"/>
      <c r="P56" s="753"/>
      <c r="Q56" s="765"/>
    </row>
    <row r="57" spans="1:17" ht="14.4" customHeight="1" x14ac:dyDescent="0.3">
      <c r="A57" s="746" t="s">
        <v>543</v>
      </c>
      <c r="B57" s="748" t="s">
        <v>4688</v>
      </c>
      <c r="C57" s="748" t="s">
        <v>4610</v>
      </c>
      <c r="D57" s="748" t="s">
        <v>4723</v>
      </c>
      <c r="E57" s="748" t="s">
        <v>4724</v>
      </c>
      <c r="F57" s="764">
        <v>19</v>
      </c>
      <c r="G57" s="764">
        <v>4354.04</v>
      </c>
      <c r="H57" s="764">
        <v>1</v>
      </c>
      <c r="I57" s="764">
        <v>229.16</v>
      </c>
      <c r="J57" s="764">
        <v>2</v>
      </c>
      <c r="K57" s="764">
        <v>458.32</v>
      </c>
      <c r="L57" s="764">
        <v>0.10526315789473684</v>
      </c>
      <c r="M57" s="764">
        <v>229.16</v>
      </c>
      <c r="N57" s="764">
        <v>44</v>
      </c>
      <c r="O57" s="764">
        <v>9644.7999999999993</v>
      </c>
      <c r="P57" s="753">
        <v>2.2151381245923325</v>
      </c>
      <c r="Q57" s="765">
        <v>219.2</v>
      </c>
    </row>
    <row r="58" spans="1:17" ht="14.4" customHeight="1" x14ac:dyDescent="0.3">
      <c r="A58" s="746" t="s">
        <v>543</v>
      </c>
      <c r="B58" s="748" t="s">
        <v>4688</v>
      </c>
      <c r="C58" s="748" t="s">
        <v>4610</v>
      </c>
      <c r="D58" s="748" t="s">
        <v>4725</v>
      </c>
      <c r="E58" s="748" t="s">
        <v>3003</v>
      </c>
      <c r="F58" s="764"/>
      <c r="G58" s="764"/>
      <c r="H58" s="764"/>
      <c r="I58" s="764"/>
      <c r="J58" s="764"/>
      <c r="K58" s="764"/>
      <c r="L58" s="764"/>
      <c r="M58" s="764"/>
      <c r="N58" s="764">
        <v>7</v>
      </c>
      <c r="O58" s="764">
        <v>460.25</v>
      </c>
      <c r="P58" s="753"/>
      <c r="Q58" s="765">
        <v>65.75</v>
      </c>
    </row>
    <row r="59" spans="1:17" ht="14.4" customHeight="1" x14ac:dyDescent="0.3">
      <c r="A59" s="746" t="s">
        <v>543</v>
      </c>
      <c r="B59" s="748" t="s">
        <v>4688</v>
      </c>
      <c r="C59" s="748" t="s">
        <v>4610</v>
      </c>
      <c r="D59" s="748" t="s">
        <v>4726</v>
      </c>
      <c r="E59" s="748" t="s">
        <v>4727</v>
      </c>
      <c r="F59" s="764">
        <v>72</v>
      </c>
      <c r="G59" s="764">
        <v>14783.76</v>
      </c>
      <c r="H59" s="764">
        <v>1</v>
      </c>
      <c r="I59" s="764">
        <v>205.33</v>
      </c>
      <c r="J59" s="764"/>
      <c r="K59" s="764"/>
      <c r="L59" s="764"/>
      <c r="M59" s="764"/>
      <c r="N59" s="764"/>
      <c r="O59" s="764"/>
      <c r="P59" s="753"/>
      <c r="Q59" s="765"/>
    </row>
    <row r="60" spans="1:17" ht="14.4" customHeight="1" x14ac:dyDescent="0.3">
      <c r="A60" s="746" t="s">
        <v>543</v>
      </c>
      <c r="B60" s="748" t="s">
        <v>4688</v>
      </c>
      <c r="C60" s="748" t="s">
        <v>4610</v>
      </c>
      <c r="D60" s="748" t="s">
        <v>4728</v>
      </c>
      <c r="E60" s="748" t="s">
        <v>2960</v>
      </c>
      <c r="F60" s="764">
        <v>13.5</v>
      </c>
      <c r="G60" s="764">
        <v>1307.99</v>
      </c>
      <c r="H60" s="764">
        <v>1</v>
      </c>
      <c r="I60" s="764">
        <v>96.888148148148147</v>
      </c>
      <c r="J60" s="764">
        <v>6</v>
      </c>
      <c r="K60" s="764">
        <v>581.77</v>
      </c>
      <c r="L60" s="764">
        <v>0.44478168793339395</v>
      </c>
      <c r="M60" s="764">
        <v>96.961666666666659</v>
      </c>
      <c r="N60" s="764">
        <v>7.1000000000000005</v>
      </c>
      <c r="O60" s="764">
        <v>658.43</v>
      </c>
      <c r="P60" s="753">
        <v>0.50339069870564757</v>
      </c>
      <c r="Q60" s="765">
        <v>92.736619718309839</v>
      </c>
    </row>
    <row r="61" spans="1:17" ht="14.4" customHeight="1" x14ac:dyDescent="0.3">
      <c r="A61" s="746" t="s">
        <v>543</v>
      </c>
      <c r="B61" s="748" t="s">
        <v>4688</v>
      </c>
      <c r="C61" s="748" t="s">
        <v>4610</v>
      </c>
      <c r="D61" s="748" t="s">
        <v>4729</v>
      </c>
      <c r="E61" s="748" t="s">
        <v>4730</v>
      </c>
      <c r="F61" s="764"/>
      <c r="G61" s="764"/>
      <c r="H61" s="764"/>
      <c r="I61" s="764"/>
      <c r="J61" s="764">
        <v>8</v>
      </c>
      <c r="K61" s="764">
        <v>10767.04</v>
      </c>
      <c r="L61" s="764"/>
      <c r="M61" s="764">
        <v>1345.88</v>
      </c>
      <c r="N61" s="764"/>
      <c r="O61" s="764"/>
      <c r="P61" s="753"/>
      <c r="Q61" s="765"/>
    </row>
    <row r="62" spans="1:17" ht="14.4" customHeight="1" x14ac:dyDescent="0.3">
      <c r="A62" s="746" t="s">
        <v>543</v>
      </c>
      <c r="B62" s="748" t="s">
        <v>4688</v>
      </c>
      <c r="C62" s="748" t="s">
        <v>4610</v>
      </c>
      <c r="D62" s="748" t="s">
        <v>4731</v>
      </c>
      <c r="E62" s="748" t="s">
        <v>3278</v>
      </c>
      <c r="F62" s="764">
        <v>1</v>
      </c>
      <c r="G62" s="764">
        <v>800</v>
      </c>
      <c r="H62" s="764">
        <v>1</v>
      </c>
      <c r="I62" s="764">
        <v>800</v>
      </c>
      <c r="J62" s="764">
        <v>0.55000000000000004</v>
      </c>
      <c r="K62" s="764">
        <v>440</v>
      </c>
      <c r="L62" s="764">
        <v>0.55000000000000004</v>
      </c>
      <c r="M62" s="764">
        <v>799.99999999999989</v>
      </c>
      <c r="N62" s="764">
        <v>0.55000000000000004</v>
      </c>
      <c r="O62" s="764">
        <v>420.86</v>
      </c>
      <c r="P62" s="753">
        <v>0.52607500000000007</v>
      </c>
      <c r="Q62" s="765">
        <v>765.19999999999993</v>
      </c>
    </row>
    <row r="63" spans="1:17" ht="14.4" customHeight="1" x14ac:dyDescent="0.3">
      <c r="A63" s="746" t="s">
        <v>543</v>
      </c>
      <c r="B63" s="748" t="s">
        <v>4688</v>
      </c>
      <c r="C63" s="748" t="s">
        <v>4610</v>
      </c>
      <c r="D63" s="748" t="s">
        <v>4732</v>
      </c>
      <c r="E63" s="748" t="s">
        <v>4733</v>
      </c>
      <c r="F63" s="764">
        <v>0.3</v>
      </c>
      <c r="G63" s="764">
        <v>647.58000000000004</v>
      </c>
      <c r="H63" s="764">
        <v>1</v>
      </c>
      <c r="I63" s="764">
        <v>2158.6000000000004</v>
      </c>
      <c r="J63" s="764">
        <v>2.9</v>
      </c>
      <c r="K63" s="764">
        <v>6259.95</v>
      </c>
      <c r="L63" s="764">
        <v>9.6666821087742054</v>
      </c>
      <c r="M63" s="764">
        <v>2158.6034482758619</v>
      </c>
      <c r="N63" s="764"/>
      <c r="O63" s="764"/>
      <c r="P63" s="753"/>
      <c r="Q63" s="765"/>
    </row>
    <row r="64" spans="1:17" ht="14.4" customHeight="1" x14ac:dyDescent="0.3">
      <c r="A64" s="746" t="s">
        <v>543</v>
      </c>
      <c r="B64" s="748" t="s">
        <v>4688</v>
      </c>
      <c r="C64" s="748" t="s">
        <v>4610</v>
      </c>
      <c r="D64" s="748" t="s">
        <v>4734</v>
      </c>
      <c r="E64" s="748" t="s">
        <v>3266</v>
      </c>
      <c r="F64" s="764">
        <v>4.9000000000000004</v>
      </c>
      <c r="G64" s="764">
        <v>3072.79</v>
      </c>
      <c r="H64" s="764">
        <v>1</v>
      </c>
      <c r="I64" s="764">
        <v>627.09999999999991</v>
      </c>
      <c r="J64" s="764">
        <v>2.6</v>
      </c>
      <c r="K64" s="764">
        <v>1630.46</v>
      </c>
      <c r="L64" s="764">
        <v>0.53061224489795922</v>
      </c>
      <c r="M64" s="764">
        <v>627.1</v>
      </c>
      <c r="N64" s="764">
        <v>4.0999999999999996</v>
      </c>
      <c r="O64" s="764">
        <v>2459.1799999999998</v>
      </c>
      <c r="P64" s="753">
        <v>0.80030851441198381</v>
      </c>
      <c r="Q64" s="765">
        <v>599.80000000000007</v>
      </c>
    </row>
    <row r="65" spans="1:17" ht="14.4" customHeight="1" x14ac:dyDescent="0.3">
      <c r="A65" s="746" t="s">
        <v>543</v>
      </c>
      <c r="B65" s="748" t="s">
        <v>4688</v>
      </c>
      <c r="C65" s="748" t="s">
        <v>4610</v>
      </c>
      <c r="D65" s="748" t="s">
        <v>4735</v>
      </c>
      <c r="E65" s="748" t="s">
        <v>4736</v>
      </c>
      <c r="F65" s="764"/>
      <c r="G65" s="764"/>
      <c r="H65" s="764"/>
      <c r="I65" s="764"/>
      <c r="J65" s="764"/>
      <c r="K65" s="764"/>
      <c r="L65" s="764"/>
      <c r="M65" s="764"/>
      <c r="N65" s="764">
        <v>9</v>
      </c>
      <c r="O65" s="764">
        <v>7198.11</v>
      </c>
      <c r="P65" s="753"/>
      <c r="Q65" s="765">
        <v>799.79</v>
      </c>
    </row>
    <row r="66" spans="1:17" ht="14.4" customHeight="1" x14ac:dyDescent="0.3">
      <c r="A66" s="746" t="s">
        <v>543</v>
      </c>
      <c r="B66" s="748" t="s">
        <v>4688</v>
      </c>
      <c r="C66" s="748" t="s">
        <v>4610</v>
      </c>
      <c r="D66" s="748" t="s">
        <v>4737</v>
      </c>
      <c r="E66" s="748" t="s">
        <v>3006</v>
      </c>
      <c r="F66" s="764">
        <v>14</v>
      </c>
      <c r="G66" s="764">
        <v>3832.64</v>
      </c>
      <c r="H66" s="764">
        <v>1</v>
      </c>
      <c r="I66" s="764">
        <v>273.76</v>
      </c>
      <c r="J66" s="764"/>
      <c r="K66" s="764"/>
      <c r="L66" s="764"/>
      <c r="M66" s="764"/>
      <c r="N66" s="764">
        <v>3</v>
      </c>
      <c r="O66" s="764">
        <v>277.47000000000003</v>
      </c>
      <c r="P66" s="753">
        <v>7.2396572597478503E-2</v>
      </c>
      <c r="Q66" s="765">
        <v>92.490000000000009</v>
      </c>
    </row>
    <row r="67" spans="1:17" ht="14.4" customHeight="1" x14ac:dyDescent="0.3">
      <c r="A67" s="746" t="s">
        <v>543</v>
      </c>
      <c r="B67" s="748" t="s">
        <v>4688</v>
      </c>
      <c r="C67" s="748" t="s">
        <v>4610</v>
      </c>
      <c r="D67" s="748" t="s">
        <v>4738</v>
      </c>
      <c r="E67" s="748" t="s">
        <v>4739</v>
      </c>
      <c r="F67" s="764"/>
      <c r="G67" s="764"/>
      <c r="H67" s="764"/>
      <c r="I67" s="764"/>
      <c r="J67" s="764">
        <v>2</v>
      </c>
      <c r="K67" s="764">
        <v>2691.76</v>
      </c>
      <c r="L67" s="764"/>
      <c r="M67" s="764">
        <v>1345.88</v>
      </c>
      <c r="N67" s="764"/>
      <c r="O67" s="764"/>
      <c r="P67" s="753"/>
      <c r="Q67" s="765"/>
    </row>
    <row r="68" spans="1:17" ht="14.4" customHeight="1" x14ac:dyDescent="0.3">
      <c r="A68" s="746" t="s">
        <v>543</v>
      </c>
      <c r="B68" s="748" t="s">
        <v>4688</v>
      </c>
      <c r="C68" s="748" t="s">
        <v>4610</v>
      </c>
      <c r="D68" s="748" t="s">
        <v>4740</v>
      </c>
      <c r="E68" s="748" t="s">
        <v>4741</v>
      </c>
      <c r="F68" s="764"/>
      <c r="G68" s="764"/>
      <c r="H68" s="764"/>
      <c r="I68" s="764"/>
      <c r="J68" s="764">
        <v>0.5</v>
      </c>
      <c r="K68" s="764">
        <v>825.75</v>
      </c>
      <c r="L68" s="764"/>
      <c r="M68" s="764">
        <v>1651.5</v>
      </c>
      <c r="N68" s="764">
        <v>0.1</v>
      </c>
      <c r="O68" s="764">
        <v>157.97</v>
      </c>
      <c r="P68" s="753"/>
      <c r="Q68" s="765">
        <v>1579.6999999999998</v>
      </c>
    </row>
    <row r="69" spans="1:17" ht="14.4" customHeight="1" x14ac:dyDescent="0.3">
      <c r="A69" s="746" t="s">
        <v>543</v>
      </c>
      <c r="B69" s="748" t="s">
        <v>4688</v>
      </c>
      <c r="C69" s="748" t="s">
        <v>4610</v>
      </c>
      <c r="D69" s="748" t="s">
        <v>4742</v>
      </c>
      <c r="E69" s="748" t="s">
        <v>2997</v>
      </c>
      <c r="F69" s="764"/>
      <c r="G69" s="764"/>
      <c r="H69" s="764"/>
      <c r="I69" s="764"/>
      <c r="J69" s="764"/>
      <c r="K69" s="764"/>
      <c r="L69" s="764"/>
      <c r="M69" s="764"/>
      <c r="N69" s="764">
        <v>31.8</v>
      </c>
      <c r="O69" s="764">
        <v>65660.27</v>
      </c>
      <c r="P69" s="753"/>
      <c r="Q69" s="765">
        <v>2064.7883647798744</v>
      </c>
    </row>
    <row r="70" spans="1:17" ht="14.4" customHeight="1" x14ac:dyDescent="0.3">
      <c r="A70" s="746" t="s">
        <v>543</v>
      </c>
      <c r="B70" s="748" t="s">
        <v>4688</v>
      </c>
      <c r="C70" s="748" t="s">
        <v>4610</v>
      </c>
      <c r="D70" s="748" t="s">
        <v>4743</v>
      </c>
      <c r="E70" s="748" t="s">
        <v>3009</v>
      </c>
      <c r="F70" s="764"/>
      <c r="G70" s="764"/>
      <c r="H70" s="764"/>
      <c r="I70" s="764"/>
      <c r="J70" s="764"/>
      <c r="K70" s="764"/>
      <c r="L70" s="764"/>
      <c r="M70" s="764"/>
      <c r="N70" s="764">
        <v>2.2999999999999998</v>
      </c>
      <c r="O70" s="764">
        <v>901.14</v>
      </c>
      <c r="P70" s="753"/>
      <c r="Q70" s="765">
        <v>391.8</v>
      </c>
    </row>
    <row r="71" spans="1:17" ht="14.4" customHeight="1" x14ac:dyDescent="0.3">
      <c r="A71" s="746" t="s">
        <v>543</v>
      </c>
      <c r="B71" s="748" t="s">
        <v>4688</v>
      </c>
      <c r="C71" s="748" t="s">
        <v>4610</v>
      </c>
      <c r="D71" s="748" t="s">
        <v>4744</v>
      </c>
      <c r="E71" s="748" t="s">
        <v>4745</v>
      </c>
      <c r="F71" s="764"/>
      <c r="G71" s="764"/>
      <c r="H71" s="764"/>
      <c r="I71" s="764"/>
      <c r="J71" s="764">
        <v>6</v>
      </c>
      <c r="K71" s="764">
        <v>687.48</v>
      </c>
      <c r="L71" s="764"/>
      <c r="M71" s="764">
        <v>114.58</v>
      </c>
      <c r="N71" s="764"/>
      <c r="O71" s="764"/>
      <c r="P71" s="753"/>
      <c r="Q71" s="765"/>
    </row>
    <row r="72" spans="1:17" ht="14.4" customHeight="1" x14ac:dyDescent="0.3">
      <c r="A72" s="746" t="s">
        <v>543</v>
      </c>
      <c r="B72" s="748" t="s">
        <v>4688</v>
      </c>
      <c r="C72" s="748" t="s">
        <v>4610</v>
      </c>
      <c r="D72" s="748" t="s">
        <v>4746</v>
      </c>
      <c r="E72" s="748" t="s">
        <v>3012</v>
      </c>
      <c r="F72" s="764"/>
      <c r="G72" s="764"/>
      <c r="H72" s="764"/>
      <c r="I72" s="764"/>
      <c r="J72" s="764"/>
      <c r="K72" s="764"/>
      <c r="L72" s="764"/>
      <c r="M72" s="764"/>
      <c r="N72" s="764">
        <v>5.4</v>
      </c>
      <c r="O72" s="764">
        <v>2084.8000000000002</v>
      </c>
      <c r="P72" s="753"/>
      <c r="Q72" s="765">
        <v>386.07407407407408</v>
      </c>
    </row>
    <row r="73" spans="1:17" ht="14.4" customHeight="1" x14ac:dyDescent="0.3">
      <c r="A73" s="746" t="s">
        <v>543</v>
      </c>
      <c r="B73" s="748" t="s">
        <v>4688</v>
      </c>
      <c r="C73" s="748" t="s">
        <v>4610</v>
      </c>
      <c r="D73" s="748" t="s">
        <v>4747</v>
      </c>
      <c r="E73" s="748" t="s">
        <v>2947</v>
      </c>
      <c r="F73" s="764">
        <v>1.8</v>
      </c>
      <c r="G73" s="764">
        <v>2069.9</v>
      </c>
      <c r="H73" s="764">
        <v>1</v>
      </c>
      <c r="I73" s="764">
        <v>1149.9444444444446</v>
      </c>
      <c r="J73" s="764"/>
      <c r="K73" s="764"/>
      <c r="L73" s="764"/>
      <c r="M73" s="764"/>
      <c r="N73" s="764">
        <v>13.600000000000001</v>
      </c>
      <c r="O73" s="764">
        <v>10501.43</v>
      </c>
      <c r="P73" s="753">
        <v>5.073399681144017</v>
      </c>
      <c r="Q73" s="765">
        <v>772.1639705882352</v>
      </c>
    </row>
    <row r="74" spans="1:17" ht="14.4" customHeight="1" x14ac:dyDescent="0.3">
      <c r="A74" s="746" t="s">
        <v>543</v>
      </c>
      <c r="B74" s="748" t="s">
        <v>4688</v>
      </c>
      <c r="C74" s="748" t="s">
        <v>4610</v>
      </c>
      <c r="D74" s="748" t="s">
        <v>4748</v>
      </c>
      <c r="E74" s="748" t="s">
        <v>4749</v>
      </c>
      <c r="F74" s="764">
        <v>5.09</v>
      </c>
      <c r="G74" s="764">
        <v>18444.939999999999</v>
      </c>
      <c r="H74" s="764">
        <v>1</v>
      </c>
      <c r="I74" s="764">
        <v>3623.7603143418464</v>
      </c>
      <c r="J74" s="764">
        <v>8.49</v>
      </c>
      <c r="K74" s="764">
        <v>30562.539999999997</v>
      </c>
      <c r="L74" s="764">
        <v>1.6569606623822035</v>
      </c>
      <c r="M74" s="764">
        <v>3599.8280329799759</v>
      </c>
      <c r="N74" s="764">
        <v>3.42</v>
      </c>
      <c r="O74" s="764">
        <v>11858.08</v>
      </c>
      <c r="P74" s="753">
        <v>0.64289067896127616</v>
      </c>
      <c r="Q74" s="765">
        <v>3467.2748538011697</v>
      </c>
    </row>
    <row r="75" spans="1:17" ht="14.4" customHeight="1" x14ac:dyDescent="0.3">
      <c r="A75" s="746" t="s">
        <v>543</v>
      </c>
      <c r="B75" s="748" t="s">
        <v>4688</v>
      </c>
      <c r="C75" s="748" t="s">
        <v>4610</v>
      </c>
      <c r="D75" s="748" t="s">
        <v>4750</v>
      </c>
      <c r="E75" s="748" t="s">
        <v>4751</v>
      </c>
      <c r="F75" s="764"/>
      <c r="G75" s="764"/>
      <c r="H75" s="764"/>
      <c r="I75" s="764"/>
      <c r="J75" s="764">
        <v>0.1</v>
      </c>
      <c r="K75" s="764">
        <v>82.57</v>
      </c>
      <c r="L75" s="764"/>
      <c r="M75" s="764">
        <v>825.69999999999993</v>
      </c>
      <c r="N75" s="764">
        <v>0.2</v>
      </c>
      <c r="O75" s="764">
        <v>157.97</v>
      </c>
      <c r="P75" s="753"/>
      <c r="Q75" s="765">
        <v>789.84999999999991</v>
      </c>
    </row>
    <row r="76" spans="1:17" ht="14.4" customHeight="1" x14ac:dyDescent="0.3">
      <c r="A76" s="746" t="s">
        <v>543</v>
      </c>
      <c r="B76" s="748" t="s">
        <v>4688</v>
      </c>
      <c r="C76" s="748" t="s">
        <v>4610</v>
      </c>
      <c r="D76" s="748" t="s">
        <v>4752</v>
      </c>
      <c r="E76" s="748" t="s">
        <v>3000</v>
      </c>
      <c r="F76" s="764"/>
      <c r="G76" s="764"/>
      <c r="H76" s="764"/>
      <c r="I76" s="764"/>
      <c r="J76" s="764"/>
      <c r="K76" s="764"/>
      <c r="L76" s="764"/>
      <c r="M76" s="764"/>
      <c r="N76" s="764">
        <v>1.2</v>
      </c>
      <c r="O76" s="764">
        <v>2550.7199999999998</v>
      </c>
      <c r="P76" s="753"/>
      <c r="Q76" s="765">
        <v>2125.6</v>
      </c>
    </row>
    <row r="77" spans="1:17" ht="14.4" customHeight="1" x14ac:dyDescent="0.3">
      <c r="A77" s="746" t="s">
        <v>543</v>
      </c>
      <c r="B77" s="748" t="s">
        <v>4688</v>
      </c>
      <c r="C77" s="748" t="s">
        <v>4753</v>
      </c>
      <c r="D77" s="748" t="s">
        <v>4754</v>
      </c>
      <c r="E77" s="748" t="s">
        <v>4755</v>
      </c>
      <c r="F77" s="764">
        <v>16</v>
      </c>
      <c r="G77" s="764">
        <v>29608.960000000003</v>
      </c>
      <c r="H77" s="764">
        <v>1</v>
      </c>
      <c r="I77" s="764">
        <v>1850.5600000000002</v>
      </c>
      <c r="J77" s="764">
        <v>12</v>
      </c>
      <c r="K77" s="764">
        <v>22386.959999999999</v>
      </c>
      <c r="L77" s="764">
        <v>0.7560873465329413</v>
      </c>
      <c r="M77" s="764">
        <v>1865.58</v>
      </c>
      <c r="N77" s="764">
        <v>20</v>
      </c>
      <c r="O77" s="764">
        <v>37311.599999999999</v>
      </c>
      <c r="P77" s="753">
        <v>1.2601455775549022</v>
      </c>
      <c r="Q77" s="765">
        <v>1865.58</v>
      </c>
    </row>
    <row r="78" spans="1:17" ht="14.4" customHeight="1" x14ac:dyDescent="0.3">
      <c r="A78" s="746" t="s">
        <v>543</v>
      </c>
      <c r="B78" s="748" t="s">
        <v>4688</v>
      </c>
      <c r="C78" s="748" t="s">
        <v>4753</v>
      </c>
      <c r="D78" s="748" t="s">
        <v>4756</v>
      </c>
      <c r="E78" s="748" t="s">
        <v>4757</v>
      </c>
      <c r="F78" s="764">
        <v>1</v>
      </c>
      <c r="G78" s="764">
        <v>2728.71</v>
      </c>
      <c r="H78" s="764">
        <v>1</v>
      </c>
      <c r="I78" s="764">
        <v>2728.71</v>
      </c>
      <c r="J78" s="764"/>
      <c r="K78" s="764"/>
      <c r="L78" s="764"/>
      <c r="M78" s="764"/>
      <c r="N78" s="764">
        <v>2</v>
      </c>
      <c r="O78" s="764">
        <v>5457.42</v>
      </c>
      <c r="P78" s="753">
        <v>2</v>
      </c>
      <c r="Q78" s="765">
        <v>2728.71</v>
      </c>
    </row>
    <row r="79" spans="1:17" ht="14.4" customHeight="1" x14ac:dyDescent="0.3">
      <c r="A79" s="746" t="s">
        <v>543</v>
      </c>
      <c r="B79" s="748" t="s">
        <v>4688</v>
      </c>
      <c r="C79" s="748" t="s">
        <v>4615</v>
      </c>
      <c r="D79" s="748" t="s">
        <v>4758</v>
      </c>
      <c r="E79" s="748" t="s">
        <v>4759</v>
      </c>
      <c r="F79" s="764">
        <v>5199</v>
      </c>
      <c r="G79" s="764">
        <v>5684029</v>
      </c>
      <c r="H79" s="764">
        <v>1</v>
      </c>
      <c r="I79" s="764">
        <v>1093.2927486055009</v>
      </c>
      <c r="J79" s="764">
        <v>5102</v>
      </c>
      <c r="K79" s="764">
        <v>5590083</v>
      </c>
      <c r="L79" s="764">
        <v>0.98347193513615083</v>
      </c>
      <c r="M79" s="764">
        <v>1095.6650333202665</v>
      </c>
      <c r="N79" s="764">
        <v>5450</v>
      </c>
      <c r="O79" s="764">
        <v>5932937</v>
      </c>
      <c r="P79" s="753">
        <v>1.0437907688366825</v>
      </c>
      <c r="Q79" s="765">
        <v>1088.6122935779817</v>
      </c>
    </row>
    <row r="80" spans="1:17" ht="14.4" customHeight="1" x14ac:dyDescent="0.3">
      <c r="A80" s="746" t="s">
        <v>543</v>
      </c>
      <c r="B80" s="748" t="s">
        <v>4688</v>
      </c>
      <c r="C80" s="748" t="s">
        <v>4615</v>
      </c>
      <c r="D80" s="748" t="s">
        <v>4760</v>
      </c>
      <c r="E80" s="748" t="s">
        <v>4761</v>
      </c>
      <c r="F80" s="764">
        <v>1</v>
      </c>
      <c r="G80" s="764">
        <v>277</v>
      </c>
      <c r="H80" s="764">
        <v>1</v>
      </c>
      <c r="I80" s="764">
        <v>277</v>
      </c>
      <c r="J80" s="764"/>
      <c r="K80" s="764"/>
      <c r="L80" s="764"/>
      <c r="M80" s="764"/>
      <c r="N80" s="764"/>
      <c r="O80" s="764"/>
      <c r="P80" s="753"/>
      <c r="Q80" s="765"/>
    </row>
    <row r="81" spans="1:17" ht="14.4" customHeight="1" x14ac:dyDescent="0.3">
      <c r="A81" s="746" t="s">
        <v>543</v>
      </c>
      <c r="B81" s="748" t="s">
        <v>4688</v>
      </c>
      <c r="C81" s="748" t="s">
        <v>4615</v>
      </c>
      <c r="D81" s="748" t="s">
        <v>4762</v>
      </c>
      <c r="E81" s="748" t="s">
        <v>4763</v>
      </c>
      <c r="F81" s="764">
        <v>15</v>
      </c>
      <c r="G81" s="764">
        <v>2775</v>
      </c>
      <c r="H81" s="764">
        <v>1</v>
      </c>
      <c r="I81" s="764">
        <v>185</v>
      </c>
      <c r="J81" s="764">
        <v>15</v>
      </c>
      <c r="K81" s="764">
        <v>2802</v>
      </c>
      <c r="L81" s="764">
        <v>1.0097297297297296</v>
      </c>
      <c r="M81" s="764">
        <v>186.8</v>
      </c>
      <c r="N81" s="764">
        <v>21</v>
      </c>
      <c r="O81" s="764">
        <v>3969</v>
      </c>
      <c r="P81" s="753">
        <v>1.4302702702702703</v>
      </c>
      <c r="Q81" s="765">
        <v>189</v>
      </c>
    </row>
    <row r="82" spans="1:17" ht="14.4" customHeight="1" x14ac:dyDescent="0.3">
      <c r="A82" s="746" t="s">
        <v>543</v>
      </c>
      <c r="B82" s="748" t="s">
        <v>4688</v>
      </c>
      <c r="C82" s="748" t="s">
        <v>4615</v>
      </c>
      <c r="D82" s="748" t="s">
        <v>4641</v>
      </c>
      <c r="E82" s="748" t="s">
        <v>4642</v>
      </c>
      <c r="F82" s="764">
        <v>290</v>
      </c>
      <c r="G82" s="764">
        <v>187032</v>
      </c>
      <c r="H82" s="764">
        <v>1</v>
      </c>
      <c r="I82" s="764">
        <v>644.93793103448274</v>
      </c>
      <c r="J82" s="764">
        <v>295</v>
      </c>
      <c r="K82" s="764">
        <v>191025</v>
      </c>
      <c r="L82" s="764">
        <v>1.0213492878224046</v>
      </c>
      <c r="M82" s="764">
        <v>647.54237288135596</v>
      </c>
      <c r="N82" s="764">
        <v>297</v>
      </c>
      <c r="O82" s="764">
        <v>193909</v>
      </c>
      <c r="P82" s="753">
        <v>1.0367691090294708</v>
      </c>
      <c r="Q82" s="765">
        <v>652.89225589225589</v>
      </c>
    </row>
    <row r="83" spans="1:17" ht="14.4" customHeight="1" x14ac:dyDescent="0.3">
      <c r="A83" s="746" t="s">
        <v>543</v>
      </c>
      <c r="B83" s="748" t="s">
        <v>4688</v>
      </c>
      <c r="C83" s="748" t="s">
        <v>4615</v>
      </c>
      <c r="D83" s="748" t="s">
        <v>4643</v>
      </c>
      <c r="E83" s="748" t="s">
        <v>4644</v>
      </c>
      <c r="F83" s="764">
        <v>247</v>
      </c>
      <c r="G83" s="764">
        <v>101484</v>
      </c>
      <c r="H83" s="764">
        <v>1</v>
      </c>
      <c r="I83" s="764">
        <v>410.86639676113361</v>
      </c>
      <c r="J83" s="764">
        <v>245</v>
      </c>
      <c r="K83" s="764">
        <v>101289</v>
      </c>
      <c r="L83" s="764">
        <v>0.99807851483977772</v>
      </c>
      <c r="M83" s="764">
        <v>413.42448979591836</v>
      </c>
      <c r="N83" s="764">
        <v>258</v>
      </c>
      <c r="O83" s="764">
        <v>108082</v>
      </c>
      <c r="P83" s="753">
        <v>1.0650151748058807</v>
      </c>
      <c r="Q83" s="765">
        <v>418.92248062015506</v>
      </c>
    </row>
    <row r="84" spans="1:17" ht="14.4" customHeight="1" x14ac:dyDescent="0.3">
      <c r="A84" s="746" t="s">
        <v>543</v>
      </c>
      <c r="B84" s="748" t="s">
        <v>4688</v>
      </c>
      <c r="C84" s="748" t="s">
        <v>4615</v>
      </c>
      <c r="D84" s="748" t="s">
        <v>4645</v>
      </c>
      <c r="E84" s="748" t="s">
        <v>4646</v>
      </c>
      <c r="F84" s="764">
        <v>254</v>
      </c>
      <c r="G84" s="764">
        <v>52315</v>
      </c>
      <c r="H84" s="764">
        <v>1</v>
      </c>
      <c r="I84" s="764">
        <v>205.96456692913387</v>
      </c>
      <c r="J84" s="764">
        <v>263</v>
      </c>
      <c r="K84" s="764">
        <v>54526</v>
      </c>
      <c r="L84" s="764">
        <v>1.0422632132275638</v>
      </c>
      <c r="M84" s="764">
        <v>207.32319391634982</v>
      </c>
      <c r="N84" s="764">
        <v>271</v>
      </c>
      <c r="O84" s="764">
        <v>56898</v>
      </c>
      <c r="P84" s="753">
        <v>1.0876039376851763</v>
      </c>
      <c r="Q84" s="765">
        <v>209.95571955719558</v>
      </c>
    </row>
    <row r="85" spans="1:17" ht="14.4" customHeight="1" x14ac:dyDescent="0.3">
      <c r="A85" s="746" t="s">
        <v>543</v>
      </c>
      <c r="B85" s="748" t="s">
        <v>4688</v>
      </c>
      <c r="C85" s="748" t="s">
        <v>4615</v>
      </c>
      <c r="D85" s="748" t="s">
        <v>4764</v>
      </c>
      <c r="E85" s="748" t="s">
        <v>4765</v>
      </c>
      <c r="F85" s="764">
        <v>0</v>
      </c>
      <c r="G85" s="764">
        <v>0</v>
      </c>
      <c r="H85" s="764"/>
      <c r="I85" s="764"/>
      <c r="J85" s="764">
        <v>0</v>
      </c>
      <c r="K85" s="764">
        <v>0</v>
      </c>
      <c r="L85" s="764"/>
      <c r="M85" s="764"/>
      <c r="N85" s="764">
        <v>0</v>
      </c>
      <c r="O85" s="764">
        <v>0</v>
      </c>
      <c r="P85" s="753"/>
      <c r="Q85" s="765"/>
    </row>
    <row r="86" spans="1:17" ht="14.4" customHeight="1" x14ac:dyDescent="0.3">
      <c r="A86" s="746" t="s">
        <v>543</v>
      </c>
      <c r="B86" s="748" t="s">
        <v>4688</v>
      </c>
      <c r="C86" s="748" t="s">
        <v>4615</v>
      </c>
      <c r="D86" s="748" t="s">
        <v>4766</v>
      </c>
      <c r="E86" s="748" t="s">
        <v>4767</v>
      </c>
      <c r="F86" s="764">
        <v>68</v>
      </c>
      <c r="G86" s="764">
        <v>0</v>
      </c>
      <c r="H86" s="764"/>
      <c r="I86" s="764">
        <v>0</v>
      </c>
      <c r="J86" s="764">
        <v>184</v>
      </c>
      <c r="K86" s="764">
        <v>0</v>
      </c>
      <c r="L86" s="764"/>
      <c r="M86" s="764">
        <v>0</v>
      </c>
      <c r="N86" s="764">
        <v>358</v>
      </c>
      <c r="O86" s="764">
        <v>0</v>
      </c>
      <c r="P86" s="753"/>
      <c r="Q86" s="765">
        <v>0</v>
      </c>
    </row>
    <row r="87" spans="1:17" ht="14.4" customHeight="1" x14ac:dyDescent="0.3">
      <c r="A87" s="746" t="s">
        <v>543</v>
      </c>
      <c r="B87" s="748" t="s">
        <v>4688</v>
      </c>
      <c r="C87" s="748" t="s">
        <v>4615</v>
      </c>
      <c r="D87" s="748" t="s">
        <v>4647</v>
      </c>
      <c r="E87" s="748" t="s">
        <v>4648</v>
      </c>
      <c r="F87" s="764">
        <v>295</v>
      </c>
      <c r="G87" s="764">
        <v>96468</v>
      </c>
      <c r="H87" s="764">
        <v>1</v>
      </c>
      <c r="I87" s="764">
        <v>327.0101694915254</v>
      </c>
      <c r="J87" s="764">
        <v>313</v>
      </c>
      <c r="K87" s="764">
        <v>102750</v>
      </c>
      <c r="L87" s="764">
        <v>1.0651200398059459</v>
      </c>
      <c r="M87" s="764">
        <v>328.27476038338659</v>
      </c>
      <c r="N87" s="764">
        <v>340</v>
      </c>
      <c r="O87" s="764">
        <v>112538</v>
      </c>
      <c r="P87" s="753">
        <v>1.1665837376124726</v>
      </c>
      <c r="Q87" s="765">
        <v>330.99411764705883</v>
      </c>
    </row>
    <row r="88" spans="1:17" ht="14.4" customHeight="1" x14ac:dyDescent="0.3">
      <c r="A88" s="746" t="s">
        <v>543</v>
      </c>
      <c r="B88" s="748" t="s">
        <v>4688</v>
      </c>
      <c r="C88" s="748" t="s">
        <v>4615</v>
      </c>
      <c r="D88" s="748" t="s">
        <v>4768</v>
      </c>
      <c r="E88" s="748" t="s">
        <v>4769</v>
      </c>
      <c r="F88" s="764">
        <v>4479</v>
      </c>
      <c r="G88" s="764">
        <v>0</v>
      </c>
      <c r="H88" s="764"/>
      <c r="I88" s="764">
        <v>0</v>
      </c>
      <c r="J88" s="764"/>
      <c r="K88" s="764"/>
      <c r="L88" s="764"/>
      <c r="M88" s="764"/>
      <c r="N88" s="764"/>
      <c r="O88" s="764"/>
      <c r="P88" s="753"/>
      <c r="Q88" s="765"/>
    </row>
    <row r="89" spans="1:17" ht="14.4" customHeight="1" x14ac:dyDescent="0.3">
      <c r="A89" s="746" t="s">
        <v>543</v>
      </c>
      <c r="B89" s="748" t="s">
        <v>4688</v>
      </c>
      <c r="C89" s="748" t="s">
        <v>4615</v>
      </c>
      <c r="D89" s="748" t="s">
        <v>4770</v>
      </c>
      <c r="E89" s="748" t="s">
        <v>4771</v>
      </c>
      <c r="F89" s="764">
        <v>3</v>
      </c>
      <c r="G89" s="764">
        <v>168</v>
      </c>
      <c r="H89" s="764">
        <v>1</v>
      </c>
      <c r="I89" s="764">
        <v>56</v>
      </c>
      <c r="J89" s="764">
        <v>5</v>
      </c>
      <c r="K89" s="764">
        <v>285</v>
      </c>
      <c r="L89" s="764">
        <v>1.6964285714285714</v>
      </c>
      <c r="M89" s="764">
        <v>57</v>
      </c>
      <c r="N89" s="764"/>
      <c r="O89" s="764"/>
      <c r="P89" s="753"/>
      <c r="Q89" s="765"/>
    </row>
    <row r="90" spans="1:17" ht="14.4" customHeight="1" x14ac:dyDescent="0.3">
      <c r="A90" s="746" t="s">
        <v>543</v>
      </c>
      <c r="B90" s="748" t="s">
        <v>4688</v>
      </c>
      <c r="C90" s="748" t="s">
        <v>4615</v>
      </c>
      <c r="D90" s="748" t="s">
        <v>4772</v>
      </c>
      <c r="E90" s="748" t="s">
        <v>4773</v>
      </c>
      <c r="F90" s="764"/>
      <c r="G90" s="764"/>
      <c r="H90" s="764"/>
      <c r="I90" s="764"/>
      <c r="J90" s="764">
        <v>14</v>
      </c>
      <c r="K90" s="764">
        <v>0</v>
      </c>
      <c r="L90" s="764"/>
      <c r="M90" s="764">
        <v>0</v>
      </c>
      <c r="N90" s="764"/>
      <c r="O90" s="764"/>
      <c r="P90" s="753"/>
      <c r="Q90" s="765"/>
    </row>
    <row r="91" spans="1:17" ht="14.4" customHeight="1" x14ac:dyDescent="0.3">
      <c r="A91" s="746" t="s">
        <v>543</v>
      </c>
      <c r="B91" s="748" t="s">
        <v>4688</v>
      </c>
      <c r="C91" s="748" t="s">
        <v>4615</v>
      </c>
      <c r="D91" s="748" t="s">
        <v>4774</v>
      </c>
      <c r="E91" s="748" t="s">
        <v>4775</v>
      </c>
      <c r="F91" s="764">
        <v>12</v>
      </c>
      <c r="G91" s="764">
        <v>0</v>
      </c>
      <c r="H91" s="764"/>
      <c r="I91" s="764">
        <v>0</v>
      </c>
      <c r="J91" s="764">
        <v>7</v>
      </c>
      <c r="K91" s="764">
        <v>0</v>
      </c>
      <c r="L91" s="764"/>
      <c r="M91" s="764">
        <v>0</v>
      </c>
      <c r="N91" s="764">
        <v>13</v>
      </c>
      <c r="O91" s="764">
        <v>0</v>
      </c>
      <c r="P91" s="753"/>
      <c r="Q91" s="765">
        <v>0</v>
      </c>
    </row>
    <row r="92" spans="1:17" ht="14.4" customHeight="1" x14ac:dyDescent="0.3">
      <c r="A92" s="746" t="s">
        <v>543</v>
      </c>
      <c r="B92" s="748" t="s">
        <v>4688</v>
      </c>
      <c r="C92" s="748" t="s">
        <v>4615</v>
      </c>
      <c r="D92" s="748" t="s">
        <v>4776</v>
      </c>
      <c r="E92" s="748" t="s">
        <v>4777</v>
      </c>
      <c r="F92" s="764"/>
      <c r="G92" s="764"/>
      <c r="H92" s="764"/>
      <c r="I92" s="764"/>
      <c r="J92" s="764">
        <v>1</v>
      </c>
      <c r="K92" s="764">
        <v>228</v>
      </c>
      <c r="L92" s="764"/>
      <c r="M92" s="764">
        <v>228</v>
      </c>
      <c r="N92" s="764"/>
      <c r="O92" s="764"/>
      <c r="P92" s="753"/>
      <c r="Q92" s="765"/>
    </row>
    <row r="93" spans="1:17" ht="14.4" customHeight="1" x14ac:dyDescent="0.3">
      <c r="A93" s="746" t="s">
        <v>543</v>
      </c>
      <c r="B93" s="748" t="s">
        <v>4778</v>
      </c>
      <c r="C93" s="748" t="s">
        <v>4615</v>
      </c>
      <c r="D93" s="748" t="s">
        <v>4779</v>
      </c>
      <c r="E93" s="748" t="s">
        <v>4780</v>
      </c>
      <c r="F93" s="764"/>
      <c r="G93" s="764"/>
      <c r="H93" s="764"/>
      <c r="I93" s="764"/>
      <c r="J93" s="764">
        <v>1</v>
      </c>
      <c r="K93" s="764">
        <v>1889</v>
      </c>
      <c r="L93" s="764"/>
      <c r="M93" s="764">
        <v>1889</v>
      </c>
      <c r="N93" s="764"/>
      <c r="O93" s="764"/>
      <c r="P93" s="753"/>
      <c r="Q93" s="765"/>
    </row>
    <row r="94" spans="1:17" ht="14.4" customHeight="1" x14ac:dyDescent="0.3">
      <c r="A94" s="746" t="s">
        <v>543</v>
      </c>
      <c r="B94" s="748" t="s">
        <v>4778</v>
      </c>
      <c r="C94" s="748" t="s">
        <v>4615</v>
      </c>
      <c r="D94" s="748" t="s">
        <v>4781</v>
      </c>
      <c r="E94" s="748" t="s">
        <v>4782</v>
      </c>
      <c r="F94" s="764"/>
      <c r="G94" s="764"/>
      <c r="H94" s="764"/>
      <c r="I94" s="764"/>
      <c r="J94" s="764"/>
      <c r="K94" s="764"/>
      <c r="L94" s="764"/>
      <c r="M94" s="764"/>
      <c r="N94" s="764">
        <v>1</v>
      </c>
      <c r="O94" s="764">
        <v>2698</v>
      </c>
      <c r="P94" s="753"/>
      <c r="Q94" s="765">
        <v>2698</v>
      </c>
    </row>
    <row r="95" spans="1:17" ht="14.4" customHeight="1" x14ac:dyDescent="0.3">
      <c r="A95" s="746" t="s">
        <v>543</v>
      </c>
      <c r="B95" s="748" t="s">
        <v>4778</v>
      </c>
      <c r="C95" s="748" t="s">
        <v>4615</v>
      </c>
      <c r="D95" s="748" t="s">
        <v>4783</v>
      </c>
      <c r="E95" s="748" t="s">
        <v>4784</v>
      </c>
      <c r="F95" s="764">
        <v>1</v>
      </c>
      <c r="G95" s="764">
        <v>0</v>
      </c>
      <c r="H95" s="764"/>
      <c r="I95" s="764">
        <v>0</v>
      </c>
      <c r="J95" s="764"/>
      <c r="K95" s="764"/>
      <c r="L95" s="764"/>
      <c r="M95" s="764"/>
      <c r="N95" s="764"/>
      <c r="O95" s="764"/>
      <c r="P95" s="753"/>
      <c r="Q95" s="765"/>
    </row>
    <row r="96" spans="1:17" ht="14.4" customHeight="1" x14ac:dyDescent="0.3">
      <c r="A96" s="746" t="s">
        <v>543</v>
      </c>
      <c r="B96" s="748" t="s">
        <v>4778</v>
      </c>
      <c r="C96" s="748" t="s">
        <v>4615</v>
      </c>
      <c r="D96" s="748" t="s">
        <v>4785</v>
      </c>
      <c r="E96" s="748" t="s">
        <v>4786</v>
      </c>
      <c r="F96" s="764">
        <v>1</v>
      </c>
      <c r="G96" s="764">
        <v>0</v>
      </c>
      <c r="H96" s="764"/>
      <c r="I96" s="764">
        <v>0</v>
      </c>
      <c r="J96" s="764"/>
      <c r="K96" s="764"/>
      <c r="L96" s="764"/>
      <c r="M96" s="764"/>
      <c r="N96" s="764"/>
      <c r="O96" s="764"/>
      <c r="P96" s="753"/>
      <c r="Q96" s="765"/>
    </row>
    <row r="97" spans="1:17" ht="14.4" customHeight="1" x14ac:dyDescent="0.3">
      <c r="A97" s="746" t="s">
        <v>543</v>
      </c>
      <c r="B97" s="748" t="s">
        <v>4778</v>
      </c>
      <c r="C97" s="748" t="s">
        <v>4615</v>
      </c>
      <c r="D97" s="748" t="s">
        <v>4787</v>
      </c>
      <c r="E97" s="748" t="s">
        <v>4788</v>
      </c>
      <c r="F97" s="764">
        <v>1</v>
      </c>
      <c r="G97" s="764">
        <v>0</v>
      </c>
      <c r="H97" s="764"/>
      <c r="I97" s="764">
        <v>0</v>
      </c>
      <c r="J97" s="764"/>
      <c r="K97" s="764"/>
      <c r="L97" s="764"/>
      <c r="M97" s="764"/>
      <c r="N97" s="764"/>
      <c r="O97" s="764"/>
      <c r="P97" s="753"/>
      <c r="Q97" s="765"/>
    </row>
    <row r="98" spans="1:17" ht="14.4" customHeight="1" x14ac:dyDescent="0.3">
      <c r="A98" s="746" t="s">
        <v>543</v>
      </c>
      <c r="B98" s="748" t="s">
        <v>4778</v>
      </c>
      <c r="C98" s="748" t="s">
        <v>4615</v>
      </c>
      <c r="D98" s="748" t="s">
        <v>4789</v>
      </c>
      <c r="E98" s="748" t="s">
        <v>4790</v>
      </c>
      <c r="F98" s="764">
        <v>1</v>
      </c>
      <c r="G98" s="764">
        <v>2651</v>
      </c>
      <c r="H98" s="764">
        <v>1</v>
      </c>
      <c r="I98" s="764">
        <v>2651</v>
      </c>
      <c r="J98" s="764"/>
      <c r="K98" s="764"/>
      <c r="L98" s="764"/>
      <c r="M98" s="764"/>
      <c r="N98" s="764"/>
      <c r="O98" s="764"/>
      <c r="P98" s="753"/>
      <c r="Q98" s="765"/>
    </row>
    <row r="99" spans="1:17" ht="14.4" customHeight="1" x14ac:dyDescent="0.3">
      <c r="A99" s="746" t="s">
        <v>543</v>
      </c>
      <c r="B99" s="748" t="s">
        <v>4778</v>
      </c>
      <c r="C99" s="748" t="s">
        <v>4615</v>
      </c>
      <c r="D99" s="748" t="s">
        <v>4791</v>
      </c>
      <c r="E99" s="748" t="s">
        <v>4792</v>
      </c>
      <c r="F99" s="764">
        <v>1</v>
      </c>
      <c r="G99" s="764">
        <v>0</v>
      </c>
      <c r="H99" s="764"/>
      <c r="I99" s="764">
        <v>0</v>
      </c>
      <c r="J99" s="764"/>
      <c r="K99" s="764"/>
      <c r="L99" s="764"/>
      <c r="M99" s="764"/>
      <c r="N99" s="764"/>
      <c r="O99" s="764"/>
      <c r="P99" s="753"/>
      <c r="Q99" s="765"/>
    </row>
    <row r="100" spans="1:17" ht="14.4" customHeight="1" x14ac:dyDescent="0.3">
      <c r="A100" s="746" t="s">
        <v>543</v>
      </c>
      <c r="B100" s="748" t="s">
        <v>4778</v>
      </c>
      <c r="C100" s="748" t="s">
        <v>4615</v>
      </c>
      <c r="D100" s="748" t="s">
        <v>4793</v>
      </c>
      <c r="E100" s="748" t="s">
        <v>4794</v>
      </c>
      <c r="F100" s="764">
        <v>1</v>
      </c>
      <c r="G100" s="764">
        <v>0</v>
      </c>
      <c r="H100" s="764"/>
      <c r="I100" s="764">
        <v>0</v>
      </c>
      <c r="J100" s="764"/>
      <c r="K100" s="764"/>
      <c r="L100" s="764"/>
      <c r="M100" s="764"/>
      <c r="N100" s="764"/>
      <c r="O100" s="764"/>
      <c r="P100" s="753"/>
      <c r="Q100" s="765"/>
    </row>
    <row r="101" spans="1:17" ht="14.4" customHeight="1" x14ac:dyDescent="0.3">
      <c r="A101" s="746" t="s">
        <v>4795</v>
      </c>
      <c r="B101" s="748" t="s">
        <v>4634</v>
      </c>
      <c r="C101" s="748" t="s">
        <v>4615</v>
      </c>
      <c r="D101" s="748" t="s">
        <v>4616</v>
      </c>
      <c r="E101" s="748" t="s">
        <v>4617</v>
      </c>
      <c r="F101" s="764"/>
      <c r="G101" s="764"/>
      <c r="H101" s="764"/>
      <c r="I101" s="764"/>
      <c r="J101" s="764">
        <v>2</v>
      </c>
      <c r="K101" s="764">
        <v>69</v>
      </c>
      <c r="L101" s="764"/>
      <c r="M101" s="764">
        <v>34.5</v>
      </c>
      <c r="N101" s="764">
        <v>1</v>
      </c>
      <c r="O101" s="764">
        <v>35</v>
      </c>
      <c r="P101" s="753"/>
      <c r="Q101" s="765">
        <v>35</v>
      </c>
    </row>
    <row r="102" spans="1:17" ht="14.4" customHeight="1" x14ac:dyDescent="0.3">
      <c r="A102" s="746" t="s">
        <v>4795</v>
      </c>
      <c r="B102" s="748" t="s">
        <v>4634</v>
      </c>
      <c r="C102" s="748" t="s">
        <v>4615</v>
      </c>
      <c r="D102" s="748" t="s">
        <v>4647</v>
      </c>
      <c r="E102" s="748" t="s">
        <v>4648</v>
      </c>
      <c r="F102" s="764">
        <v>65</v>
      </c>
      <c r="G102" s="764">
        <v>21255</v>
      </c>
      <c r="H102" s="764">
        <v>1</v>
      </c>
      <c r="I102" s="764">
        <v>327</v>
      </c>
      <c r="J102" s="764">
        <v>61</v>
      </c>
      <c r="K102" s="764">
        <v>20031</v>
      </c>
      <c r="L102" s="764">
        <v>0.94241354975299929</v>
      </c>
      <c r="M102" s="764">
        <v>328.37704918032784</v>
      </c>
      <c r="N102" s="764">
        <v>69</v>
      </c>
      <c r="O102" s="764">
        <v>22839</v>
      </c>
      <c r="P102" s="753">
        <v>1.0745236414961186</v>
      </c>
      <c r="Q102" s="765">
        <v>331</v>
      </c>
    </row>
    <row r="103" spans="1:17" ht="14.4" customHeight="1" x14ac:dyDescent="0.3">
      <c r="A103" s="746" t="s">
        <v>4796</v>
      </c>
      <c r="B103" s="748" t="s">
        <v>4634</v>
      </c>
      <c r="C103" s="748" t="s">
        <v>4615</v>
      </c>
      <c r="D103" s="748" t="s">
        <v>4647</v>
      </c>
      <c r="E103" s="748" t="s">
        <v>4648</v>
      </c>
      <c r="F103" s="764">
        <v>1</v>
      </c>
      <c r="G103" s="764">
        <v>327</v>
      </c>
      <c r="H103" s="764">
        <v>1</v>
      </c>
      <c r="I103" s="764">
        <v>327</v>
      </c>
      <c r="J103" s="764"/>
      <c r="K103" s="764"/>
      <c r="L103" s="764"/>
      <c r="M103" s="764"/>
      <c r="N103" s="764">
        <v>4</v>
      </c>
      <c r="O103" s="764">
        <v>1324</v>
      </c>
      <c r="P103" s="753">
        <v>4.048929663608563</v>
      </c>
      <c r="Q103" s="765">
        <v>331</v>
      </c>
    </row>
    <row r="104" spans="1:17" ht="14.4" customHeight="1" x14ac:dyDescent="0.3">
      <c r="A104" s="746" t="s">
        <v>4797</v>
      </c>
      <c r="B104" s="748" t="s">
        <v>4634</v>
      </c>
      <c r="C104" s="748" t="s">
        <v>4615</v>
      </c>
      <c r="D104" s="748" t="s">
        <v>4647</v>
      </c>
      <c r="E104" s="748" t="s">
        <v>4648</v>
      </c>
      <c r="F104" s="764">
        <v>2</v>
      </c>
      <c r="G104" s="764">
        <v>654</v>
      </c>
      <c r="H104" s="764">
        <v>1</v>
      </c>
      <c r="I104" s="764">
        <v>327</v>
      </c>
      <c r="J104" s="764">
        <v>1</v>
      </c>
      <c r="K104" s="764">
        <v>330</v>
      </c>
      <c r="L104" s="764">
        <v>0.50458715596330272</v>
      </c>
      <c r="M104" s="764">
        <v>330</v>
      </c>
      <c r="N104" s="764"/>
      <c r="O104" s="764"/>
      <c r="P104" s="753"/>
      <c r="Q104" s="765"/>
    </row>
    <row r="105" spans="1:17" ht="14.4" customHeight="1" thickBot="1" x14ac:dyDescent="0.35">
      <c r="A105" s="754" t="s">
        <v>4798</v>
      </c>
      <c r="B105" s="755" t="s">
        <v>4634</v>
      </c>
      <c r="C105" s="755" t="s">
        <v>4615</v>
      </c>
      <c r="D105" s="755" t="s">
        <v>4647</v>
      </c>
      <c r="E105" s="755" t="s">
        <v>4648</v>
      </c>
      <c r="F105" s="766">
        <v>3</v>
      </c>
      <c r="G105" s="766">
        <v>981</v>
      </c>
      <c r="H105" s="766">
        <v>1</v>
      </c>
      <c r="I105" s="766">
        <v>327</v>
      </c>
      <c r="J105" s="766">
        <v>2</v>
      </c>
      <c r="K105" s="766">
        <v>654</v>
      </c>
      <c r="L105" s="766">
        <v>0.66666666666666663</v>
      </c>
      <c r="M105" s="766">
        <v>327</v>
      </c>
      <c r="N105" s="766">
        <v>3</v>
      </c>
      <c r="O105" s="766">
        <v>993</v>
      </c>
      <c r="P105" s="760">
        <v>1.0122324159021407</v>
      </c>
      <c r="Q105" s="767">
        <v>331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292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340.358</v>
      </c>
      <c r="C5" s="114">
        <v>395.22</v>
      </c>
      <c r="D5" s="114">
        <v>420.63400000000001</v>
      </c>
      <c r="E5" s="131">
        <v>1.2358575382391481</v>
      </c>
      <c r="F5" s="132">
        <v>210</v>
      </c>
      <c r="G5" s="114">
        <v>193</v>
      </c>
      <c r="H5" s="114">
        <v>200</v>
      </c>
      <c r="I5" s="133">
        <v>0.95238095238095233</v>
      </c>
      <c r="J5" s="123"/>
      <c r="K5" s="123"/>
      <c r="L5" s="7">
        <f>D5-B5</f>
        <v>80.27600000000001</v>
      </c>
      <c r="M5" s="8">
        <f>H5-F5</f>
        <v>-10</v>
      </c>
    </row>
    <row r="6" spans="1:13" ht="14.4" hidden="1" customHeight="1" outlineLevel="1" x14ac:dyDescent="0.3">
      <c r="A6" s="119" t="s">
        <v>169</v>
      </c>
      <c r="B6" s="122">
        <v>86.546999999999997</v>
      </c>
      <c r="C6" s="113">
        <v>96.031000000000006</v>
      </c>
      <c r="D6" s="113">
        <v>99.034999999999997</v>
      </c>
      <c r="E6" s="134">
        <v>1.1442915410123979</v>
      </c>
      <c r="F6" s="135">
        <v>52</v>
      </c>
      <c r="G6" s="113">
        <v>49</v>
      </c>
      <c r="H6" s="113">
        <v>55</v>
      </c>
      <c r="I6" s="136">
        <v>1.0576923076923077</v>
      </c>
      <c r="J6" s="123"/>
      <c r="K6" s="123"/>
      <c r="L6" s="5">
        <f t="shared" ref="L6:L11" si="0">D6-B6</f>
        <v>12.488</v>
      </c>
      <c r="M6" s="6">
        <f t="shared" ref="M6:M13" si="1">H6-F6</f>
        <v>3</v>
      </c>
    </row>
    <row r="7" spans="1:13" ht="14.4" hidden="1" customHeight="1" outlineLevel="1" x14ac:dyDescent="0.3">
      <c r="A7" s="119" t="s">
        <v>170</v>
      </c>
      <c r="B7" s="122">
        <v>85.846999999999994</v>
      </c>
      <c r="C7" s="113">
        <v>72.572999999999993</v>
      </c>
      <c r="D7" s="113">
        <v>146.88900000000001</v>
      </c>
      <c r="E7" s="134">
        <v>1.7110557154006549</v>
      </c>
      <c r="F7" s="135">
        <v>32</v>
      </c>
      <c r="G7" s="113">
        <v>41</v>
      </c>
      <c r="H7" s="113">
        <v>49</v>
      </c>
      <c r="I7" s="136">
        <v>1.53125</v>
      </c>
      <c r="J7" s="123"/>
      <c r="K7" s="123"/>
      <c r="L7" s="5">
        <f t="shared" si="0"/>
        <v>61.042000000000016</v>
      </c>
      <c r="M7" s="6">
        <f t="shared" si="1"/>
        <v>17</v>
      </c>
    </row>
    <row r="8" spans="1:13" ht="14.4" hidden="1" customHeight="1" outlineLevel="1" x14ac:dyDescent="0.3">
      <c r="A8" s="119" t="s">
        <v>171</v>
      </c>
      <c r="B8" s="122">
        <v>37.387999999999998</v>
      </c>
      <c r="C8" s="113">
        <v>10.215</v>
      </c>
      <c r="D8" s="113">
        <v>23.408000000000001</v>
      </c>
      <c r="E8" s="134">
        <v>0.62608323526265119</v>
      </c>
      <c r="F8" s="135">
        <v>5</v>
      </c>
      <c r="G8" s="113">
        <v>7</v>
      </c>
      <c r="H8" s="113">
        <v>10</v>
      </c>
      <c r="I8" s="136">
        <v>2</v>
      </c>
      <c r="J8" s="123"/>
      <c r="K8" s="123"/>
      <c r="L8" s="5">
        <f t="shared" si="0"/>
        <v>-13.979999999999997</v>
      </c>
      <c r="M8" s="6">
        <f t="shared" si="1"/>
        <v>5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545</v>
      </c>
      <c r="F9" s="135">
        <v>0</v>
      </c>
      <c r="G9" s="113">
        <v>0</v>
      </c>
      <c r="H9" s="113">
        <v>0</v>
      </c>
      <c r="I9" s="136" t="s">
        <v>545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69.248000000000005</v>
      </c>
      <c r="C10" s="113">
        <v>129.179</v>
      </c>
      <c r="D10" s="113">
        <v>146.31800000000001</v>
      </c>
      <c r="E10" s="134">
        <v>2.1129563308687618</v>
      </c>
      <c r="F10" s="135">
        <v>44</v>
      </c>
      <c r="G10" s="113">
        <v>49</v>
      </c>
      <c r="H10" s="113">
        <v>52</v>
      </c>
      <c r="I10" s="136">
        <v>1.1818181818181819</v>
      </c>
      <c r="J10" s="123"/>
      <c r="K10" s="123"/>
      <c r="L10" s="5">
        <f t="shared" si="0"/>
        <v>77.070000000000007</v>
      </c>
      <c r="M10" s="6">
        <f t="shared" si="1"/>
        <v>8</v>
      </c>
    </row>
    <row r="11" spans="1:13" ht="14.4" hidden="1" customHeight="1" outlineLevel="1" x14ac:dyDescent="0.3">
      <c r="A11" s="119" t="s">
        <v>174</v>
      </c>
      <c r="B11" s="122">
        <v>2.379</v>
      </c>
      <c r="C11" s="113">
        <v>1.3640000000000001</v>
      </c>
      <c r="D11" s="113">
        <v>4.8730000000000002</v>
      </c>
      <c r="E11" s="134">
        <v>2.048339638503573</v>
      </c>
      <c r="F11" s="135">
        <v>1</v>
      </c>
      <c r="G11" s="113">
        <v>2</v>
      </c>
      <c r="H11" s="113">
        <v>3</v>
      </c>
      <c r="I11" s="136">
        <v>3</v>
      </c>
      <c r="J11" s="123"/>
      <c r="K11" s="123"/>
      <c r="L11" s="5">
        <f t="shared" si="0"/>
        <v>2.4940000000000002</v>
      </c>
      <c r="M11" s="6">
        <f t="shared" si="1"/>
        <v>2</v>
      </c>
    </row>
    <row r="12" spans="1:13" ht="14.4" hidden="1" customHeight="1" outlineLevel="1" thickBot="1" x14ac:dyDescent="0.35">
      <c r="A12" s="244" t="s">
        <v>212</v>
      </c>
      <c r="B12" s="245">
        <v>0</v>
      </c>
      <c r="C12" s="246">
        <v>0</v>
      </c>
      <c r="D12" s="246">
        <v>0</v>
      </c>
      <c r="E12" s="247"/>
      <c r="F12" s="248">
        <v>0</v>
      </c>
      <c r="G12" s="246">
        <v>0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621.76700000000005</v>
      </c>
      <c r="C13" s="116">
        <f>SUM(C5:C12)</f>
        <v>704.58200000000011</v>
      </c>
      <c r="D13" s="116">
        <f>SUM(D5:D12)</f>
        <v>841.15700000000004</v>
      </c>
      <c r="E13" s="137">
        <f>IF(OR(D13=0,B13=0),0,D13/B13)</f>
        <v>1.3528492184371315</v>
      </c>
      <c r="F13" s="138">
        <f>SUM(F5:F12)</f>
        <v>344</v>
      </c>
      <c r="G13" s="116">
        <f>SUM(G5:G12)</f>
        <v>341</v>
      </c>
      <c r="H13" s="116">
        <f>SUM(H5:H12)</f>
        <v>369</v>
      </c>
      <c r="I13" s="139">
        <f>IF(OR(H13=0,F13=0),0,H13/F13)</f>
        <v>1.0726744186046511</v>
      </c>
      <c r="J13" s="123"/>
      <c r="K13" s="123"/>
      <c r="L13" s="129">
        <f>D13-B13</f>
        <v>219.39</v>
      </c>
      <c r="M13" s="140">
        <f t="shared" si="1"/>
        <v>25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292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330.87099999999998</v>
      </c>
      <c r="C18" s="114">
        <v>379.73700000000002</v>
      </c>
      <c r="D18" s="114">
        <v>407.17500000000001</v>
      </c>
      <c r="E18" s="131">
        <v>1.2306155571204489</v>
      </c>
      <c r="F18" s="121">
        <v>208</v>
      </c>
      <c r="G18" s="114">
        <v>190</v>
      </c>
      <c r="H18" s="114">
        <v>197</v>
      </c>
      <c r="I18" s="133">
        <v>0.94711538461538458</v>
      </c>
      <c r="J18" s="571">
        <f>0.97*0.976</f>
        <v>0.94672000000000001</v>
      </c>
      <c r="K18" s="572"/>
      <c r="L18" s="147">
        <f>D18-B18</f>
        <v>76.30400000000003</v>
      </c>
      <c r="M18" s="148">
        <f>H18-F18</f>
        <v>-11</v>
      </c>
    </row>
    <row r="19" spans="1:13" ht="14.4" hidden="1" customHeight="1" outlineLevel="1" x14ac:dyDescent="0.3">
      <c r="A19" s="119" t="s">
        <v>169</v>
      </c>
      <c r="B19" s="122">
        <v>86.546999999999997</v>
      </c>
      <c r="C19" s="113">
        <v>86.914000000000001</v>
      </c>
      <c r="D19" s="113">
        <v>99.034999999999997</v>
      </c>
      <c r="E19" s="134">
        <v>1.1442915410123979</v>
      </c>
      <c r="F19" s="122">
        <v>52</v>
      </c>
      <c r="G19" s="113">
        <v>47</v>
      </c>
      <c r="H19" s="113">
        <v>55</v>
      </c>
      <c r="I19" s="136">
        <v>1.0576923076923077</v>
      </c>
      <c r="J19" s="571">
        <f>0.97*1.096</f>
        <v>1.0631200000000001</v>
      </c>
      <c r="K19" s="572"/>
      <c r="L19" s="149">
        <f t="shared" ref="L19:L26" si="2">D19-B19</f>
        <v>12.488</v>
      </c>
      <c r="M19" s="150">
        <f t="shared" ref="M19:M26" si="3">H19-F19</f>
        <v>3</v>
      </c>
    </row>
    <row r="20" spans="1:13" ht="14.4" hidden="1" customHeight="1" outlineLevel="1" x14ac:dyDescent="0.3">
      <c r="A20" s="119" t="s">
        <v>170</v>
      </c>
      <c r="B20" s="122">
        <v>85.846999999999994</v>
      </c>
      <c r="C20" s="113">
        <v>72.572999999999993</v>
      </c>
      <c r="D20" s="113">
        <v>143.90199999999999</v>
      </c>
      <c r="E20" s="134">
        <v>1.6762612554894172</v>
      </c>
      <c r="F20" s="122">
        <v>32</v>
      </c>
      <c r="G20" s="113">
        <v>41</v>
      </c>
      <c r="H20" s="113">
        <v>48</v>
      </c>
      <c r="I20" s="136">
        <v>1.5</v>
      </c>
      <c r="J20" s="571">
        <f>0.97*1.047</f>
        <v>1.01559</v>
      </c>
      <c r="K20" s="572"/>
      <c r="L20" s="149">
        <f t="shared" si="2"/>
        <v>58.054999999999993</v>
      </c>
      <c r="M20" s="150">
        <f t="shared" si="3"/>
        <v>16</v>
      </c>
    </row>
    <row r="21" spans="1:13" ht="14.4" hidden="1" customHeight="1" outlineLevel="1" x14ac:dyDescent="0.3">
      <c r="A21" s="119" t="s">
        <v>171</v>
      </c>
      <c r="B21" s="122">
        <v>37.387999999999998</v>
      </c>
      <c r="C21" s="113">
        <v>10.215</v>
      </c>
      <c r="D21" s="113">
        <v>23.408000000000001</v>
      </c>
      <c r="E21" s="134">
        <v>0.62608323526265119</v>
      </c>
      <c r="F21" s="122">
        <v>5</v>
      </c>
      <c r="G21" s="113">
        <v>7</v>
      </c>
      <c r="H21" s="113">
        <v>10</v>
      </c>
      <c r="I21" s="136">
        <v>2</v>
      </c>
      <c r="J21" s="571">
        <f>0.97*1.091</f>
        <v>1.05827</v>
      </c>
      <c r="K21" s="572"/>
      <c r="L21" s="149">
        <f t="shared" si="2"/>
        <v>-13.979999999999997</v>
      </c>
      <c r="M21" s="150">
        <f t="shared" si="3"/>
        <v>5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545</v>
      </c>
      <c r="F22" s="122">
        <v>0</v>
      </c>
      <c r="G22" s="113">
        <v>0</v>
      </c>
      <c r="H22" s="113">
        <v>0</v>
      </c>
      <c r="I22" s="136" t="s">
        <v>545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69.248000000000005</v>
      </c>
      <c r="C23" s="113">
        <v>124.54</v>
      </c>
      <c r="D23" s="113">
        <v>142.18600000000001</v>
      </c>
      <c r="E23" s="134">
        <v>2.0532867375231052</v>
      </c>
      <c r="F23" s="122">
        <v>44</v>
      </c>
      <c r="G23" s="113">
        <v>48</v>
      </c>
      <c r="H23" s="113">
        <v>51</v>
      </c>
      <c r="I23" s="136">
        <v>1.1590909090909092</v>
      </c>
      <c r="J23" s="571">
        <f>0.97*1.096</f>
        <v>1.0631200000000001</v>
      </c>
      <c r="K23" s="572"/>
      <c r="L23" s="149">
        <f t="shared" si="2"/>
        <v>72.938000000000002</v>
      </c>
      <c r="M23" s="150">
        <f t="shared" si="3"/>
        <v>7</v>
      </c>
    </row>
    <row r="24" spans="1:13" ht="14.4" hidden="1" customHeight="1" outlineLevel="1" x14ac:dyDescent="0.3">
      <c r="A24" s="119" t="s">
        <v>174</v>
      </c>
      <c r="B24" s="122">
        <v>2.379</v>
      </c>
      <c r="C24" s="113">
        <v>1.3640000000000001</v>
      </c>
      <c r="D24" s="113">
        <v>4.8730000000000002</v>
      </c>
      <c r="E24" s="134">
        <v>2.048339638503573</v>
      </c>
      <c r="F24" s="122">
        <v>1</v>
      </c>
      <c r="G24" s="113">
        <v>2</v>
      </c>
      <c r="H24" s="113">
        <v>3</v>
      </c>
      <c r="I24" s="136">
        <v>3</v>
      </c>
      <c r="J24" s="571">
        <f>0.97*0.989</f>
        <v>0.95933000000000002</v>
      </c>
      <c r="K24" s="572"/>
      <c r="L24" s="149">
        <f t="shared" si="2"/>
        <v>2.4940000000000002</v>
      </c>
      <c r="M24" s="150">
        <f t="shared" si="3"/>
        <v>2</v>
      </c>
    </row>
    <row r="25" spans="1:13" ht="14.4" hidden="1" customHeight="1" outlineLevel="1" thickBot="1" x14ac:dyDescent="0.35">
      <c r="A25" s="244" t="s">
        <v>212</v>
      </c>
      <c r="B25" s="245">
        <v>0</v>
      </c>
      <c r="C25" s="246">
        <v>0</v>
      </c>
      <c r="D25" s="246">
        <v>0</v>
      </c>
      <c r="E25" s="247"/>
      <c r="F25" s="245">
        <v>0</v>
      </c>
      <c r="G25" s="246">
        <v>0</v>
      </c>
      <c r="H25" s="246">
        <v>0</v>
      </c>
      <c r="I25" s="249"/>
      <c r="J25" s="365"/>
      <c r="K25" s="366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612.28000000000009</v>
      </c>
      <c r="C26" s="153">
        <f>SUM(C18:C25)</f>
        <v>675.34300000000007</v>
      </c>
      <c r="D26" s="153">
        <f>SUM(D18:D25)</f>
        <v>820.57900000000018</v>
      </c>
      <c r="E26" s="154">
        <f>IF(OR(D26=0,B26=0),0,D26/B26)</f>
        <v>1.3402021950741492</v>
      </c>
      <c r="F26" s="152">
        <f>SUM(F18:F25)</f>
        <v>342</v>
      </c>
      <c r="G26" s="153">
        <f>SUM(G18:G25)</f>
        <v>335</v>
      </c>
      <c r="H26" s="153">
        <f>SUM(H18:H25)</f>
        <v>364</v>
      </c>
      <c r="I26" s="155">
        <f>IF(OR(H26=0,F26=0),0,H26/F26)</f>
        <v>1.064327485380117</v>
      </c>
      <c r="J26" s="123"/>
      <c r="K26" s="123"/>
      <c r="L26" s="145">
        <f t="shared" si="2"/>
        <v>208.29900000000009</v>
      </c>
      <c r="M26" s="156">
        <f t="shared" si="3"/>
        <v>22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292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9.4870000000000001</v>
      </c>
      <c r="C31" s="114">
        <v>15.483000000000001</v>
      </c>
      <c r="D31" s="114">
        <v>13.459</v>
      </c>
      <c r="E31" s="131">
        <v>0.8692759801072143</v>
      </c>
      <c r="F31" s="132">
        <v>2</v>
      </c>
      <c r="G31" s="114">
        <v>3</v>
      </c>
      <c r="H31" s="114">
        <v>3</v>
      </c>
      <c r="I31" s="133">
        <v>1</v>
      </c>
      <c r="J31" s="158"/>
      <c r="K31" s="158"/>
      <c r="L31" s="147">
        <f t="shared" ref="L31:L39" si="4">D31-B31</f>
        <v>3.9719999999999995</v>
      </c>
      <c r="M31" s="148">
        <f t="shared" ref="M31:M39" si="5">H31-F31</f>
        <v>1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9.1170000000000009</v>
      </c>
      <c r="D32" s="113">
        <v>0</v>
      </c>
      <c r="E32" s="134" t="s">
        <v>545</v>
      </c>
      <c r="F32" s="135">
        <v>0</v>
      </c>
      <c r="G32" s="113">
        <v>2</v>
      </c>
      <c r="H32" s="113">
        <v>0</v>
      </c>
      <c r="I32" s="136" t="s">
        <v>545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2.9870000000000001</v>
      </c>
      <c r="E33" s="134" t="s">
        <v>545</v>
      </c>
      <c r="F33" s="135">
        <v>0</v>
      </c>
      <c r="G33" s="113">
        <v>0</v>
      </c>
      <c r="H33" s="113">
        <v>1</v>
      </c>
      <c r="I33" s="136" t="s">
        <v>545</v>
      </c>
      <c r="J33" s="158"/>
      <c r="K33" s="158"/>
      <c r="L33" s="149">
        <f t="shared" si="4"/>
        <v>2.9870000000000001</v>
      </c>
      <c r="M33" s="150">
        <f t="shared" si="5"/>
        <v>1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545</v>
      </c>
      <c r="F34" s="135">
        <v>0</v>
      </c>
      <c r="G34" s="113">
        <v>0</v>
      </c>
      <c r="H34" s="113">
        <v>0</v>
      </c>
      <c r="I34" s="136" t="s">
        <v>545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545</v>
      </c>
      <c r="F35" s="135">
        <v>0</v>
      </c>
      <c r="G35" s="113">
        <v>0</v>
      </c>
      <c r="H35" s="113">
        <v>0</v>
      </c>
      <c r="I35" s="136" t="s">
        <v>545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4.6390000000000002</v>
      </c>
      <c r="D36" s="113">
        <v>4.1319999999999997</v>
      </c>
      <c r="E36" s="134">
        <v>0.89070920456995029</v>
      </c>
      <c r="F36" s="135">
        <v>0</v>
      </c>
      <c r="G36" s="113">
        <v>1</v>
      </c>
      <c r="H36" s="113">
        <v>1</v>
      </c>
      <c r="I36" s="136">
        <v>1</v>
      </c>
      <c r="J36" s="158"/>
      <c r="K36" s="158"/>
      <c r="L36" s="149">
        <f t="shared" si="4"/>
        <v>4.1319999999999997</v>
      </c>
      <c r="M36" s="150">
        <f t="shared" si="5"/>
        <v>1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545</v>
      </c>
      <c r="F37" s="135">
        <v>0</v>
      </c>
      <c r="G37" s="113">
        <v>0</v>
      </c>
      <c r="H37" s="113">
        <v>0</v>
      </c>
      <c r="I37" s="136" t="s">
        <v>545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545</v>
      </c>
      <c r="F38" s="248">
        <v>0</v>
      </c>
      <c r="G38" s="246">
        <v>0</v>
      </c>
      <c r="H38" s="246">
        <v>0</v>
      </c>
      <c r="I38" s="249" t="s">
        <v>545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9.4870000000000001</v>
      </c>
      <c r="C39" s="166">
        <f>SUM(C31:C38)</f>
        <v>29.239000000000001</v>
      </c>
      <c r="D39" s="166">
        <f>SUM(D31:D38)</f>
        <v>20.577999999999996</v>
      </c>
      <c r="E39" s="167">
        <f>IF(OR(D39=0,B39=0),0,D39/B39)</f>
        <v>2.1690734689575204</v>
      </c>
      <c r="F39" s="168">
        <f>SUM(F31:F38)</f>
        <v>2</v>
      </c>
      <c r="G39" s="166">
        <f>SUM(G31:G38)</f>
        <v>6</v>
      </c>
      <c r="H39" s="166">
        <f>SUM(H31:H38)</f>
        <v>5</v>
      </c>
      <c r="I39" s="169">
        <f>IF(OR(H39=0,F39=0),0,H39/F39)</f>
        <v>2.5</v>
      </c>
      <c r="J39" s="158"/>
      <c r="K39" s="158"/>
      <c r="L39" s="163">
        <f t="shared" si="4"/>
        <v>11.090999999999996</v>
      </c>
      <c r="M39" s="170">
        <f t="shared" si="5"/>
        <v>3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295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291</v>
      </c>
    </row>
    <row r="43" spans="1:13" ht="14.4" customHeight="1" x14ac:dyDescent="0.25">
      <c r="A43" s="450" t="s">
        <v>297</v>
      </c>
    </row>
    <row r="44" spans="1:13" ht="14.4" customHeight="1" x14ac:dyDescent="0.25">
      <c r="A44" s="449" t="s">
        <v>293</v>
      </c>
    </row>
    <row r="45" spans="1:13" ht="14.4" customHeight="1" x14ac:dyDescent="0.25">
      <c r="A45" s="450" t="s">
        <v>294</v>
      </c>
    </row>
    <row r="46" spans="1:13" ht="14.4" customHeight="1" x14ac:dyDescent="0.3">
      <c r="A46" s="243" t="s">
        <v>296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402.31</v>
      </c>
      <c r="C33" s="203">
        <v>1580</v>
      </c>
      <c r="D33" s="84">
        <f>IF(C33="","",C33-B33)</f>
        <v>1177.69</v>
      </c>
      <c r="E33" s="85">
        <f>IF(C33="","",C33/B33)</f>
        <v>3.9273197285675225</v>
      </c>
      <c r="F33" s="86">
        <v>1182.94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989.01</v>
      </c>
      <c r="C34" s="204">
        <v>3762</v>
      </c>
      <c r="D34" s="87">
        <f t="shared" ref="D34:D45" si="0">IF(C34="","",C34-B34)</f>
        <v>2772.99</v>
      </c>
      <c r="E34" s="88">
        <f t="shared" ref="E34:E45" si="1">IF(C34="","",C34/B34)</f>
        <v>3.8038038038038038</v>
      </c>
      <c r="F34" s="89">
        <v>2772.99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1498.38</v>
      </c>
      <c r="C35" s="204">
        <v>5497</v>
      </c>
      <c r="D35" s="87">
        <f t="shared" si="0"/>
        <v>3998.62</v>
      </c>
      <c r="E35" s="88">
        <f t="shared" si="1"/>
        <v>3.6686287857552822</v>
      </c>
      <c r="F35" s="89">
        <v>3998.62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2200.4</v>
      </c>
      <c r="C36" s="204">
        <v>7750</v>
      </c>
      <c r="D36" s="87">
        <f t="shared" si="0"/>
        <v>5549.6</v>
      </c>
      <c r="E36" s="88">
        <f t="shared" si="1"/>
        <v>3.5220868932921285</v>
      </c>
      <c r="F36" s="89">
        <v>5553.34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2773.18</v>
      </c>
      <c r="C37" s="204">
        <v>9694</v>
      </c>
      <c r="D37" s="87">
        <f t="shared" si="0"/>
        <v>6920.82</v>
      </c>
      <c r="E37" s="88">
        <f t="shared" si="1"/>
        <v>3.4956259600891397</v>
      </c>
      <c r="F37" s="89">
        <v>6927.28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3358.87</v>
      </c>
      <c r="C38" s="204">
        <v>11561</v>
      </c>
      <c r="D38" s="87">
        <f t="shared" si="0"/>
        <v>8202.130000000001</v>
      </c>
      <c r="E38" s="88">
        <f t="shared" si="1"/>
        <v>3.4419313638217615</v>
      </c>
      <c r="F38" s="89">
        <v>8212.3799999999992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24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5285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65"/>
      <c r="B4" s="866" t="s">
        <v>84</v>
      </c>
      <c r="C4" s="867" t="s">
        <v>72</v>
      </c>
      <c r="D4" s="868" t="s">
        <v>85</v>
      </c>
      <c r="E4" s="866" t="s">
        <v>84</v>
      </c>
      <c r="F4" s="867" t="s">
        <v>72</v>
      </c>
      <c r="G4" s="868" t="s">
        <v>85</v>
      </c>
      <c r="H4" s="866" t="s">
        <v>84</v>
      </c>
      <c r="I4" s="867" t="s">
        <v>72</v>
      </c>
      <c r="J4" s="868" t="s">
        <v>85</v>
      </c>
      <c r="K4" s="869"/>
      <c r="L4" s="870"/>
      <c r="M4" s="870"/>
      <c r="N4" s="870"/>
      <c r="O4" s="871"/>
      <c r="P4" s="872"/>
      <c r="Q4" s="873" t="s">
        <v>73</v>
      </c>
      <c r="R4" s="874" t="s">
        <v>72</v>
      </c>
      <c r="S4" s="875" t="s">
        <v>86</v>
      </c>
      <c r="T4" s="876" t="s">
        <v>87</v>
      </c>
      <c r="U4" s="876" t="s">
        <v>88</v>
      </c>
      <c r="V4" s="877" t="s">
        <v>2</v>
      </c>
      <c r="W4" s="878" t="s">
        <v>89</v>
      </c>
    </row>
    <row r="5" spans="1:23" ht="14.4" customHeight="1" x14ac:dyDescent="0.3">
      <c r="A5" s="909" t="s">
        <v>4800</v>
      </c>
      <c r="B5" s="879"/>
      <c r="C5" s="880"/>
      <c r="D5" s="881"/>
      <c r="E5" s="882"/>
      <c r="F5" s="883"/>
      <c r="G5" s="884"/>
      <c r="H5" s="885">
        <v>1</v>
      </c>
      <c r="I5" s="886">
        <v>30.16</v>
      </c>
      <c r="J5" s="887">
        <v>117</v>
      </c>
      <c r="K5" s="888">
        <v>13.87</v>
      </c>
      <c r="L5" s="889">
        <v>8</v>
      </c>
      <c r="M5" s="889">
        <v>72</v>
      </c>
      <c r="N5" s="890">
        <v>23.91</v>
      </c>
      <c r="O5" s="889" t="s">
        <v>4801</v>
      </c>
      <c r="P5" s="891" t="s">
        <v>4802</v>
      </c>
      <c r="Q5" s="892">
        <f>H5-B5</f>
        <v>1</v>
      </c>
      <c r="R5" s="892">
        <f>I5-C5</f>
        <v>30.16</v>
      </c>
      <c r="S5" s="879">
        <f>IF(H5=0,"",H5*N5)</f>
        <v>23.91</v>
      </c>
      <c r="T5" s="879">
        <f>IF(H5=0,"",H5*J5)</f>
        <v>117</v>
      </c>
      <c r="U5" s="879">
        <f>IF(H5=0,"",T5-S5)</f>
        <v>93.09</v>
      </c>
      <c r="V5" s="893">
        <f>IF(H5=0,"",T5/S5)</f>
        <v>4.8933500627352569</v>
      </c>
      <c r="W5" s="894">
        <v>93.09</v>
      </c>
    </row>
    <row r="6" spans="1:23" ht="14.4" customHeight="1" x14ac:dyDescent="0.3">
      <c r="A6" s="910" t="s">
        <v>4803</v>
      </c>
      <c r="B6" s="858">
        <v>1</v>
      </c>
      <c r="C6" s="859">
        <v>13.49</v>
      </c>
      <c r="D6" s="860">
        <v>64</v>
      </c>
      <c r="E6" s="861"/>
      <c r="F6" s="839"/>
      <c r="G6" s="840"/>
      <c r="H6" s="841">
        <v>1</v>
      </c>
      <c r="I6" s="842">
        <v>13.47</v>
      </c>
      <c r="J6" s="843">
        <v>64</v>
      </c>
      <c r="K6" s="844">
        <v>7.77</v>
      </c>
      <c r="L6" s="845">
        <v>5</v>
      </c>
      <c r="M6" s="845">
        <v>45</v>
      </c>
      <c r="N6" s="846">
        <v>15.05</v>
      </c>
      <c r="O6" s="845" t="s">
        <v>4801</v>
      </c>
      <c r="P6" s="862" t="s">
        <v>4804</v>
      </c>
      <c r="Q6" s="847">
        <f t="shared" ref="Q6:R69" si="0">H6-B6</f>
        <v>0</v>
      </c>
      <c r="R6" s="847">
        <f t="shared" si="0"/>
        <v>-1.9999999999999574E-2</v>
      </c>
      <c r="S6" s="858">
        <f t="shared" ref="S6:S69" si="1">IF(H6=0,"",H6*N6)</f>
        <v>15.05</v>
      </c>
      <c r="T6" s="858">
        <f t="shared" ref="T6:T69" si="2">IF(H6=0,"",H6*J6)</f>
        <v>64</v>
      </c>
      <c r="U6" s="858">
        <f t="shared" ref="U6:U69" si="3">IF(H6=0,"",T6-S6)</f>
        <v>48.95</v>
      </c>
      <c r="V6" s="863">
        <f t="shared" ref="V6:V69" si="4">IF(H6=0,"",T6/S6)</f>
        <v>4.2524916943521589</v>
      </c>
      <c r="W6" s="848">
        <v>48.95</v>
      </c>
    </row>
    <row r="7" spans="1:23" ht="14.4" customHeight="1" x14ac:dyDescent="0.3">
      <c r="A7" s="910" t="s">
        <v>4805</v>
      </c>
      <c r="B7" s="858"/>
      <c r="C7" s="859"/>
      <c r="D7" s="860"/>
      <c r="E7" s="861">
        <v>1</v>
      </c>
      <c r="F7" s="839">
        <v>20.34</v>
      </c>
      <c r="G7" s="840">
        <v>70</v>
      </c>
      <c r="H7" s="841">
        <v>1</v>
      </c>
      <c r="I7" s="842">
        <v>20.34</v>
      </c>
      <c r="J7" s="843">
        <v>76</v>
      </c>
      <c r="K7" s="844">
        <v>20.34</v>
      </c>
      <c r="L7" s="845">
        <v>10</v>
      </c>
      <c r="M7" s="845">
        <v>87</v>
      </c>
      <c r="N7" s="846">
        <v>28.99</v>
      </c>
      <c r="O7" s="845" t="s">
        <v>4801</v>
      </c>
      <c r="P7" s="862" t="s">
        <v>4806</v>
      </c>
      <c r="Q7" s="847">
        <f t="shared" si="0"/>
        <v>1</v>
      </c>
      <c r="R7" s="847">
        <f t="shared" si="0"/>
        <v>20.34</v>
      </c>
      <c r="S7" s="858">
        <f t="shared" si="1"/>
        <v>28.99</v>
      </c>
      <c r="T7" s="858">
        <f t="shared" si="2"/>
        <v>76</v>
      </c>
      <c r="U7" s="858">
        <f t="shared" si="3"/>
        <v>47.010000000000005</v>
      </c>
      <c r="V7" s="863">
        <f t="shared" si="4"/>
        <v>2.6215936529837878</v>
      </c>
      <c r="W7" s="848">
        <v>47.01</v>
      </c>
    </row>
    <row r="8" spans="1:23" ht="14.4" customHeight="1" x14ac:dyDescent="0.3">
      <c r="A8" s="910" t="s">
        <v>4807</v>
      </c>
      <c r="B8" s="858"/>
      <c r="C8" s="859"/>
      <c r="D8" s="860"/>
      <c r="E8" s="861"/>
      <c r="F8" s="839"/>
      <c r="G8" s="840"/>
      <c r="H8" s="841">
        <v>2</v>
      </c>
      <c r="I8" s="842">
        <v>25.01</v>
      </c>
      <c r="J8" s="843">
        <v>34</v>
      </c>
      <c r="K8" s="844">
        <v>12.38</v>
      </c>
      <c r="L8" s="845">
        <v>7</v>
      </c>
      <c r="M8" s="845">
        <v>61</v>
      </c>
      <c r="N8" s="846">
        <v>20.350000000000001</v>
      </c>
      <c r="O8" s="845" t="s">
        <v>4801</v>
      </c>
      <c r="P8" s="862" t="s">
        <v>4808</v>
      </c>
      <c r="Q8" s="847">
        <f t="shared" si="0"/>
        <v>2</v>
      </c>
      <c r="R8" s="847">
        <f t="shared" si="0"/>
        <v>25.01</v>
      </c>
      <c r="S8" s="858">
        <f t="shared" si="1"/>
        <v>40.700000000000003</v>
      </c>
      <c r="T8" s="858">
        <f t="shared" si="2"/>
        <v>68</v>
      </c>
      <c r="U8" s="858">
        <f t="shared" si="3"/>
        <v>27.299999999999997</v>
      </c>
      <c r="V8" s="863">
        <f t="shared" si="4"/>
        <v>1.6707616707616706</v>
      </c>
      <c r="W8" s="848">
        <v>27.3</v>
      </c>
    </row>
    <row r="9" spans="1:23" ht="14.4" customHeight="1" x14ac:dyDescent="0.3">
      <c r="A9" s="911" t="s">
        <v>4809</v>
      </c>
      <c r="B9" s="895"/>
      <c r="C9" s="896"/>
      <c r="D9" s="864"/>
      <c r="E9" s="897"/>
      <c r="F9" s="898"/>
      <c r="G9" s="849"/>
      <c r="H9" s="899">
        <v>1</v>
      </c>
      <c r="I9" s="900">
        <v>12.38</v>
      </c>
      <c r="J9" s="850">
        <v>57</v>
      </c>
      <c r="K9" s="901">
        <v>12.38</v>
      </c>
      <c r="L9" s="902">
        <v>7</v>
      </c>
      <c r="M9" s="902">
        <v>61</v>
      </c>
      <c r="N9" s="903">
        <v>20.350000000000001</v>
      </c>
      <c r="O9" s="902" t="s">
        <v>4801</v>
      </c>
      <c r="P9" s="904" t="s">
        <v>4810</v>
      </c>
      <c r="Q9" s="905">
        <f t="shared" si="0"/>
        <v>1</v>
      </c>
      <c r="R9" s="905">
        <f t="shared" si="0"/>
        <v>12.38</v>
      </c>
      <c r="S9" s="895">
        <f t="shared" si="1"/>
        <v>20.350000000000001</v>
      </c>
      <c r="T9" s="895">
        <f t="shared" si="2"/>
        <v>57</v>
      </c>
      <c r="U9" s="895">
        <f t="shared" si="3"/>
        <v>36.65</v>
      </c>
      <c r="V9" s="906">
        <f t="shared" si="4"/>
        <v>2.8009828009828008</v>
      </c>
      <c r="W9" s="851">
        <v>36.65</v>
      </c>
    </row>
    <row r="10" spans="1:23" ht="14.4" customHeight="1" x14ac:dyDescent="0.3">
      <c r="A10" s="911" t="s">
        <v>4811</v>
      </c>
      <c r="B10" s="895">
        <v>2</v>
      </c>
      <c r="C10" s="896">
        <v>41.98</v>
      </c>
      <c r="D10" s="864">
        <v>77.5</v>
      </c>
      <c r="E10" s="897">
        <v>1</v>
      </c>
      <c r="F10" s="898">
        <v>39.51</v>
      </c>
      <c r="G10" s="849">
        <v>126</v>
      </c>
      <c r="H10" s="899">
        <v>1</v>
      </c>
      <c r="I10" s="900">
        <v>18.77</v>
      </c>
      <c r="J10" s="850">
        <v>79</v>
      </c>
      <c r="K10" s="901">
        <v>12.65</v>
      </c>
      <c r="L10" s="902">
        <v>7</v>
      </c>
      <c r="M10" s="902">
        <v>61</v>
      </c>
      <c r="N10" s="903">
        <v>20.38</v>
      </c>
      <c r="O10" s="902" t="s">
        <v>4801</v>
      </c>
      <c r="P10" s="904" t="s">
        <v>4812</v>
      </c>
      <c r="Q10" s="905">
        <f t="shared" si="0"/>
        <v>-1</v>
      </c>
      <c r="R10" s="905">
        <f t="shared" si="0"/>
        <v>-23.209999999999997</v>
      </c>
      <c r="S10" s="895">
        <f t="shared" si="1"/>
        <v>20.38</v>
      </c>
      <c r="T10" s="895">
        <f t="shared" si="2"/>
        <v>79</v>
      </c>
      <c r="U10" s="895">
        <f t="shared" si="3"/>
        <v>58.620000000000005</v>
      </c>
      <c r="V10" s="906">
        <f t="shared" si="4"/>
        <v>3.8763493621197256</v>
      </c>
      <c r="W10" s="851">
        <v>58.62</v>
      </c>
    </row>
    <row r="11" spans="1:23" ht="14.4" customHeight="1" x14ac:dyDescent="0.3">
      <c r="A11" s="910" t="s">
        <v>4813</v>
      </c>
      <c r="B11" s="858"/>
      <c r="C11" s="859"/>
      <c r="D11" s="860"/>
      <c r="E11" s="841">
        <v>1</v>
      </c>
      <c r="F11" s="842">
        <v>3.29</v>
      </c>
      <c r="G11" s="852">
        <v>25</v>
      </c>
      <c r="H11" s="845"/>
      <c r="I11" s="839"/>
      <c r="J11" s="840"/>
      <c r="K11" s="844">
        <v>3.29</v>
      </c>
      <c r="L11" s="845">
        <v>3</v>
      </c>
      <c r="M11" s="845">
        <v>31</v>
      </c>
      <c r="N11" s="846">
        <v>10.41</v>
      </c>
      <c r="O11" s="845" t="s">
        <v>4801</v>
      </c>
      <c r="P11" s="862" t="s">
        <v>4814</v>
      </c>
      <c r="Q11" s="847">
        <f t="shared" si="0"/>
        <v>0</v>
      </c>
      <c r="R11" s="847">
        <f t="shared" si="0"/>
        <v>0</v>
      </c>
      <c r="S11" s="858" t="str">
        <f t="shared" si="1"/>
        <v/>
      </c>
      <c r="T11" s="858" t="str">
        <f t="shared" si="2"/>
        <v/>
      </c>
      <c r="U11" s="858" t="str">
        <f t="shared" si="3"/>
        <v/>
      </c>
      <c r="V11" s="863" t="str">
        <f t="shared" si="4"/>
        <v/>
      </c>
      <c r="W11" s="848"/>
    </row>
    <row r="12" spans="1:23" ht="14.4" customHeight="1" x14ac:dyDescent="0.3">
      <c r="A12" s="911" t="s">
        <v>4815</v>
      </c>
      <c r="B12" s="895"/>
      <c r="C12" s="896"/>
      <c r="D12" s="864"/>
      <c r="E12" s="899">
        <v>1</v>
      </c>
      <c r="F12" s="900">
        <v>7.42</v>
      </c>
      <c r="G12" s="853">
        <v>55</v>
      </c>
      <c r="H12" s="902"/>
      <c r="I12" s="898"/>
      <c r="J12" s="849"/>
      <c r="K12" s="901">
        <v>4.5999999999999996</v>
      </c>
      <c r="L12" s="902">
        <v>4</v>
      </c>
      <c r="M12" s="902">
        <v>40</v>
      </c>
      <c r="N12" s="903">
        <v>13.2</v>
      </c>
      <c r="O12" s="902" t="s">
        <v>4801</v>
      </c>
      <c r="P12" s="904" t="s">
        <v>4816</v>
      </c>
      <c r="Q12" s="905">
        <f t="shared" si="0"/>
        <v>0</v>
      </c>
      <c r="R12" s="905">
        <f t="shared" si="0"/>
        <v>0</v>
      </c>
      <c r="S12" s="895" t="str">
        <f t="shared" si="1"/>
        <v/>
      </c>
      <c r="T12" s="895" t="str">
        <f t="shared" si="2"/>
        <v/>
      </c>
      <c r="U12" s="895" t="str">
        <f t="shared" si="3"/>
        <v/>
      </c>
      <c r="V12" s="906" t="str">
        <f t="shared" si="4"/>
        <v/>
      </c>
      <c r="W12" s="851"/>
    </row>
    <row r="13" spans="1:23" ht="14.4" customHeight="1" x14ac:dyDescent="0.3">
      <c r="A13" s="910" t="s">
        <v>4817</v>
      </c>
      <c r="B13" s="858"/>
      <c r="C13" s="859"/>
      <c r="D13" s="860"/>
      <c r="E13" s="861">
        <v>1</v>
      </c>
      <c r="F13" s="839">
        <v>3.79</v>
      </c>
      <c r="G13" s="840">
        <v>35</v>
      </c>
      <c r="H13" s="841"/>
      <c r="I13" s="842"/>
      <c r="J13" s="852"/>
      <c r="K13" s="844">
        <v>1.69</v>
      </c>
      <c r="L13" s="845">
        <v>2</v>
      </c>
      <c r="M13" s="845">
        <v>21</v>
      </c>
      <c r="N13" s="846">
        <v>7.01</v>
      </c>
      <c r="O13" s="845" t="s">
        <v>4801</v>
      </c>
      <c r="P13" s="862" t="s">
        <v>4818</v>
      </c>
      <c r="Q13" s="847">
        <f t="shared" si="0"/>
        <v>0</v>
      </c>
      <c r="R13" s="847">
        <f t="shared" si="0"/>
        <v>0</v>
      </c>
      <c r="S13" s="858" t="str">
        <f t="shared" si="1"/>
        <v/>
      </c>
      <c r="T13" s="858" t="str">
        <f t="shared" si="2"/>
        <v/>
      </c>
      <c r="U13" s="858" t="str">
        <f t="shared" si="3"/>
        <v/>
      </c>
      <c r="V13" s="863" t="str">
        <f t="shared" si="4"/>
        <v/>
      </c>
      <c r="W13" s="848"/>
    </row>
    <row r="14" spans="1:23" ht="14.4" customHeight="1" x14ac:dyDescent="0.3">
      <c r="A14" s="911" t="s">
        <v>4819</v>
      </c>
      <c r="B14" s="895"/>
      <c r="C14" s="896"/>
      <c r="D14" s="864"/>
      <c r="E14" s="897"/>
      <c r="F14" s="898"/>
      <c r="G14" s="849"/>
      <c r="H14" s="899">
        <v>1</v>
      </c>
      <c r="I14" s="900">
        <v>4.59</v>
      </c>
      <c r="J14" s="850">
        <v>41</v>
      </c>
      <c r="K14" s="901">
        <v>2.2799999999999998</v>
      </c>
      <c r="L14" s="902">
        <v>3</v>
      </c>
      <c r="M14" s="902">
        <v>26</v>
      </c>
      <c r="N14" s="903">
        <v>8.7100000000000009</v>
      </c>
      <c r="O14" s="902" t="s">
        <v>4801</v>
      </c>
      <c r="P14" s="904" t="s">
        <v>4820</v>
      </c>
      <c r="Q14" s="905">
        <f t="shared" si="0"/>
        <v>1</v>
      </c>
      <c r="R14" s="905">
        <f t="shared" si="0"/>
        <v>4.59</v>
      </c>
      <c r="S14" s="895">
        <f t="shared" si="1"/>
        <v>8.7100000000000009</v>
      </c>
      <c r="T14" s="895">
        <f t="shared" si="2"/>
        <v>41</v>
      </c>
      <c r="U14" s="895">
        <f t="shared" si="3"/>
        <v>32.29</v>
      </c>
      <c r="V14" s="906">
        <f t="shared" si="4"/>
        <v>4.7072330654420202</v>
      </c>
      <c r="W14" s="851">
        <v>32.29</v>
      </c>
    </row>
    <row r="15" spans="1:23" ht="14.4" customHeight="1" x14ac:dyDescent="0.3">
      <c r="A15" s="910" t="s">
        <v>4821</v>
      </c>
      <c r="B15" s="858">
        <v>1</v>
      </c>
      <c r="C15" s="859">
        <v>5.42</v>
      </c>
      <c r="D15" s="860">
        <v>46</v>
      </c>
      <c r="E15" s="861"/>
      <c r="F15" s="839"/>
      <c r="G15" s="840"/>
      <c r="H15" s="841">
        <v>1</v>
      </c>
      <c r="I15" s="842">
        <v>6.68</v>
      </c>
      <c r="J15" s="843">
        <v>74</v>
      </c>
      <c r="K15" s="844">
        <v>5.42</v>
      </c>
      <c r="L15" s="845">
        <v>7</v>
      </c>
      <c r="M15" s="845">
        <v>65</v>
      </c>
      <c r="N15" s="846">
        <v>21.65</v>
      </c>
      <c r="O15" s="845" t="s">
        <v>4801</v>
      </c>
      <c r="P15" s="862" t="s">
        <v>4822</v>
      </c>
      <c r="Q15" s="847">
        <f t="shared" si="0"/>
        <v>0</v>
      </c>
      <c r="R15" s="847">
        <f t="shared" si="0"/>
        <v>1.2599999999999998</v>
      </c>
      <c r="S15" s="858">
        <f t="shared" si="1"/>
        <v>21.65</v>
      </c>
      <c r="T15" s="858">
        <f t="shared" si="2"/>
        <v>74</v>
      </c>
      <c r="U15" s="858">
        <f t="shared" si="3"/>
        <v>52.35</v>
      </c>
      <c r="V15" s="863">
        <f t="shared" si="4"/>
        <v>3.4180138568129332</v>
      </c>
      <c r="W15" s="848">
        <v>52.35</v>
      </c>
    </row>
    <row r="16" spans="1:23" ht="14.4" customHeight="1" x14ac:dyDescent="0.3">
      <c r="A16" s="910" t="s">
        <v>4823</v>
      </c>
      <c r="B16" s="858"/>
      <c r="C16" s="859"/>
      <c r="D16" s="860"/>
      <c r="E16" s="861"/>
      <c r="F16" s="839"/>
      <c r="G16" s="840"/>
      <c r="H16" s="841">
        <v>1</v>
      </c>
      <c r="I16" s="842">
        <v>10.63</v>
      </c>
      <c r="J16" s="843">
        <v>44</v>
      </c>
      <c r="K16" s="844">
        <v>7.19</v>
      </c>
      <c r="L16" s="845">
        <v>3</v>
      </c>
      <c r="M16" s="845">
        <v>29</v>
      </c>
      <c r="N16" s="846">
        <v>9.52</v>
      </c>
      <c r="O16" s="845" t="s">
        <v>4801</v>
      </c>
      <c r="P16" s="862" t="s">
        <v>4824</v>
      </c>
      <c r="Q16" s="847">
        <f t="shared" si="0"/>
        <v>1</v>
      </c>
      <c r="R16" s="847">
        <f t="shared" si="0"/>
        <v>10.63</v>
      </c>
      <c r="S16" s="858">
        <f t="shared" si="1"/>
        <v>9.52</v>
      </c>
      <c r="T16" s="858">
        <f t="shared" si="2"/>
        <v>44</v>
      </c>
      <c r="U16" s="858">
        <f t="shared" si="3"/>
        <v>34.480000000000004</v>
      </c>
      <c r="V16" s="863">
        <f t="shared" si="4"/>
        <v>4.6218487394957988</v>
      </c>
      <c r="W16" s="848">
        <v>34.479999999999997</v>
      </c>
    </row>
    <row r="17" spans="1:23" ht="14.4" customHeight="1" x14ac:dyDescent="0.3">
      <c r="A17" s="910" t="s">
        <v>4825</v>
      </c>
      <c r="B17" s="858"/>
      <c r="C17" s="859"/>
      <c r="D17" s="860"/>
      <c r="E17" s="841">
        <v>1</v>
      </c>
      <c r="F17" s="842">
        <v>6.6</v>
      </c>
      <c r="G17" s="852">
        <v>34</v>
      </c>
      <c r="H17" s="845"/>
      <c r="I17" s="839"/>
      <c r="J17" s="840"/>
      <c r="K17" s="844">
        <v>3.99</v>
      </c>
      <c r="L17" s="845">
        <v>2</v>
      </c>
      <c r="M17" s="845">
        <v>17</v>
      </c>
      <c r="N17" s="846">
        <v>5.61</v>
      </c>
      <c r="O17" s="845" t="s">
        <v>4801</v>
      </c>
      <c r="P17" s="862" t="s">
        <v>4826</v>
      </c>
      <c r="Q17" s="847">
        <f t="shared" si="0"/>
        <v>0</v>
      </c>
      <c r="R17" s="847">
        <f t="shared" si="0"/>
        <v>0</v>
      </c>
      <c r="S17" s="858" t="str">
        <f t="shared" si="1"/>
        <v/>
      </c>
      <c r="T17" s="858" t="str">
        <f t="shared" si="2"/>
        <v/>
      </c>
      <c r="U17" s="858" t="str">
        <f t="shared" si="3"/>
        <v/>
      </c>
      <c r="V17" s="863" t="str">
        <f t="shared" si="4"/>
        <v/>
      </c>
      <c r="W17" s="848"/>
    </row>
    <row r="18" spans="1:23" ht="14.4" customHeight="1" x14ac:dyDescent="0.3">
      <c r="A18" s="910" t="s">
        <v>4827</v>
      </c>
      <c r="B18" s="858">
        <v>1</v>
      </c>
      <c r="C18" s="859">
        <v>1.0900000000000001</v>
      </c>
      <c r="D18" s="860">
        <v>17</v>
      </c>
      <c r="E18" s="861"/>
      <c r="F18" s="839"/>
      <c r="G18" s="840"/>
      <c r="H18" s="841">
        <v>1</v>
      </c>
      <c r="I18" s="842">
        <v>1.88</v>
      </c>
      <c r="J18" s="843">
        <v>36</v>
      </c>
      <c r="K18" s="844">
        <v>1.0900000000000001</v>
      </c>
      <c r="L18" s="845">
        <v>3</v>
      </c>
      <c r="M18" s="845">
        <v>26</v>
      </c>
      <c r="N18" s="846">
        <v>8.58</v>
      </c>
      <c r="O18" s="845" t="s">
        <v>4801</v>
      </c>
      <c r="P18" s="862" t="s">
        <v>4828</v>
      </c>
      <c r="Q18" s="847">
        <f t="shared" si="0"/>
        <v>0</v>
      </c>
      <c r="R18" s="847">
        <f t="shared" si="0"/>
        <v>0.78999999999999981</v>
      </c>
      <c r="S18" s="858">
        <f t="shared" si="1"/>
        <v>8.58</v>
      </c>
      <c r="T18" s="858">
        <f t="shared" si="2"/>
        <v>36</v>
      </c>
      <c r="U18" s="858">
        <f t="shared" si="3"/>
        <v>27.42</v>
      </c>
      <c r="V18" s="863">
        <f t="shared" si="4"/>
        <v>4.1958041958041958</v>
      </c>
      <c r="W18" s="848">
        <v>27.42</v>
      </c>
    </row>
    <row r="19" spans="1:23" ht="14.4" customHeight="1" x14ac:dyDescent="0.3">
      <c r="A19" s="910" t="s">
        <v>4829</v>
      </c>
      <c r="B19" s="858">
        <v>2</v>
      </c>
      <c r="C19" s="859">
        <v>2.2599999999999998</v>
      </c>
      <c r="D19" s="860">
        <v>27.5</v>
      </c>
      <c r="E19" s="841">
        <v>1</v>
      </c>
      <c r="F19" s="842">
        <v>0.83</v>
      </c>
      <c r="G19" s="852">
        <v>22</v>
      </c>
      <c r="H19" s="845">
        <v>2</v>
      </c>
      <c r="I19" s="839">
        <v>3.04</v>
      </c>
      <c r="J19" s="843">
        <v>30.5</v>
      </c>
      <c r="K19" s="844">
        <v>0.61</v>
      </c>
      <c r="L19" s="845">
        <v>2</v>
      </c>
      <c r="M19" s="845">
        <v>18</v>
      </c>
      <c r="N19" s="846">
        <v>5.88</v>
      </c>
      <c r="O19" s="845" t="s">
        <v>4801</v>
      </c>
      <c r="P19" s="862" t="s">
        <v>4830</v>
      </c>
      <c r="Q19" s="847">
        <f t="shared" si="0"/>
        <v>0</v>
      </c>
      <c r="R19" s="847">
        <f t="shared" si="0"/>
        <v>0.78000000000000025</v>
      </c>
      <c r="S19" s="858">
        <f t="shared" si="1"/>
        <v>11.76</v>
      </c>
      <c r="T19" s="858">
        <f t="shared" si="2"/>
        <v>61</v>
      </c>
      <c r="U19" s="858">
        <f t="shared" si="3"/>
        <v>49.24</v>
      </c>
      <c r="V19" s="863">
        <f t="shared" si="4"/>
        <v>5.1870748299319729</v>
      </c>
      <c r="W19" s="848">
        <v>49.24</v>
      </c>
    </row>
    <row r="20" spans="1:23" ht="14.4" customHeight="1" x14ac:dyDescent="0.3">
      <c r="A20" s="911" t="s">
        <v>4831</v>
      </c>
      <c r="B20" s="895"/>
      <c r="C20" s="896"/>
      <c r="D20" s="864"/>
      <c r="E20" s="899">
        <v>2</v>
      </c>
      <c r="F20" s="900">
        <v>2.11</v>
      </c>
      <c r="G20" s="853">
        <v>27.5</v>
      </c>
      <c r="H20" s="902"/>
      <c r="I20" s="898"/>
      <c r="J20" s="849"/>
      <c r="K20" s="901">
        <v>0.74</v>
      </c>
      <c r="L20" s="902">
        <v>3</v>
      </c>
      <c r="M20" s="902">
        <v>24</v>
      </c>
      <c r="N20" s="903">
        <v>8.07</v>
      </c>
      <c r="O20" s="902" t="s">
        <v>4801</v>
      </c>
      <c r="P20" s="904" t="s">
        <v>4832</v>
      </c>
      <c r="Q20" s="905">
        <f t="shared" si="0"/>
        <v>0</v>
      </c>
      <c r="R20" s="905">
        <f t="shared" si="0"/>
        <v>0</v>
      </c>
      <c r="S20" s="895" t="str">
        <f t="shared" si="1"/>
        <v/>
      </c>
      <c r="T20" s="895" t="str">
        <f t="shared" si="2"/>
        <v/>
      </c>
      <c r="U20" s="895" t="str">
        <f t="shared" si="3"/>
        <v/>
      </c>
      <c r="V20" s="906" t="str">
        <f t="shared" si="4"/>
        <v/>
      </c>
      <c r="W20" s="851"/>
    </row>
    <row r="21" spans="1:23" ht="14.4" customHeight="1" x14ac:dyDescent="0.3">
      <c r="A21" s="910" t="s">
        <v>4833</v>
      </c>
      <c r="B21" s="858">
        <v>2</v>
      </c>
      <c r="C21" s="859">
        <v>3.28</v>
      </c>
      <c r="D21" s="860">
        <v>28.5</v>
      </c>
      <c r="E21" s="861">
        <v>2</v>
      </c>
      <c r="F21" s="839">
        <v>3.54</v>
      </c>
      <c r="G21" s="840">
        <v>30</v>
      </c>
      <c r="H21" s="841">
        <v>1</v>
      </c>
      <c r="I21" s="842">
        <v>1.77</v>
      </c>
      <c r="J21" s="843">
        <v>30</v>
      </c>
      <c r="K21" s="844">
        <v>1.08</v>
      </c>
      <c r="L21" s="845">
        <v>2</v>
      </c>
      <c r="M21" s="845">
        <v>22</v>
      </c>
      <c r="N21" s="846">
        <v>7.46</v>
      </c>
      <c r="O21" s="845" t="s">
        <v>4801</v>
      </c>
      <c r="P21" s="862" t="s">
        <v>4834</v>
      </c>
      <c r="Q21" s="847">
        <f t="shared" si="0"/>
        <v>-1</v>
      </c>
      <c r="R21" s="847">
        <f t="shared" si="0"/>
        <v>-1.5099999999999998</v>
      </c>
      <c r="S21" s="858">
        <f t="shared" si="1"/>
        <v>7.46</v>
      </c>
      <c r="T21" s="858">
        <f t="shared" si="2"/>
        <v>30</v>
      </c>
      <c r="U21" s="858">
        <f t="shared" si="3"/>
        <v>22.54</v>
      </c>
      <c r="V21" s="863">
        <f t="shared" si="4"/>
        <v>4.0214477211796247</v>
      </c>
      <c r="W21" s="848">
        <v>22.54</v>
      </c>
    </row>
    <row r="22" spans="1:23" ht="14.4" customHeight="1" x14ac:dyDescent="0.3">
      <c r="A22" s="911" t="s">
        <v>4835</v>
      </c>
      <c r="B22" s="895">
        <v>1</v>
      </c>
      <c r="C22" s="896">
        <v>3.04</v>
      </c>
      <c r="D22" s="864">
        <v>45</v>
      </c>
      <c r="E22" s="897"/>
      <c r="F22" s="898"/>
      <c r="G22" s="849"/>
      <c r="H22" s="899">
        <v>2</v>
      </c>
      <c r="I22" s="900">
        <v>5.68</v>
      </c>
      <c r="J22" s="850">
        <v>43</v>
      </c>
      <c r="K22" s="901">
        <v>1.61</v>
      </c>
      <c r="L22" s="902">
        <v>3</v>
      </c>
      <c r="M22" s="902">
        <v>30</v>
      </c>
      <c r="N22" s="903">
        <v>10.14</v>
      </c>
      <c r="O22" s="902" t="s">
        <v>4801</v>
      </c>
      <c r="P22" s="904" t="s">
        <v>4836</v>
      </c>
      <c r="Q22" s="905">
        <f t="shared" si="0"/>
        <v>1</v>
      </c>
      <c r="R22" s="905">
        <f t="shared" si="0"/>
        <v>2.6399999999999997</v>
      </c>
      <c r="S22" s="895">
        <f t="shared" si="1"/>
        <v>20.28</v>
      </c>
      <c r="T22" s="895">
        <f t="shared" si="2"/>
        <v>86</v>
      </c>
      <c r="U22" s="895">
        <f t="shared" si="3"/>
        <v>65.72</v>
      </c>
      <c r="V22" s="906">
        <f t="shared" si="4"/>
        <v>4.2406311637080867</v>
      </c>
      <c r="W22" s="851">
        <v>65.72</v>
      </c>
    </row>
    <row r="23" spans="1:23" ht="14.4" customHeight="1" x14ac:dyDescent="0.3">
      <c r="A23" s="911" t="s">
        <v>4837</v>
      </c>
      <c r="B23" s="895"/>
      <c r="C23" s="896"/>
      <c r="D23" s="864"/>
      <c r="E23" s="897">
        <v>1</v>
      </c>
      <c r="F23" s="898">
        <v>2.2200000000000002</v>
      </c>
      <c r="G23" s="849">
        <v>28</v>
      </c>
      <c r="H23" s="899">
        <v>4</v>
      </c>
      <c r="I23" s="900">
        <v>12.55</v>
      </c>
      <c r="J23" s="850">
        <v>37</v>
      </c>
      <c r="K23" s="901">
        <v>2.2200000000000002</v>
      </c>
      <c r="L23" s="902">
        <v>3</v>
      </c>
      <c r="M23" s="902">
        <v>30</v>
      </c>
      <c r="N23" s="903">
        <v>10.06</v>
      </c>
      <c r="O23" s="902" t="s">
        <v>4801</v>
      </c>
      <c r="P23" s="904" t="s">
        <v>4838</v>
      </c>
      <c r="Q23" s="905">
        <f t="shared" si="0"/>
        <v>4</v>
      </c>
      <c r="R23" s="905">
        <f t="shared" si="0"/>
        <v>12.55</v>
      </c>
      <c r="S23" s="895">
        <f t="shared" si="1"/>
        <v>40.24</v>
      </c>
      <c r="T23" s="895">
        <f t="shared" si="2"/>
        <v>148</v>
      </c>
      <c r="U23" s="895">
        <f t="shared" si="3"/>
        <v>107.75999999999999</v>
      </c>
      <c r="V23" s="906">
        <f t="shared" si="4"/>
        <v>3.6779324055666001</v>
      </c>
      <c r="W23" s="851">
        <v>107.76</v>
      </c>
    </row>
    <row r="24" spans="1:23" ht="14.4" customHeight="1" x14ac:dyDescent="0.3">
      <c r="A24" s="910" t="s">
        <v>4839</v>
      </c>
      <c r="B24" s="854">
        <v>13</v>
      </c>
      <c r="C24" s="855">
        <v>19.5</v>
      </c>
      <c r="D24" s="856">
        <v>31.5</v>
      </c>
      <c r="E24" s="861">
        <v>8</v>
      </c>
      <c r="F24" s="839">
        <v>10.31</v>
      </c>
      <c r="G24" s="840">
        <v>28.8</v>
      </c>
      <c r="H24" s="845">
        <v>17</v>
      </c>
      <c r="I24" s="839">
        <v>26.3</v>
      </c>
      <c r="J24" s="843">
        <v>32.200000000000003</v>
      </c>
      <c r="K24" s="844">
        <v>0.82</v>
      </c>
      <c r="L24" s="845">
        <v>2</v>
      </c>
      <c r="M24" s="845">
        <v>22</v>
      </c>
      <c r="N24" s="846">
        <v>7.33</v>
      </c>
      <c r="O24" s="845" t="s">
        <v>4801</v>
      </c>
      <c r="P24" s="862" t="s">
        <v>4840</v>
      </c>
      <c r="Q24" s="847">
        <f t="shared" si="0"/>
        <v>4</v>
      </c>
      <c r="R24" s="847">
        <f t="shared" si="0"/>
        <v>6.8000000000000007</v>
      </c>
      <c r="S24" s="858">
        <f t="shared" si="1"/>
        <v>124.61</v>
      </c>
      <c r="T24" s="858">
        <f t="shared" si="2"/>
        <v>547.40000000000009</v>
      </c>
      <c r="U24" s="858">
        <f t="shared" si="3"/>
        <v>422.79000000000008</v>
      </c>
      <c r="V24" s="863">
        <f t="shared" si="4"/>
        <v>4.3929058663028657</v>
      </c>
      <c r="W24" s="848">
        <v>423.39</v>
      </c>
    </row>
    <row r="25" spans="1:23" ht="14.4" customHeight="1" x14ac:dyDescent="0.3">
      <c r="A25" s="911" t="s">
        <v>4841</v>
      </c>
      <c r="B25" s="907">
        <v>18</v>
      </c>
      <c r="C25" s="908">
        <v>27.81</v>
      </c>
      <c r="D25" s="857">
        <v>31.9</v>
      </c>
      <c r="E25" s="897">
        <v>10</v>
      </c>
      <c r="F25" s="898">
        <v>14.15</v>
      </c>
      <c r="G25" s="849">
        <v>30.1</v>
      </c>
      <c r="H25" s="902">
        <v>13</v>
      </c>
      <c r="I25" s="898">
        <v>20.8</v>
      </c>
      <c r="J25" s="850">
        <v>32.5</v>
      </c>
      <c r="K25" s="901">
        <v>1.1100000000000001</v>
      </c>
      <c r="L25" s="902">
        <v>3</v>
      </c>
      <c r="M25" s="902">
        <v>28</v>
      </c>
      <c r="N25" s="903">
        <v>9.4</v>
      </c>
      <c r="O25" s="902" t="s">
        <v>4801</v>
      </c>
      <c r="P25" s="904" t="s">
        <v>4842</v>
      </c>
      <c r="Q25" s="905">
        <f t="shared" si="0"/>
        <v>-5</v>
      </c>
      <c r="R25" s="905">
        <f t="shared" si="0"/>
        <v>-7.009999999999998</v>
      </c>
      <c r="S25" s="895">
        <f t="shared" si="1"/>
        <v>122.2</v>
      </c>
      <c r="T25" s="895">
        <f t="shared" si="2"/>
        <v>422.5</v>
      </c>
      <c r="U25" s="895">
        <f t="shared" si="3"/>
        <v>300.3</v>
      </c>
      <c r="V25" s="906">
        <f t="shared" si="4"/>
        <v>3.457446808510638</v>
      </c>
      <c r="W25" s="851">
        <v>300.8</v>
      </c>
    </row>
    <row r="26" spans="1:23" ht="14.4" customHeight="1" x14ac:dyDescent="0.3">
      <c r="A26" s="911" t="s">
        <v>4843</v>
      </c>
      <c r="B26" s="907">
        <v>5</v>
      </c>
      <c r="C26" s="908">
        <v>10.15</v>
      </c>
      <c r="D26" s="857">
        <v>32</v>
      </c>
      <c r="E26" s="897">
        <v>3</v>
      </c>
      <c r="F26" s="898">
        <v>5.6</v>
      </c>
      <c r="G26" s="849">
        <v>29</v>
      </c>
      <c r="H26" s="902">
        <v>5</v>
      </c>
      <c r="I26" s="898">
        <v>11.31</v>
      </c>
      <c r="J26" s="850">
        <v>37.4</v>
      </c>
      <c r="K26" s="901">
        <v>1.72</v>
      </c>
      <c r="L26" s="902">
        <v>4</v>
      </c>
      <c r="M26" s="902">
        <v>34</v>
      </c>
      <c r="N26" s="903">
        <v>11.44</v>
      </c>
      <c r="O26" s="902" t="s">
        <v>4801</v>
      </c>
      <c r="P26" s="904" t="s">
        <v>4844</v>
      </c>
      <c r="Q26" s="905">
        <f t="shared" si="0"/>
        <v>0</v>
      </c>
      <c r="R26" s="905">
        <f t="shared" si="0"/>
        <v>1.1600000000000001</v>
      </c>
      <c r="S26" s="895">
        <f t="shared" si="1"/>
        <v>57.199999999999996</v>
      </c>
      <c r="T26" s="895">
        <f t="shared" si="2"/>
        <v>187</v>
      </c>
      <c r="U26" s="895">
        <f t="shared" si="3"/>
        <v>129.80000000000001</v>
      </c>
      <c r="V26" s="906">
        <f t="shared" si="4"/>
        <v>3.2692307692307696</v>
      </c>
      <c r="W26" s="851">
        <v>129.80000000000001</v>
      </c>
    </row>
    <row r="27" spans="1:23" ht="14.4" customHeight="1" x14ac:dyDescent="0.3">
      <c r="A27" s="910" t="s">
        <v>4845</v>
      </c>
      <c r="B27" s="854">
        <v>2</v>
      </c>
      <c r="C27" s="855">
        <v>3.09</v>
      </c>
      <c r="D27" s="856">
        <v>34.5</v>
      </c>
      <c r="E27" s="861"/>
      <c r="F27" s="839"/>
      <c r="G27" s="840"/>
      <c r="H27" s="845">
        <v>1</v>
      </c>
      <c r="I27" s="839">
        <v>1.96</v>
      </c>
      <c r="J27" s="843">
        <v>42</v>
      </c>
      <c r="K27" s="844">
        <v>0.6</v>
      </c>
      <c r="L27" s="845">
        <v>2</v>
      </c>
      <c r="M27" s="845">
        <v>18</v>
      </c>
      <c r="N27" s="846">
        <v>6.15</v>
      </c>
      <c r="O27" s="845" t="s">
        <v>4801</v>
      </c>
      <c r="P27" s="862" t="s">
        <v>4846</v>
      </c>
      <c r="Q27" s="847">
        <f t="shared" si="0"/>
        <v>-1</v>
      </c>
      <c r="R27" s="847">
        <f t="shared" si="0"/>
        <v>-1.1299999999999999</v>
      </c>
      <c r="S27" s="858">
        <f t="shared" si="1"/>
        <v>6.15</v>
      </c>
      <c r="T27" s="858">
        <f t="shared" si="2"/>
        <v>42</v>
      </c>
      <c r="U27" s="858">
        <f t="shared" si="3"/>
        <v>35.85</v>
      </c>
      <c r="V27" s="863">
        <f t="shared" si="4"/>
        <v>6.8292682926829267</v>
      </c>
      <c r="W27" s="848">
        <v>35.85</v>
      </c>
    </row>
    <row r="28" spans="1:23" ht="14.4" customHeight="1" x14ac:dyDescent="0.3">
      <c r="A28" s="911" t="s">
        <v>4847</v>
      </c>
      <c r="B28" s="907">
        <v>3</v>
      </c>
      <c r="C28" s="908">
        <v>3.8</v>
      </c>
      <c r="D28" s="857">
        <v>34.700000000000003</v>
      </c>
      <c r="E28" s="897">
        <v>2</v>
      </c>
      <c r="F28" s="898">
        <v>1.81</v>
      </c>
      <c r="G28" s="849">
        <v>17.5</v>
      </c>
      <c r="H28" s="902">
        <v>1</v>
      </c>
      <c r="I28" s="898">
        <v>0.87</v>
      </c>
      <c r="J28" s="850">
        <v>27</v>
      </c>
      <c r="K28" s="901">
        <v>0.66</v>
      </c>
      <c r="L28" s="902">
        <v>3</v>
      </c>
      <c r="M28" s="902">
        <v>23</v>
      </c>
      <c r="N28" s="903">
        <v>7.53</v>
      </c>
      <c r="O28" s="902" t="s">
        <v>4801</v>
      </c>
      <c r="P28" s="904" t="s">
        <v>4848</v>
      </c>
      <c r="Q28" s="905">
        <f t="shared" si="0"/>
        <v>-2</v>
      </c>
      <c r="R28" s="905">
        <f t="shared" si="0"/>
        <v>-2.9299999999999997</v>
      </c>
      <c r="S28" s="895">
        <f t="shared" si="1"/>
        <v>7.53</v>
      </c>
      <c r="T28" s="895">
        <f t="shared" si="2"/>
        <v>27</v>
      </c>
      <c r="U28" s="895">
        <f t="shared" si="3"/>
        <v>19.47</v>
      </c>
      <c r="V28" s="906">
        <f t="shared" si="4"/>
        <v>3.5856573705179282</v>
      </c>
      <c r="W28" s="851">
        <v>19.47</v>
      </c>
    </row>
    <row r="29" spans="1:23" ht="14.4" customHeight="1" x14ac:dyDescent="0.3">
      <c r="A29" s="911" t="s">
        <v>4849</v>
      </c>
      <c r="B29" s="907"/>
      <c r="C29" s="908"/>
      <c r="D29" s="857"/>
      <c r="E29" s="897">
        <v>1</v>
      </c>
      <c r="F29" s="898">
        <v>1.0900000000000001</v>
      </c>
      <c r="G29" s="849">
        <v>24</v>
      </c>
      <c r="H29" s="902"/>
      <c r="I29" s="898"/>
      <c r="J29" s="849"/>
      <c r="K29" s="901">
        <v>1.0900000000000001</v>
      </c>
      <c r="L29" s="902">
        <v>3</v>
      </c>
      <c r="M29" s="902">
        <v>27</v>
      </c>
      <c r="N29" s="903">
        <v>9.15</v>
      </c>
      <c r="O29" s="902" t="s">
        <v>4801</v>
      </c>
      <c r="P29" s="904" t="s">
        <v>4850</v>
      </c>
      <c r="Q29" s="905">
        <f t="shared" si="0"/>
        <v>0</v>
      </c>
      <c r="R29" s="905">
        <f t="shared" si="0"/>
        <v>0</v>
      </c>
      <c r="S29" s="895" t="str">
        <f t="shared" si="1"/>
        <v/>
      </c>
      <c r="T29" s="895" t="str">
        <f t="shared" si="2"/>
        <v/>
      </c>
      <c r="U29" s="895" t="str">
        <f t="shared" si="3"/>
        <v/>
      </c>
      <c r="V29" s="906" t="str">
        <f t="shared" si="4"/>
        <v/>
      </c>
      <c r="W29" s="851"/>
    </row>
    <row r="30" spans="1:23" ht="14.4" customHeight="1" x14ac:dyDescent="0.3">
      <c r="A30" s="910" t="s">
        <v>4851</v>
      </c>
      <c r="B30" s="854">
        <v>1</v>
      </c>
      <c r="C30" s="855">
        <v>1.1100000000000001</v>
      </c>
      <c r="D30" s="856">
        <v>29</v>
      </c>
      <c r="E30" s="861"/>
      <c r="F30" s="839"/>
      <c r="G30" s="840"/>
      <c r="H30" s="845"/>
      <c r="I30" s="839"/>
      <c r="J30" s="840"/>
      <c r="K30" s="844">
        <v>0.54</v>
      </c>
      <c r="L30" s="845">
        <v>2</v>
      </c>
      <c r="M30" s="845">
        <v>18</v>
      </c>
      <c r="N30" s="846">
        <v>6.07</v>
      </c>
      <c r="O30" s="845" t="s">
        <v>4801</v>
      </c>
      <c r="P30" s="862" t="s">
        <v>4852</v>
      </c>
      <c r="Q30" s="847">
        <f t="shared" si="0"/>
        <v>-1</v>
      </c>
      <c r="R30" s="847">
        <f t="shared" si="0"/>
        <v>-1.1100000000000001</v>
      </c>
      <c r="S30" s="858" t="str">
        <f t="shared" si="1"/>
        <v/>
      </c>
      <c r="T30" s="858" t="str">
        <f t="shared" si="2"/>
        <v/>
      </c>
      <c r="U30" s="858" t="str">
        <f t="shared" si="3"/>
        <v/>
      </c>
      <c r="V30" s="863" t="str">
        <f t="shared" si="4"/>
        <v/>
      </c>
      <c r="W30" s="848"/>
    </row>
    <row r="31" spans="1:23" ht="14.4" customHeight="1" x14ac:dyDescent="0.3">
      <c r="A31" s="910" t="s">
        <v>4853</v>
      </c>
      <c r="B31" s="858"/>
      <c r="C31" s="859"/>
      <c r="D31" s="860"/>
      <c r="E31" s="861">
        <v>1</v>
      </c>
      <c r="F31" s="839">
        <v>0.5</v>
      </c>
      <c r="G31" s="840">
        <v>14</v>
      </c>
      <c r="H31" s="841">
        <v>2</v>
      </c>
      <c r="I31" s="842">
        <v>1.82</v>
      </c>
      <c r="J31" s="843">
        <v>26.5</v>
      </c>
      <c r="K31" s="844">
        <v>0.5</v>
      </c>
      <c r="L31" s="845">
        <v>2</v>
      </c>
      <c r="M31" s="845">
        <v>18</v>
      </c>
      <c r="N31" s="846">
        <v>6.02</v>
      </c>
      <c r="O31" s="845" t="s">
        <v>4801</v>
      </c>
      <c r="P31" s="862" t="s">
        <v>4854</v>
      </c>
      <c r="Q31" s="847">
        <f t="shared" si="0"/>
        <v>2</v>
      </c>
      <c r="R31" s="847">
        <f t="shared" si="0"/>
        <v>1.82</v>
      </c>
      <c r="S31" s="858">
        <f t="shared" si="1"/>
        <v>12.04</v>
      </c>
      <c r="T31" s="858">
        <f t="shared" si="2"/>
        <v>53</v>
      </c>
      <c r="U31" s="858">
        <f t="shared" si="3"/>
        <v>40.96</v>
      </c>
      <c r="V31" s="863">
        <f t="shared" si="4"/>
        <v>4.4019933554817277</v>
      </c>
      <c r="W31" s="848">
        <v>40.96</v>
      </c>
    </row>
    <row r="32" spans="1:23" ht="14.4" customHeight="1" x14ac:dyDescent="0.3">
      <c r="A32" s="911" t="s">
        <v>4855</v>
      </c>
      <c r="B32" s="895">
        <v>2</v>
      </c>
      <c r="C32" s="896">
        <v>2.1800000000000002</v>
      </c>
      <c r="D32" s="864">
        <v>31.5</v>
      </c>
      <c r="E32" s="897"/>
      <c r="F32" s="898"/>
      <c r="G32" s="849"/>
      <c r="H32" s="899">
        <v>1</v>
      </c>
      <c r="I32" s="900">
        <v>0.87</v>
      </c>
      <c r="J32" s="850">
        <v>27</v>
      </c>
      <c r="K32" s="901">
        <v>0.57999999999999996</v>
      </c>
      <c r="L32" s="902">
        <v>2</v>
      </c>
      <c r="M32" s="902">
        <v>21</v>
      </c>
      <c r="N32" s="903">
        <v>7.09</v>
      </c>
      <c r="O32" s="902" t="s">
        <v>4801</v>
      </c>
      <c r="P32" s="904" t="s">
        <v>4856</v>
      </c>
      <c r="Q32" s="905">
        <f t="shared" si="0"/>
        <v>-1</v>
      </c>
      <c r="R32" s="905">
        <f t="shared" si="0"/>
        <v>-1.31</v>
      </c>
      <c r="S32" s="895">
        <f t="shared" si="1"/>
        <v>7.09</v>
      </c>
      <c r="T32" s="895">
        <f t="shared" si="2"/>
        <v>27</v>
      </c>
      <c r="U32" s="895">
        <f t="shared" si="3"/>
        <v>19.91</v>
      </c>
      <c r="V32" s="906">
        <f t="shared" si="4"/>
        <v>3.8081805359661498</v>
      </c>
      <c r="W32" s="851">
        <v>19.91</v>
      </c>
    </row>
    <row r="33" spans="1:23" ht="14.4" customHeight="1" x14ac:dyDescent="0.3">
      <c r="A33" s="910" t="s">
        <v>4857</v>
      </c>
      <c r="B33" s="854">
        <v>1</v>
      </c>
      <c r="C33" s="855">
        <v>1.39</v>
      </c>
      <c r="D33" s="856">
        <v>21</v>
      </c>
      <c r="E33" s="861"/>
      <c r="F33" s="839"/>
      <c r="G33" s="840"/>
      <c r="H33" s="845"/>
      <c r="I33" s="839"/>
      <c r="J33" s="840"/>
      <c r="K33" s="844">
        <v>1.39</v>
      </c>
      <c r="L33" s="845">
        <v>4</v>
      </c>
      <c r="M33" s="845">
        <v>34</v>
      </c>
      <c r="N33" s="846">
        <v>11.19</v>
      </c>
      <c r="O33" s="845" t="s">
        <v>4801</v>
      </c>
      <c r="P33" s="862" t="s">
        <v>4858</v>
      </c>
      <c r="Q33" s="847">
        <f t="shared" si="0"/>
        <v>-1</v>
      </c>
      <c r="R33" s="847">
        <f t="shared" si="0"/>
        <v>-1.39</v>
      </c>
      <c r="S33" s="858" t="str">
        <f t="shared" si="1"/>
        <v/>
      </c>
      <c r="T33" s="858" t="str">
        <f t="shared" si="2"/>
        <v/>
      </c>
      <c r="U33" s="858" t="str">
        <f t="shared" si="3"/>
        <v/>
      </c>
      <c r="V33" s="863" t="str">
        <f t="shared" si="4"/>
        <v/>
      </c>
      <c r="W33" s="848"/>
    </row>
    <row r="34" spans="1:23" ht="14.4" customHeight="1" x14ac:dyDescent="0.3">
      <c r="A34" s="910" t="s">
        <v>4859</v>
      </c>
      <c r="B34" s="854">
        <v>1</v>
      </c>
      <c r="C34" s="855">
        <v>0.93</v>
      </c>
      <c r="D34" s="856">
        <v>23</v>
      </c>
      <c r="E34" s="861"/>
      <c r="F34" s="839"/>
      <c r="G34" s="840"/>
      <c r="H34" s="845"/>
      <c r="I34" s="839"/>
      <c r="J34" s="840"/>
      <c r="K34" s="844">
        <v>0.65</v>
      </c>
      <c r="L34" s="845">
        <v>2</v>
      </c>
      <c r="M34" s="845">
        <v>19</v>
      </c>
      <c r="N34" s="846">
        <v>6.25</v>
      </c>
      <c r="O34" s="845" t="s">
        <v>4801</v>
      </c>
      <c r="P34" s="862" t="s">
        <v>4860</v>
      </c>
      <c r="Q34" s="847">
        <f t="shared" si="0"/>
        <v>-1</v>
      </c>
      <c r="R34" s="847">
        <f t="shared" si="0"/>
        <v>-0.93</v>
      </c>
      <c r="S34" s="858" t="str">
        <f t="shared" si="1"/>
        <v/>
      </c>
      <c r="T34" s="858" t="str">
        <f t="shared" si="2"/>
        <v/>
      </c>
      <c r="U34" s="858" t="str">
        <f t="shared" si="3"/>
        <v/>
      </c>
      <c r="V34" s="863" t="str">
        <f t="shared" si="4"/>
        <v/>
      </c>
      <c r="W34" s="848"/>
    </row>
    <row r="35" spans="1:23" ht="14.4" customHeight="1" x14ac:dyDescent="0.3">
      <c r="A35" s="910" t="s">
        <v>4861</v>
      </c>
      <c r="B35" s="858"/>
      <c r="C35" s="859"/>
      <c r="D35" s="860"/>
      <c r="E35" s="861"/>
      <c r="F35" s="839"/>
      <c r="G35" s="840"/>
      <c r="H35" s="841">
        <v>1</v>
      </c>
      <c r="I35" s="842">
        <v>1.73</v>
      </c>
      <c r="J35" s="843">
        <v>27</v>
      </c>
      <c r="K35" s="844">
        <v>0.49</v>
      </c>
      <c r="L35" s="845">
        <v>1</v>
      </c>
      <c r="M35" s="845">
        <v>11</v>
      </c>
      <c r="N35" s="846">
        <v>3.8</v>
      </c>
      <c r="O35" s="845" t="s">
        <v>4801</v>
      </c>
      <c r="P35" s="862" t="s">
        <v>4862</v>
      </c>
      <c r="Q35" s="847">
        <f t="shared" si="0"/>
        <v>1</v>
      </c>
      <c r="R35" s="847">
        <f t="shared" si="0"/>
        <v>1.73</v>
      </c>
      <c r="S35" s="858">
        <f t="shared" si="1"/>
        <v>3.8</v>
      </c>
      <c r="T35" s="858">
        <f t="shared" si="2"/>
        <v>27</v>
      </c>
      <c r="U35" s="858">
        <f t="shared" si="3"/>
        <v>23.2</v>
      </c>
      <c r="V35" s="863">
        <f t="shared" si="4"/>
        <v>7.1052631578947372</v>
      </c>
      <c r="W35" s="848">
        <v>23.2</v>
      </c>
    </row>
    <row r="36" spans="1:23" ht="14.4" customHeight="1" x14ac:dyDescent="0.3">
      <c r="A36" s="911" t="s">
        <v>4863</v>
      </c>
      <c r="B36" s="895">
        <v>1</v>
      </c>
      <c r="C36" s="896">
        <v>2.77</v>
      </c>
      <c r="D36" s="864">
        <v>45</v>
      </c>
      <c r="E36" s="897">
        <v>1</v>
      </c>
      <c r="F36" s="898">
        <v>3.61</v>
      </c>
      <c r="G36" s="849">
        <v>56</v>
      </c>
      <c r="H36" s="899">
        <v>2</v>
      </c>
      <c r="I36" s="900">
        <v>3.25</v>
      </c>
      <c r="J36" s="850">
        <v>29</v>
      </c>
      <c r="K36" s="901">
        <v>0.64</v>
      </c>
      <c r="L36" s="902">
        <v>2</v>
      </c>
      <c r="M36" s="902">
        <v>16</v>
      </c>
      <c r="N36" s="903">
        <v>5.23</v>
      </c>
      <c r="O36" s="902" t="s">
        <v>4801</v>
      </c>
      <c r="P36" s="904" t="s">
        <v>4864</v>
      </c>
      <c r="Q36" s="905">
        <f t="shared" si="0"/>
        <v>1</v>
      </c>
      <c r="R36" s="905">
        <f t="shared" si="0"/>
        <v>0.48</v>
      </c>
      <c r="S36" s="895">
        <f t="shared" si="1"/>
        <v>10.46</v>
      </c>
      <c r="T36" s="895">
        <f t="shared" si="2"/>
        <v>58</v>
      </c>
      <c r="U36" s="895">
        <f t="shared" si="3"/>
        <v>47.54</v>
      </c>
      <c r="V36" s="906">
        <f t="shared" si="4"/>
        <v>5.5449330783938811</v>
      </c>
      <c r="W36" s="851">
        <v>47.54</v>
      </c>
    </row>
    <row r="37" spans="1:23" ht="14.4" customHeight="1" x14ac:dyDescent="0.3">
      <c r="A37" s="910" t="s">
        <v>4865</v>
      </c>
      <c r="B37" s="854">
        <v>2</v>
      </c>
      <c r="C37" s="855">
        <v>2.34</v>
      </c>
      <c r="D37" s="856">
        <v>25.5</v>
      </c>
      <c r="E37" s="861"/>
      <c r="F37" s="839"/>
      <c r="G37" s="840"/>
      <c r="H37" s="845">
        <v>2</v>
      </c>
      <c r="I37" s="839">
        <v>2.21</v>
      </c>
      <c r="J37" s="843">
        <v>22</v>
      </c>
      <c r="K37" s="844">
        <v>0.67</v>
      </c>
      <c r="L37" s="845">
        <v>2</v>
      </c>
      <c r="M37" s="845">
        <v>18</v>
      </c>
      <c r="N37" s="846">
        <v>6.08</v>
      </c>
      <c r="O37" s="845" t="s">
        <v>4801</v>
      </c>
      <c r="P37" s="862" t="s">
        <v>4866</v>
      </c>
      <c r="Q37" s="847">
        <f t="shared" si="0"/>
        <v>0</v>
      </c>
      <c r="R37" s="847">
        <f t="shared" si="0"/>
        <v>-0.12999999999999989</v>
      </c>
      <c r="S37" s="858">
        <f t="shared" si="1"/>
        <v>12.16</v>
      </c>
      <c r="T37" s="858">
        <f t="shared" si="2"/>
        <v>44</v>
      </c>
      <c r="U37" s="858">
        <f t="shared" si="3"/>
        <v>31.84</v>
      </c>
      <c r="V37" s="863">
        <f t="shared" si="4"/>
        <v>3.6184210526315788</v>
      </c>
      <c r="W37" s="848">
        <v>31.84</v>
      </c>
    </row>
    <row r="38" spans="1:23" ht="14.4" customHeight="1" x14ac:dyDescent="0.3">
      <c r="A38" s="911" t="s">
        <v>4867</v>
      </c>
      <c r="B38" s="907">
        <v>2</v>
      </c>
      <c r="C38" s="908">
        <v>2.39</v>
      </c>
      <c r="D38" s="857">
        <v>26</v>
      </c>
      <c r="E38" s="897">
        <v>2</v>
      </c>
      <c r="F38" s="898">
        <v>2.39</v>
      </c>
      <c r="G38" s="849">
        <v>25.5</v>
      </c>
      <c r="H38" s="902">
        <v>1</v>
      </c>
      <c r="I38" s="898">
        <v>1.5</v>
      </c>
      <c r="J38" s="850">
        <v>31</v>
      </c>
      <c r="K38" s="901">
        <v>1.1200000000000001</v>
      </c>
      <c r="L38" s="902">
        <v>3</v>
      </c>
      <c r="M38" s="902">
        <v>26</v>
      </c>
      <c r="N38" s="903">
        <v>8.58</v>
      </c>
      <c r="O38" s="902" t="s">
        <v>4801</v>
      </c>
      <c r="P38" s="904" t="s">
        <v>4868</v>
      </c>
      <c r="Q38" s="905">
        <f t="shared" si="0"/>
        <v>-1</v>
      </c>
      <c r="R38" s="905">
        <f t="shared" si="0"/>
        <v>-0.89000000000000012</v>
      </c>
      <c r="S38" s="895">
        <f t="shared" si="1"/>
        <v>8.58</v>
      </c>
      <c r="T38" s="895">
        <f t="shared" si="2"/>
        <v>31</v>
      </c>
      <c r="U38" s="895">
        <f t="shared" si="3"/>
        <v>22.42</v>
      </c>
      <c r="V38" s="906">
        <f t="shared" si="4"/>
        <v>3.6130536130536131</v>
      </c>
      <c r="W38" s="851">
        <v>22.42</v>
      </c>
    </row>
    <row r="39" spans="1:23" ht="14.4" customHeight="1" x14ac:dyDescent="0.3">
      <c r="A39" s="910" t="s">
        <v>4869</v>
      </c>
      <c r="B39" s="858">
        <v>1</v>
      </c>
      <c r="C39" s="859">
        <v>1.42</v>
      </c>
      <c r="D39" s="860">
        <v>33</v>
      </c>
      <c r="E39" s="841">
        <v>1</v>
      </c>
      <c r="F39" s="842">
        <v>0.28000000000000003</v>
      </c>
      <c r="G39" s="852">
        <v>9</v>
      </c>
      <c r="H39" s="845"/>
      <c r="I39" s="839"/>
      <c r="J39" s="840"/>
      <c r="K39" s="844">
        <v>0.22</v>
      </c>
      <c r="L39" s="845">
        <v>1</v>
      </c>
      <c r="M39" s="845">
        <v>8</v>
      </c>
      <c r="N39" s="846">
        <v>2.8</v>
      </c>
      <c r="O39" s="845" t="s">
        <v>4801</v>
      </c>
      <c r="P39" s="862" t="s">
        <v>4870</v>
      </c>
      <c r="Q39" s="847">
        <f t="shared" si="0"/>
        <v>-1</v>
      </c>
      <c r="R39" s="847">
        <f t="shared" si="0"/>
        <v>-1.42</v>
      </c>
      <c r="S39" s="858" t="str">
        <f t="shared" si="1"/>
        <v/>
      </c>
      <c r="T39" s="858" t="str">
        <f t="shared" si="2"/>
        <v/>
      </c>
      <c r="U39" s="858" t="str">
        <f t="shared" si="3"/>
        <v/>
      </c>
      <c r="V39" s="863" t="str">
        <f t="shared" si="4"/>
        <v/>
      </c>
      <c r="W39" s="848"/>
    </row>
    <row r="40" spans="1:23" ht="14.4" customHeight="1" x14ac:dyDescent="0.3">
      <c r="A40" s="911" t="s">
        <v>4871</v>
      </c>
      <c r="B40" s="895"/>
      <c r="C40" s="896"/>
      <c r="D40" s="864"/>
      <c r="E40" s="899">
        <v>1</v>
      </c>
      <c r="F40" s="900">
        <v>0.79</v>
      </c>
      <c r="G40" s="853">
        <v>20</v>
      </c>
      <c r="H40" s="902"/>
      <c r="I40" s="898"/>
      <c r="J40" s="849"/>
      <c r="K40" s="901">
        <v>0.25</v>
      </c>
      <c r="L40" s="902">
        <v>1</v>
      </c>
      <c r="M40" s="902">
        <v>9</v>
      </c>
      <c r="N40" s="903">
        <v>3.14</v>
      </c>
      <c r="O40" s="902" t="s">
        <v>4801</v>
      </c>
      <c r="P40" s="904" t="s">
        <v>4872</v>
      </c>
      <c r="Q40" s="905">
        <f t="shared" si="0"/>
        <v>0</v>
      </c>
      <c r="R40" s="905">
        <f t="shared" si="0"/>
        <v>0</v>
      </c>
      <c r="S40" s="895" t="str">
        <f t="shared" si="1"/>
        <v/>
      </c>
      <c r="T40" s="895" t="str">
        <f t="shared" si="2"/>
        <v/>
      </c>
      <c r="U40" s="895" t="str">
        <f t="shared" si="3"/>
        <v/>
      </c>
      <c r="V40" s="906" t="str">
        <f t="shared" si="4"/>
        <v/>
      </c>
      <c r="W40" s="851"/>
    </row>
    <row r="41" spans="1:23" ht="14.4" customHeight="1" x14ac:dyDescent="0.3">
      <c r="A41" s="911" t="s">
        <v>4873</v>
      </c>
      <c r="B41" s="895"/>
      <c r="C41" s="896"/>
      <c r="D41" s="864"/>
      <c r="E41" s="899">
        <v>1</v>
      </c>
      <c r="F41" s="900">
        <v>1.28</v>
      </c>
      <c r="G41" s="853">
        <v>28</v>
      </c>
      <c r="H41" s="902"/>
      <c r="I41" s="898"/>
      <c r="J41" s="849"/>
      <c r="K41" s="901">
        <v>0.48</v>
      </c>
      <c r="L41" s="902">
        <v>2</v>
      </c>
      <c r="M41" s="902">
        <v>15</v>
      </c>
      <c r="N41" s="903">
        <v>4.8600000000000003</v>
      </c>
      <c r="O41" s="902" t="s">
        <v>4801</v>
      </c>
      <c r="P41" s="904" t="s">
        <v>4874</v>
      </c>
      <c r="Q41" s="905">
        <f t="shared" si="0"/>
        <v>0</v>
      </c>
      <c r="R41" s="905">
        <f t="shared" si="0"/>
        <v>0</v>
      </c>
      <c r="S41" s="895" t="str">
        <f t="shared" si="1"/>
        <v/>
      </c>
      <c r="T41" s="895" t="str">
        <f t="shared" si="2"/>
        <v/>
      </c>
      <c r="U41" s="895" t="str">
        <f t="shared" si="3"/>
        <v/>
      </c>
      <c r="V41" s="906" t="str">
        <f t="shared" si="4"/>
        <v/>
      </c>
      <c r="W41" s="851"/>
    </row>
    <row r="42" spans="1:23" ht="14.4" customHeight="1" x14ac:dyDescent="0.3">
      <c r="A42" s="910" t="s">
        <v>4875</v>
      </c>
      <c r="B42" s="858"/>
      <c r="C42" s="859"/>
      <c r="D42" s="860"/>
      <c r="E42" s="841">
        <v>2</v>
      </c>
      <c r="F42" s="842">
        <v>2.4900000000000002</v>
      </c>
      <c r="G42" s="852">
        <v>22.5</v>
      </c>
      <c r="H42" s="845">
        <v>1</v>
      </c>
      <c r="I42" s="839">
        <v>1.21</v>
      </c>
      <c r="J42" s="843">
        <v>22</v>
      </c>
      <c r="K42" s="844">
        <v>0.38</v>
      </c>
      <c r="L42" s="845">
        <v>1</v>
      </c>
      <c r="M42" s="845">
        <v>10</v>
      </c>
      <c r="N42" s="846">
        <v>3.3</v>
      </c>
      <c r="O42" s="845" t="s">
        <v>4801</v>
      </c>
      <c r="P42" s="862" t="s">
        <v>4876</v>
      </c>
      <c r="Q42" s="847">
        <f t="shared" si="0"/>
        <v>1</v>
      </c>
      <c r="R42" s="847">
        <f t="shared" si="0"/>
        <v>1.21</v>
      </c>
      <c r="S42" s="858">
        <f t="shared" si="1"/>
        <v>3.3</v>
      </c>
      <c r="T42" s="858">
        <f t="shared" si="2"/>
        <v>22</v>
      </c>
      <c r="U42" s="858">
        <f t="shared" si="3"/>
        <v>18.7</v>
      </c>
      <c r="V42" s="863">
        <f t="shared" si="4"/>
        <v>6.666666666666667</v>
      </c>
      <c r="W42" s="848">
        <v>18.7</v>
      </c>
    </row>
    <row r="43" spans="1:23" ht="14.4" customHeight="1" x14ac:dyDescent="0.3">
      <c r="A43" s="911" t="s">
        <v>4877</v>
      </c>
      <c r="B43" s="895">
        <v>2</v>
      </c>
      <c r="C43" s="896">
        <v>1.95</v>
      </c>
      <c r="D43" s="864">
        <v>25</v>
      </c>
      <c r="E43" s="899">
        <v>4</v>
      </c>
      <c r="F43" s="900">
        <v>3.53</v>
      </c>
      <c r="G43" s="853">
        <v>21</v>
      </c>
      <c r="H43" s="902">
        <v>2</v>
      </c>
      <c r="I43" s="898">
        <v>2.29</v>
      </c>
      <c r="J43" s="850">
        <v>28.5</v>
      </c>
      <c r="K43" s="901">
        <v>0.51</v>
      </c>
      <c r="L43" s="902">
        <v>2</v>
      </c>
      <c r="M43" s="902">
        <v>17</v>
      </c>
      <c r="N43" s="903">
        <v>5.52</v>
      </c>
      <c r="O43" s="902" t="s">
        <v>4801</v>
      </c>
      <c r="P43" s="904" t="s">
        <v>4878</v>
      </c>
      <c r="Q43" s="905">
        <f t="shared" si="0"/>
        <v>0</v>
      </c>
      <c r="R43" s="905">
        <f t="shared" si="0"/>
        <v>0.34000000000000008</v>
      </c>
      <c r="S43" s="895">
        <f t="shared" si="1"/>
        <v>11.04</v>
      </c>
      <c r="T43" s="895">
        <f t="shared" si="2"/>
        <v>57</v>
      </c>
      <c r="U43" s="895">
        <f t="shared" si="3"/>
        <v>45.96</v>
      </c>
      <c r="V43" s="906">
        <f t="shared" si="4"/>
        <v>5.1630434782608701</v>
      </c>
      <c r="W43" s="851">
        <v>45.96</v>
      </c>
    </row>
    <row r="44" spans="1:23" ht="14.4" customHeight="1" x14ac:dyDescent="0.3">
      <c r="A44" s="911" t="s">
        <v>4879</v>
      </c>
      <c r="B44" s="895"/>
      <c r="C44" s="896"/>
      <c r="D44" s="864"/>
      <c r="E44" s="899">
        <v>2</v>
      </c>
      <c r="F44" s="900">
        <v>1.94</v>
      </c>
      <c r="G44" s="853">
        <v>24</v>
      </c>
      <c r="H44" s="902"/>
      <c r="I44" s="898"/>
      <c r="J44" s="849"/>
      <c r="K44" s="901">
        <v>0.76</v>
      </c>
      <c r="L44" s="902">
        <v>3</v>
      </c>
      <c r="M44" s="902">
        <v>25</v>
      </c>
      <c r="N44" s="903">
        <v>8.33</v>
      </c>
      <c r="O44" s="902" t="s">
        <v>4801</v>
      </c>
      <c r="P44" s="904" t="s">
        <v>4880</v>
      </c>
      <c r="Q44" s="905">
        <f t="shared" si="0"/>
        <v>0</v>
      </c>
      <c r="R44" s="905">
        <f t="shared" si="0"/>
        <v>0</v>
      </c>
      <c r="S44" s="895" t="str">
        <f t="shared" si="1"/>
        <v/>
      </c>
      <c r="T44" s="895" t="str">
        <f t="shared" si="2"/>
        <v/>
      </c>
      <c r="U44" s="895" t="str">
        <f t="shared" si="3"/>
        <v/>
      </c>
      <c r="V44" s="906" t="str">
        <f t="shared" si="4"/>
        <v/>
      </c>
      <c r="W44" s="851"/>
    </row>
    <row r="45" spans="1:23" ht="14.4" customHeight="1" x14ac:dyDescent="0.3">
      <c r="A45" s="910" t="s">
        <v>4881</v>
      </c>
      <c r="B45" s="854">
        <v>1</v>
      </c>
      <c r="C45" s="855">
        <v>0.82</v>
      </c>
      <c r="D45" s="856">
        <v>21</v>
      </c>
      <c r="E45" s="861"/>
      <c r="F45" s="839"/>
      <c r="G45" s="840"/>
      <c r="H45" s="845"/>
      <c r="I45" s="839"/>
      <c r="J45" s="840"/>
      <c r="K45" s="844">
        <v>0.64</v>
      </c>
      <c r="L45" s="845">
        <v>2</v>
      </c>
      <c r="M45" s="845">
        <v>18</v>
      </c>
      <c r="N45" s="846">
        <v>6.12</v>
      </c>
      <c r="O45" s="845" t="s">
        <v>4801</v>
      </c>
      <c r="P45" s="862" t="s">
        <v>4882</v>
      </c>
      <c r="Q45" s="847">
        <f t="shared" si="0"/>
        <v>-1</v>
      </c>
      <c r="R45" s="847">
        <f t="shared" si="0"/>
        <v>-0.82</v>
      </c>
      <c r="S45" s="858" t="str">
        <f t="shared" si="1"/>
        <v/>
      </c>
      <c r="T45" s="858" t="str">
        <f t="shared" si="2"/>
        <v/>
      </c>
      <c r="U45" s="858" t="str">
        <f t="shared" si="3"/>
        <v/>
      </c>
      <c r="V45" s="863" t="str">
        <f t="shared" si="4"/>
        <v/>
      </c>
      <c r="W45" s="848"/>
    </row>
    <row r="46" spans="1:23" ht="14.4" customHeight="1" x14ac:dyDescent="0.3">
      <c r="A46" s="910" t="s">
        <v>4883</v>
      </c>
      <c r="B46" s="858"/>
      <c r="C46" s="859"/>
      <c r="D46" s="860"/>
      <c r="E46" s="841">
        <v>3</v>
      </c>
      <c r="F46" s="842">
        <v>2.31</v>
      </c>
      <c r="G46" s="852">
        <v>21.3</v>
      </c>
      <c r="H46" s="845">
        <v>2</v>
      </c>
      <c r="I46" s="839">
        <v>2.0499999999999998</v>
      </c>
      <c r="J46" s="843">
        <v>26.5</v>
      </c>
      <c r="K46" s="844">
        <v>0.43</v>
      </c>
      <c r="L46" s="845">
        <v>2</v>
      </c>
      <c r="M46" s="845">
        <v>15</v>
      </c>
      <c r="N46" s="846">
        <v>4.96</v>
      </c>
      <c r="O46" s="845" t="s">
        <v>4801</v>
      </c>
      <c r="P46" s="862" t="s">
        <v>4884</v>
      </c>
      <c r="Q46" s="847">
        <f t="shared" si="0"/>
        <v>2</v>
      </c>
      <c r="R46" s="847">
        <f t="shared" si="0"/>
        <v>2.0499999999999998</v>
      </c>
      <c r="S46" s="858">
        <f t="shared" si="1"/>
        <v>9.92</v>
      </c>
      <c r="T46" s="858">
        <f t="shared" si="2"/>
        <v>53</v>
      </c>
      <c r="U46" s="858">
        <f t="shared" si="3"/>
        <v>43.08</v>
      </c>
      <c r="V46" s="863">
        <f t="shared" si="4"/>
        <v>5.342741935483871</v>
      </c>
      <c r="W46" s="848">
        <v>43.08</v>
      </c>
    </row>
    <row r="47" spans="1:23" ht="14.4" customHeight="1" x14ac:dyDescent="0.3">
      <c r="A47" s="910" t="s">
        <v>4885</v>
      </c>
      <c r="B47" s="854">
        <v>1</v>
      </c>
      <c r="C47" s="855">
        <v>0.28999999999999998</v>
      </c>
      <c r="D47" s="856">
        <v>8</v>
      </c>
      <c r="E47" s="861"/>
      <c r="F47" s="839"/>
      <c r="G47" s="840"/>
      <c r="H47" s="845"/>
      <c r="I47" s="839"/>
      <c r="J47" s="840"/>
      <c r="K47" s="844">
        <v>0.28999999999999998</v>
      </c>
      <c r="L47" s="845">
        <v>1</v>
      </c>
      <c r="M47" s="845">
        <v>13</v>
      </c>
      <c r="N47" s="846">
        <v>4.29</v>
      </c>
      <c r="O47" s="845" t="s">
        <v>4801</v>
      </c>
      <c r="P47" s="862" t="s">
        <v>4886</v>
      </c>
      <c r="Q47" s="847">
        <f t="shared" si="0"/>
        <v>-1</v>
      </c>
      <c r="R47" s="847">
        <f t="shared" si="0"/>
        <v>-0.28999999999999998</v>
      </c>
      <c r="S47" s="858" t="str">
        <f t="shared" si="1"/>
        <v/>
      </c>
      <c r="T47" s="858" t="str">
        <f t="shared" si="2"/>
        <v/>
      </c>
      <c r="U47" s="858" t="str">
        <f t="shared" si="3"/>
        <v/>
      </c>
      <c r="V47" s="863" t="str">
        <f t="shared" si="4"/>
        <v/>
      </c>
      <c r="W47" s="848"/>
    </row>
    <row r="48" spans="1:23" ht="14.4" customHeight="1" x14ac:dyDescent="0.3">
      <c r="A48" s="910" t="s">
        <v>4887</v>
      </c>
      <c r="B48" s="858">
        <v>1</v>
      </c>
      <c r="C48" s="859">
        <v>0.97</v>
      </c>
      <c r="D48" s="860">
        <v>30</v>
      </c>
      <c r="E48" s="841">
        <v>2</v>
      </c>
      <c r="F48" s="842">
        <v>0.84</v>
      </c>
      <c r="G48" s="852">
        <v>17.5</v>
      </c>
      <c r="H48" s="845"/>
      <c r="I48" s="839"/>
      <c r="J48" s="840"/>
      <c r="K48" s="844">
        <v>0.42</v>
      </c>
      <c r="L48" s="845">
        <v>2</v>
      </c>
      <c r="M48" s="845">
        <v>18</v>
      </c>
      <c r="N48" s="846">
        <v>6.01</v>
      </c>
      <c r="O48" s="845" t="s">
        <v>4801</v>
      </c>
      <c r="P48" s="862" t="s">
        <v>4888</v>
      </c>
      <c r="Q48" s="847">
        <f t="shared" si="0"/>
        <v>-1</v>
      </c>
      <c r="R48" s="847">
        <f t="shared" si="0"/>
        <v>-0.97</v>
      </c>
      <c r="S48" s="858" t="str">
        <f t="shared" si="1"/>
        <v/>
      </c>
      <c r="T48" s="858" t="str">
        <f t="shared" si="2"/>
        <v/>
      </c>
      <c r="U48" s="858" t="str">
        <f t="shared" si="3"/>
        <v/>
      </c>
      <c r="V48" s="863" t="str">
        <f t="shared" si="4"/>
        <v/>
      </c>
      <c r="W48" s="848"/>
    </row>
    <row r="49" spans="1:23" ht="14.4" customHeight="1" x14ac:dyDescent="0.3">
      <c r="A49" s="910" t="s">
        <v>4889</v>
      </c>
      <c r="B49" s="858"/>
      <c r="C49" s="859"/>
      <c r="D49" s="860"/>
      <c r="E49" s="841">
        <v>1</v>
      </c>
      <c r="F49" s="842">
        <v>3.06</v>
      </c>
      <c r="G49" s="852">
        <v>36</v>
      </c>
      <c r="H49" s="845"/>
      <c r="I49" s="839"/>
      <c r="J49" s="840"/>
      <c r="K49" s="844">
        <v>1.21</v>
      </c>
      <c r="L49" s="845">
        <v>3</v>
      </c>
      <c r="M49" s="845">
        <v>27</v>
      </c>
      <c r="N49" s="846">
        <v>8.9700000000000006</v>
      </c>
      <c r="O49" s="845" t="s">
        <v>4801</v>
      </c>
      <c r="P49" s="862" t="s">
        <v>4890</v>
      </c>
      <c r="Q49" s="847">
        <f t="shared" si="0"/>
        <v>0</v>
      </c>
      <c r="R49" s="847">
        <f t="shared" si="0"/>
        <v>0</v>
      </c>
      <c r="S49" s="858" t="str">
        <f t="shared" si="1"/>
        <v/>
      </c>
      <c r="T49" s="858" t="str">
        <f t="shared" si="2"/>
        <v/>
      </c>
      <c r="U49" s="858" t="str">
        <f t="shared" si="3"/>
        <v/>
      </c>
      <c r="V49" s="863" t="str">
        <f t="shared" si="4"/>
        <v/>
      </c>
      <c r="W49" s="848"/>
    </row>
    <row r="50" spans="1:23" ht="14.4" customHeight="1" x14ac:dyDescent="0.3">
      <c r="A50" s="910" t="s">
        <v>4891</v>
      </c>
      <c r="B50" s="858">
        <v>3</v>
      </c>
      <c r="C50" s="859">
        <v>2.4700000000000002</v>
      </c>
      <c r="D50" s="860">
        <v>20.7</v>
      </c>
      <c r="E50" s="861">
        <v>5</v>
      </c>
      <c r="F50" s="839">
        <v>4.12</v>
      </c>
      <c r="G50" s="840">
        <v>25</v>
      </c>
      <c r="H50" s="841"/>
      <c r="I50" s="842"/>
      <c r="J50" s="852"/>
      <c r="K50" s="844">
        <v>0.73</v>
      </c>
      <c r="L50" s="845">
        <v>3</v>
      </c>
      <c r="M50" s="845">
        <v>25</v>
      </c>
      <c r="N50" s="846">
        <v>8.39</v>
      </c>
      <c r="O50" s="845" t="s">
        <v>4801</v>
      </c>
      <c r="P50" s="862" t="s">
        <v>4892</v>
      </c>
      <c r="Q50" s="847">
        <f t="shared" si="0"/>
        <v>-3</v>
      </c>
      <c r="R50" s="847">
        <f t="shared" si="0"/>
        <v>-2.4700000000000002</v>
      </c>
      <c r="S50" s="858" t="str">
        <f t="shared" si="1"/>
        <v/>
      </c>
      <c r="T50" s="858" t="str">
        <f t="shared" si="2"/>
        <v/>
      </c>
      <c r="U50" s="858" t="str">
        <f t="shared" si="3"/>
        <v/>
      </c>
      <c r="V50" s="863" t="str">
        <f t="shared" si="4"/>
        <v/>
      </c>
      <c r="W50" s="848"/>
    </row>
    <row r="51" spans="1:23" ht="14.4" customHeight="1" x14ac:dyDescent="0.3">
      <c r="A51" s="911" t="s">
        <v>4893</v>
      </c>
      <c r="B51" s="895">
        <v>7</v>
      </c>
      <c r="C51" s="896">
        <v>6.6</v>
      </c>
      <c r="D51" s="864">
        <v>25.4</v>
      </c>
      <c r="E51" s="897">
        <v>9</v>
      </c>
      <c r="F51" s="898">
        <v>9.82</v>
      </c>
      <c r="G51" s="849">
        <v>28.6</v>
      </c>
      <c r="H51" s="899">
        <v>8</v>
      </c>
      <c r="I51" s="900">
        <v>6.72</v>
      </c>
      <c r="J51" s="850">
        <v>24.6</v>
      </c>
      <c r="K51" s="901">
        <v>0.83</v>
      </c>
      <c r="L51" s="902">
        <v>3</v>
      </c>
      <c r="M51" s="902">
        <v>28</v>
      </c>
      <c r="N51" s="903">
        <v>9.4</v>
      </c>
      <c r="O51" s="902" t="s">
        <v>4801</v>
      </c>
      <c r="P51" s="904" t="s">
        <v>4894</v>
      </c>
      <c r="Q51" s="905">
        <f t="shared" si="0"/>
        <v>1</v>
      </c>
      <c r="R51" s="905">
        <f t="shared" si="0"/>
        <v>0.12000000000000011</v>
      </c>
      <c r="S51" s="895">
        <f t="shared" si="1"/>
        <v>75.2</v>
      </c>
      <c r="T51" s="895">
        <f t="shared" si="2"/>
        <v>196.8</v>
      </c>
      <c r="U51" s="895">
        <f t="shared" si="3"/>
        <v>121.60000000000001</v>
      </c>
      <c r="V51" s="906">
        <f t="shared" si="4"/>
        <v>2.6170212765957448</v>
      </c>
      <c r="W51" s="851">
        <v>121.8</v>
      </c>
    </row>
    <row r="52" spans="1:23" ht="14.4" customHeight="1" x14ac:dyDescent="0.3">
      <c r="A52" s="911" t="s">
        <v>4895</v>
      </c>
      <c r="B52" s="895">
        <v>1</v>
      </c>
      <c r="C52" s="896">
        <v>1</v>
      </c>
      <c r="D52" s="864">
        <v>16</v>
      </c>
      <c r="E52" s="897">
        <v>2</v>
      </c>
      <c r="F52" s="898">
        <v>2.17</v>
      </c>
      <c r="G52" s="849">
        <v>22</v>
      </c>
      <c r="H52" s="899">
        <v>8</v>
      </c>
      <c r="I52" s="900">
        <v>10.1</v>
      </c>
      <c r="J52" s="850">
        <v>25.9</v>
      </c>
      <c r="K52" s="901">
        <v>1</v>
      </c>
      <c r="L52" s="902">
        <v>3</v>
      </c>
      <c r="M52" s="902">
        <v>29</v>
      </c>
      <c r="N52" s="903">
        <v>9.7899999999999991</v>
      </c>
      <c r="O52" s="902" t="s">
        <v>4801</v>
      </c>
      <c r="P52" s="904" t="s">
        <v>4896</v>
      </c>
      <c r="Q52" s="905">
        <f t="shared" si="0"/>
        <v>7</v>
      </c>
      <c r="R52" s="905">
        <f t="shared" si="0"/>
        <v>9.1</v>
      </c>
      <c r="S52" s="895">
        <f t="shared" si="1"/>
        <v>78.319999999999993</v>
      </c>
      <c r="T52" s="895">
        <f t="shared" si="2"/>
        <v>207.2</v>
      </c>
      <c r="U52" s="895">
        <f t="shared" si="3"/>
        <v>128.88</v>
      </c>
      <c r="V52" s="906">
        <f t="shared" si="4"/>
        <v>2.645556690500511</v>
      </c>
      <c r="W52" s="851">
        <v>132.47</v>
      </c>
    </row>
    <row r="53" spans="1:23" ht="14.4" customHeight="1" x14ac:dyDescent="0.3">
      <c r="A53" s="910" t="s">
        <v>4897</v>
      </c>
      <c r="B53" s="858">
        <v>1</v>
      </c>
      <c r="C53" s="859">
        <v>0.89</v>
      </c>
      <c r="D53" s="860">
        <v>25</v>
      </c>
      <c r="E53" s="841">
        <v>3</v>
      </c>
      <c r="F53" s="842">
        <v>3.49</v>
      </c>
      <c r="G53" s="852">
        <v>29</v>
      </c>
      <c r="H53" s="845"/>
      <c r="I53" s="839"/>
      <c r="J53" s="840"/>
      <c r="K53" s="844">
        <v>0.61</v>
      </c>
      <c r="L53" s="845">
        <v>2</v>
      </c>
      <c r="M53" s="845">
        <v>20</v>
      </c>
      <c r="N53" s="846">
        <v>6.61</v>
      </c>
      <c r="O53" s="845" t="s">
        <v>4801</v>
      </c>
      <c r="P53" s="862" t="s">
        <v>4898</v>
      </c>
      <c r="Q53" s="847">
        <f t="shared" si="0"/>
        <v>-1</v>
      </c>
      <c r="R53" s="847">
        <f t="shared" si="0"/>
        <v>-0.89</v>
      </c>
      <c r="S53" s="858" t="str">
        <f t="shared" si="1"/>
        <v/>
      </c>
      <c r="T53" s="858" t="str">
        <f t="shared" si="2"/>
        <v/>
      </c>
      <c r="U53" s="858" t="str">
        <f t="shared" si="3"/>
        <v/>
      </c>
      <c r="V53" s="863" t="str">
        <f t="shared" si="4"/>
        <v/>
      </c>
      <c r="W53" s="848"/>
    </row>
    <row r="54" spans="1:23" ht="14.4" customHeight="1" x14ac:dyDescent="0.3">
      <c r="A54" s="911" t="s">
        <v>4899</v>
      </c>
      <c r="B54" s="895">
        <v>1</v>
      </c>
      <c r="C54" s="896">
        <v>1.66</v>
      </c>
      <c r="D54" s="864">
        <v>35</v>
      </c>
      <c r="E54" s="899"/>
      <c r="F54" s="900"/>
      <c r="G54" s="853"/>
      <c r="H54" s="902"/>
      <c r="I54" s="898"/>
      <c r="J54" s="849"/>
      <c r="K54" s="901">
        <v>0.97</v>
      </c>
      <c r="L54" s="902">
        <v>3</v>
      </c>
      <c r="M54" s="902">
        <v>26</v>
      </c>
      <c r="N54" s="903">
        <v>8.6999999999999993</v>
      </c>
      <c r="O54" s="902" t="s">
        <v>4801</v>
      </c>
      <c r="P54" s="904" t="s">
        <v>4900</v>
      </c>
      <c r="Q54" s="905">
        <f t="shared" si="0"/>
        <v>-1</v>
      </c>
      <c r="R54" s="905">
        <f t="shared" si="0"/>
        <v>-1.66</v>
      </c>
      <c r="S54" s="895" t="str">
        <f t="shared" si="1"/>
        <v/>
      </c>
      <c r="T54" s="895" t="str">
        <f t="shared" si="2"/>
        <v/>
      </c>
      <c r="U54" s="895" t="str">
        <f t="shared" si="3"/>
        <v/>
      </c>
      <c r="V54" s="906" t="str">
        <f t="shared" si="4"/>
        <v/>
      </c>
      <c r="W54" s="851"/>
    </row>
    <row r="55" spans="1:23" ht="14.4" customHeight="1" x14ac:dyDescent="0.3">
      <c r="A55" s="910" t="s">
        <v>4901</v>
      </c>
      <c r="B55" s="854">
        <v>1</v>
      </c>
      <c r="C55" s="855">
        <v>0.77</v>
      </c>
      <c r="D55" s="856">
        <v>30</v>
      </c>
      <c r="E55" s="861"/>
      <c r="F55" s="839"/>
      <c r="G55" s="840"/>
      <c r="H55" s="845"/>
      <c r="I55" s="839"/>
      <c r="J55" s="840"/>
      <c r="K55" s="844">
        <v>0.73</v>
      </c>
      <c r="L55" s="845">
        <v>3</v>
      </c>
      <c r="M55" s="845">
        <v>29</v>
      </c>
      <c r="N55" s="846">
        <v>9.83</v>
      </c>
      <c r="O55" s="845" t="s">
        <v>4801</v>
      </c>
      <c r="P55" s="862" t="s">
        <v>4902</v>
      </c>
      <c r="Q55" s="847">
        <f t="shared" si="0"/>
        <v>-1</v>
      </c>
      <c r="R55" s="847">
        <f t="shared" si="0"/>
        <v>-0.77</v>
      </c>
      <c r="S55" s="858" t="str">
        <f t="shared" si="1"/>
        <v/>
      </c>
      <c r="T55" s="858" t="str">
        <f t="shared" si="2"/>
        <v/>
      </c>
      <c r="U55" s="858" t="str">
        <f t="shared" si="3"/>
        <v/>
      </c>
      <c r="V55" s="863" t="str">
        <f t="shared" si="4"/>
        <v/>
      </c>
      <c r="W55" s="848"/>
    </row>
    <row r="56" spans="1:23" ht="14.4" customHeight="1" x14ac:dyDescent="0.3">
      <c r="A56" s="911" t="s">
        <v>4903</v>
      </c>
      <c r="B56" s="907">
        <v>2</v>
      </c>
      <c r="C56" s="908">
        <v>1.92</v>
      </c>
      <c r="D56" s="857">
        <v>20.5</v>
      </c>
      <c r="E56" s="897"/>
      <c r="F56" s="898"/>
      <c r="G56" s="849"/>
      <c r="H56" s="902"/>
      <c r="I56" s="898"/>
      <c r="J56" s="849"/>
      <c r="K56" s="901">
        <v>0.96</v>
      </c>
      <c r="L56" s="902">
        <v>4</v>
      </c>
      <c r="M56" s="902">
        <v>35</v>
      </c>
      <c r="N56" s="903">
        <v>11.57</v>
      </c>
      <c r="O56" s="902" t="s">
        <v>4801</v>
      </c>
      <c r="P56" s="904" t="s">
        <v>4904</v>
      </c>
      <c r="Q56" s="905">
        <f t="shared" si="0"/>
        <v>-2</v>
      </c>
      <c r="R56" s="905">
        <f t="shared" si="0"/>
        <v>-1.92</v>
      </c>
      <c r="S56" s="895" t="str">
        <f t="shared" si="1"/>
        <v/>
      </c>
      <c r="T56" s="895" t="str">
        <f t="shared" si="2"/>
        <v/>
      </c>
      <c r="U56" s="895" t="str">
        <f t="shared" si="3"/>
        <v/>
      </c>
      <c r="V56" s="906" t="str">
        <f t="shared" si="4"/>
        <v/>
      </c>
      <c r="W56" s="851"/>
    </row>
    <row r="57" spans="1:23" ht="14.4" customHeight="1" x14ac:dyDescent="0.3">
      <c r="A57" s="911" t="s">
        <v>4905</v>
      </c>
      <c r="B57" s="907">
        <v>1</v>
      </c>
      <c r="C57" s="908">
        <v>8.56</v>
      </c>
      <c r="D57" s="857">
        <v>134</v>
      </c>
      <c r="E57" s="897"/>
      <c r="F57" s="898"/>
      <c r="G57" s="849"/>
      <c r="H57" s="902"/>
      <c r="I57" s="898"/>
      <c r="J57" s="849"/>
      <c r="K57" s="901">
        <v>1.55</v>
      </c>
      <c r="L57" s="902">
        <v>5</v>
      </c>
      <c r="M57" s="902">
        <v>43</v>
      </c>
      <c r="N57" s="903">
        <v>14.39</v>
      </c>
      <c r="O57" s="902" t="s">
        <v>4801</v>
      </c>
      <c r="P57" s="904" t="s">
        <v>4906</v>
      </c>
      <c r="Q57" s="905">
        <f t="shared" si="0"/>
        <v>-1</v>
      </c>
      <c r="R57" s="905">
        <f t="shared" si="0"/>
        <v>-8.56</v>
      </c>
      <c r="S57" s="895" t="str">
        <f t="shared" si="1"/>
        <v/>
      </c>
      <c r="T57" s="895" t="str">
        <f t="shared" si="2"/>
        <v/>
      </c>
      <c r="U57" s="895" t="str">
        <f t="shared" si="3"/>
        <v/>
      </c>
      <c r="V57" s="906" t="str">
        <f t="shared" si="4"/>
        <v/>
      </c>
      <c r="W57" s="851"/>
    </row>
    <row r="58" spans="1:23" ht="14.4" customHeight="1" x14ac:dyDescent="0.3">
      <c r="A58" s="910" t="s">
        <v>4907</v>
      </c>
      <c r="B58" s="858">
        <v>3</v>
      </c>
      <c r="C58" s="859">
        <v>1.86</v>
      </c>
      <c r="D58" s="860">
        <v>19.3</v>
      </c>
      <c r="E58" s="861"/>
      <c r="F58" s="839"/>
      <c r="G58" s="840"/>
      <c r="H58" s="841">
        <v>2</v>
      </c>
      <c r="I58" s="842">
        <v>1.2</v>
      </c>
      <c r="J58" s="843">
        <v>19.5</v>
      </c>
      <c r="K58" s="844">
        <v>0.57999999999999996</v>
      </c>
      <c r="L58" s="845">
        <v>2</v>
      </c>
      <c r="M58" s="845">
        <v>22</v>
      </c>
      <c r="N58" s="846">
        <v>7.21</v>
      </c>
      <c r="O58" s="845" t="s">
        <v>4801</v>
      </c>
      <c r="P58" s="862" t="s">
        <v>4908</v>
      </c>
      <c r="Q58" s="847">
        <f t="shared" si="0"/>
        <v>-1</v>
      </c>
      <c r="R58" s="847">
        <f t="shared" si="0"/>
        <v>-0.66000000000000014</v>
      </c>
      <c r="S58" s="858">
        <f t="shared" si="1"/>
        <v>14.42</v>
      </c>
      <c r="T58" s="858">
        <f t="shared" si="2"/>
        <v>39</v>
      </c>
      <c r="U58" s="858">
        <f t="shared" si="3"/>
        <v>24.58</v>
      </c>
      <c r="V58" s="863">
        <f t="shared" si="4"/>
        <v>2.7045769764216367</v>
      </c>
      <c r="W58" s="848">
        <v>24.58</v>
      </c>
    </row>
    <row r="59" spans="1:23" ht="14.4" customHeight="1" x14ac:dyDescent="0.3">
      <c r="A59" s="911" t="s">
        <v>4909</v>
      </c>
      <c r="B59" s="895">
        <v>2</v>
      </c>
      <c r="C59" s="896">
        <v>1.74</v>
      </c>
      <c r="D59" s="864">
        <v>32</v>
      </c>
      <c r="E59" s="897">
        <v>3</v>
      </c>
      <c r="F59" s="898">
        <v>2.2999999999999998</v>
      </c>
      <c r="G59" s="849">
        <v>18.7</v>
      </c>
      <c r="H59" s="899">
        <v>7</v>
      </c>
      <c r="I59" s="900">
        <v>5.9</v>
      </c>
      <c r="J59" s="850">
        <v>26.3</v>
      </c>
      <c r="K59" s="901">
        <v>0.73</v>
      </c>
      <c r="L59" s="902">
        <v>3</v>
      </c>
      <c r="M59" s="902">
        <v>29</v>
      </c>
      <c r="N59" s="903">
        <v>9.5500000000000007</v>
      </c>
      <c r="O59" s="902" t="s">
        <v>4801</v>
      </c>
      <c r="P59" s="904" t="s">
        <v>4910</v>
      </c>
      <c r="Q59" s="905">
        <f t="shared" si="0"/>
        <v>5</v>
      </c>
      <c r="R59" s="905">
        <f t="shared" si="0"/>
        <v>4.16</v>
      </c>
      <c r="S59" s="895">
        <f t="shared" si="1"/>
        <v>66.850000000000009</v>
      </c>
      <c r="T59" s="895">
        <f t="shared" si="2"/>
        <v>184.1</v>
      </c>
      <c r="U59" s="895">
        <f t="shared" si="3"/>
        <v>117.24999999999999</v>
      </c>
      <c r="V59" s="906">
        <f t="shared" si="4"/>
        <v>2.7539267015706801</v>
      </c>
      <c r="W59" s="851">
        <v>117.15</v>
      </c>
    </row>
    <row r="60" spans="1:23" ht="14.4" customHeight="1" x14ac:dyDescent="0.3">
      <c r="A60" s="911" t="s">
        <v>4911</v>
      </c>
      <c r="B60" s="895">
        <v>3</v>
      </c>
      <c r="C60" s="896">
        <v>6.13</v>
      </c>
      <c r="D60" s="864">
        <v>49</v>
      </c>
      <c r="E60" s="897">
        <v>4</v>
      </c>
      <c r="F60" s="898">
        <v>4.76</v>
      </c>
      <c r="G60" s="849">
        <v>29.8</v>
      </c>
      <c r="H60" s="899"/>
      <c r="I60" s="900"/>
      <c r="J60" s="853"/>
      <c r="K60" s="901">
        <v>1.06</v>
      </c>
      <c r="L60" s="902">
        <v>4</v>
      </c>
      <c r="M60" s="902">
        <v>34</v>
      </c>
      <c r="N60" s="903">
        <v>11.35</v>
      </c>
      <c r="O60" s="902" t="s">
        <v>4801</v>
      </c>
      <c r="P60" s="904" t="s">
        <v>4912</v>
      </c>
      <c r="Q60" s="905">
        <f t="shared" si="0"/>
        <v>-3</v>
      </c>
      <c r="R60" s="905">
        <f t="shared" si="0"/>
        <v>-6.13</v>
      </c>
      <c r="S60" s="895" t="str">
        <f t="shared" si="1"/>
        <v/>
      </c>
      <c r="T60" s="895" t="str">
        <f t="shared" si="2"/>
        <v/>
      </c>
      <c r="U60" s="895" t="str">
        <f t="shared" si="3"/>
        <v/>
      </c>
      <c r="V60" s="906" t="str">
        <f t="shared" si="4"/>
        <v/>
      </c>
      <c r="W60" s="851"/>
    </row>
    <row r="61" spans="1:23" ht="14.4" customHeight="1" x14ac:dyDescent="0.3">
      <c r="A61" s="910" t="s">
        <v>4913</v>
      </c>
      <c r="B61" s="858"/>
      <c r="C61" s="859"/>
      <c r="D61" s="860"/>
      <c r="E61" s="841">
        <v>2</v>
      </c>
      <c r="F61" s="842">
        <v>1.64</v>
      </c>
      <c r="G61" s="852">
        <v>30</v>
      </c>
      <c r="H61" s="845"/>
      <c r="I61" s="839"/>
      <c r="J61" s="840"/>
      <c r="K61" s="844">
        <v>0.45</v>
      </c>
      <c r="L61" s="845">
        <v>2</v>
      </c>
      <c r="M61" s="845">
        <v>21</v>
      </c>
      <c r="N61" s="846">
        <v>6.85</v>
      </c>
      <c r="O61" s="845" t="s">
        <v>4801</v>
      </c>
      <c r="P61" s="862" t="s">
        <v>4914</v>
      </c>
      <c r="Q61" s="847">
        <f t="shared" si="0"/>
        <v>0</v>
      </c>
      <c r="R61" s="847">
        <f t="shared" si="0"/>
        <v>0</v>
      </c>
      <c r="S61" s="858" t="str">
        <f t="shared" si="1"/>
        <v/>
      </c>
      <c r="T61" s="858" t="str">
        <f t="shared" si="2"/>
        <v/>
      </c>
      <c r="U61" s="858" t="str">
        <f t="shared" si="3"/>
        <v/>
      </c>
      <c r="V61" s="863" t="str">
        <f t="shared" si="4"/>
        <v/>
      </c>
      <c r="W61" s="848"/>
    </row>
    <row r="62" spans="1:23" ht="14.4" customHeight="1" x14ac:dyDescent="0.3">
      <c r="A62" s="911" t="s">
        <v>4915</v>
      </c>
      <c r="B62" s="895">
        <v>1</v>
      </c>
      <c r="C62" s="896">
        <v>1.1299999999999999</v>
      </c>
      <c r="D62" s="864">
        <v>37</v>
      </c>
      <c r="E62" s="899"/>
      <c r="F62" s="900"/>
      <c r="G62" s="853"/>
      <c r="H62" s="902"/>
      <c r="I62" s="898"/>
      <c r="J62" s="849"/>
      <c r="K62" s="901">
        <v>0.93</v>
      </c>
      <c r="L62" s="902">
        <v>4</v>
      </c>
      <c r="M62" s="902">
        <v>33</v>
      </c>
      <c r="N62" s="903">
        <v>11.12</v>
      </c>
      <c r="O62" s="902" t="s">
        <v>4801</v>
      </c>
      <c r="P62" s="904" t="s">
        <v>4916</v>
      </c>
      <c r="Q62" s="905">
        <f t="shared" si="0"/>
        <v>-1</v>
      </c>
      <c r="R62" s="905">
        <f t="shared" si="0"/>
        <v>-1.1299999999999999</v>
      </c>
      <c r="S62" s="895" t="str">
        <f t="shared" si="1"/>
        <v/>
      </c>
      <c r="T62" s="895" t="str">
        <f t="shared" si="2"/>
        <v/>
      </c>
      <c r="U62" s="895" t="str">
        <f t="shared" si="3"/>
        <v/>
      </c>
      <c r="V62" s="906" t="str">
        <f t="shared" si="4"/>
        <v/>
      </c>
      <c r="W62" s="851"/>
    </row>
    <row r="63" spans="1:23" ht="14.4" customHeight="1" x14ac:dyDescent="0.3">
      <c r="A63" s="910" t="s">
        <v>4917</v>
      </c>
      <c r="B63" s="858">
        <v>2</v>
      </c>
      <c r="C63" s="859">
        <v>4.92</v>
      </c>
      <c r="D63" s="860">
        <v>51</v>
      </c>
      <c r="E63" s="861">
        <v>1</v>
      </c>
      <c r="F63" s="839">
        <v>0.42</v>
      </c>
      <c r="G63" s="840">
        <v>8</v>
      </c>
      <c r="H63" s="841">
        <v>4</v>
      </c>
      <c r="I63" s="842">
        <v>2.38</v>
      </c>
      <c r="J63" s="843">
        <v>16</v>
      </c>
      <c r="K63" s="844">
        <v>0.42</v>
      </c>
      <c r="L63" s="845">
        <v>2</v>
      </c>
      <c r="M63" s="845">
        <v>15</v>
      </c>
      <c r="N63" s="846">
        <v>4.93</v>
      </c>
      <c r="O63" s="845" t="s">
        <v>4801</v>
      </c>
      <c r="P63" s="862" t="s">
        <v>4918</v>
      </c>
      <c r="Q63" s="847">
        <f t="shared" si="0"/>
        <v>2</v>
      </c>
      <c r="R63" s="847">
        <f t="shared" si="0"/>
        <v>-2.54</v>
      </c>
      <c r="S63" s="858">
        <f t="shared" si="1"/>
        <v>19.72</v>
      </c>
      <c r="T63" s="858">
        <f t="shared" si="2"/>
        <v>64</v>
      </c>
      <c r="U63" s="858">
        <f t="shared" si="3"/>
        <v>44.28</v>
      </c>
      <c r="V63" s="863">
        <f t="shared" si="4"/>
        <v>3.2454361054766738</v>
      </c>
      <c r="W63" s="848">
        <v>44.28</v>
      </c>
    </row>
    <row r="64" spans="1:23" ht="14.4" customHeight="1" x14ac:dyDescent="0.3">
      <c r="A64" s="911" t="s">
        <v>4919</v>
      </c>
      <c r="B64" s="895">
        <v>3</v>
      </c>
      <c r="C64" s="896">
        <v>2.5</v>
      </c>
      <c r="D64" s="864">
        <v>27</v>
      </c>
      <c r="E64" s="897">
        <v>1</v>
      </c>
      <c r="F64" s="898">
        <v>0.56000000000000005</v>
      </c>
      <c r="G64" s="849">
        <v>14</v>
      </c>
      <c r="H64" s="899">
        <v>4</v>
      </c>
      <c r="I64" s="900">
        <v>4.8</v>
      </c>
      <c r="J64" s="850">
        <v>34.5</v>
      </c>
      <c r="K64" s="901">
        <v>0.56000000000000005</v>
      </c>
      <c r="L64" s="902">
        <v>2</v>
      </c>
      <c r="M64" s="902">
        <v>21</v>
      </c>
      <c r="N64" s="903">
        <v>7.13</v>
      </c>
      <c r="O64" s="902" t="s">
        <v>4801</v>
      </c>
      <c r="P64" s="904" t="s">
        <v>4920</v>
      </c>
      <c r="Q64" s="905">
        <f t="shared" si="0"/>
        <v>1</v>
      </c>
      <c r="R64" s="905">
        <f t="shared" si="0"/>
        <v>2.2999999999999998</v>
      </c>
      <c r="S64" s="895">
        <f t="shared" si="1"/>
        <v>28.52</v>
      </c>
      <c r="T64" s="895">
        <f t="shared" si="2"/>
        <v>138</v>
      </c>
      <c r="U64" s="895">
        <f t="shared" si="3"/>
        <v>109.48</v>
      </c>
      <c r="V64" s="906">
        <f t="shared" si="4"/>
        <v>4.838709677419355</v>
      </c>
      <c r="W64" s="851">
        <v>109.48</v>
      </c>
    </row>
    <row r="65" spans="1:23" ht="14.4" customHeight="1" x14ac:dyDescent="0.3">
      <c r="A65" s="911" t="s">
        <v>4921</v>
      </c>
      <c r="B65" s="895">
        <v>4</v>
      </c>
      <c r="C65" s="896">
        <v>4.24</v>
      </c>
      <c r="D65" s="864">
        <v>27.8</v>
      </c>
      <c r="E65" s="897"/>
      <c r="F65" s="898"/>
      <c r="G65" s="849"/>
      <c r="H65" s="899">
        <v>2</v>
      </c>
      <c r="I65" s="900">
        <v>2.4500000000000002</v>
      </c>
      <c r="J65" s="850">
        <v>27.5</v>
      </c>
      <c r="K65" s="901">
        <v>0.82</v>
      </c>
      <c r="L65" s="902">
        <v>3</v>
      </c>
      <c r="M65" s="902">
        <v>25</v>
      </c>
      <c r="N65" s="903">
        <v>8.42</v>
      </c>
      <c r="O65" s="902" t="s">
        <v>4801</v>
      </c>
      <c r="P65" s="904" t="s">
        <v>4922</v>
      </c>
      <c r="Q65" s="905">
        <f t="shared" si="0"/>
        <v>-2</v>
      </c>
      <c r="R65" s="905">
        <f t="shared" si="0"/>
        <v>-1.79</v>
      </c>
      <c r="S65" s="895">
        <f t="shared" si="1"/>
        <v>16.84</v>
      </c>
      <c r="T65" s="895">
        <f t="shared" si="2"/>
        <v>55</v>
      </c>
      <c r="U65" s="895">
        <f t="shared" si="3"/>
        <v>38.159999999999997</v>
      </c>
      <c r="V65" s="906">
        <f t="shared" si="4"/>
        <v>3.2660332541567696</v>
      </c>
      <c r="W65" s="851">
        <v>38.159999999999997</v>
      </c>
    </row>
    <row r="66" spans="1:23" ht="14.4" customHeight="1" x14ac:dyDescent="0.3">
      <c r="A66" s="910" t="s">
        <v>4923</v>
      </c>
      <c r="B66" s="858"/>
      <c r="C66" s="859"/>
      <c r="D66" s="860"/>
      <c r="E66" s="841">
        <v>1</v>
      </c>
      <c r="F66" s="842">
        <v>0.42</v>
      </c>
      <c r="G66" s="852">
        <v>5</v>
      </c>
      <c r="H66" s="845"/>
      <c r="I66" s="839"/>
      <c r="J66" s="840"/>
      <c r="K66" s="844">
        <v>0.42</v>
      </c>
      <c r="L66" s="845">
        <v>1</v>
      </c>
      <c r="M66" s="845">
        <v>7</v>
      </c>
      <c r="N66" s="846">
        <v>2.46</v>
      </c>
      <c r="O66" s="845" t="s">
        <v>4801</v>
      </c>
      <c r="P66" s="862" t="s">
        <v>4924</v>
      </c>
      <c r="Q66" s="847">
        <f t="shared" si="0"/>
        <v>0</v>
      </c>
      <c r="R66" s="847">
        <f t="shared" si="0"/>
        <v>0</v>
      </c>
      <c r="S66" s="858" t="str">
        <f t="shared" si="1"/>
        <v/>
      </c>
      <c r="T66" s="858" t="str">
        <f t="shared" si="2"/>
        <v/>
      </c>
      <c r="U66" s="858" t="str">
        <f t="shared" si="3"/>
        <v/>
      </c>
      <c r="V66" s="863" t="str">
        <f t="shared" si="4"/>
        <v/>
      </c>
      <c r="W66" s="848"/>
    </row>
    <row r="67" spans="1:23" ht="14.4" customHeight="1" x14ac:dyDescent="0.3">
      <c r="A67" s="910" t="s">
        <v>4925</v>
      </c>
      <c r="B67" s="858"/>
      <c r="C67" s="859"/>
      <c r="D67" s="860"/>
      <c r="E67" s="861"/>
      <c r="F67" s="839"/>
      <c r="G67" s="840"/>
      <c r="H67" s="841">
        <v>1</v>
      </c>
      <c r="I67" s="842">
        <v>2.04</v>
      </c>
      <c r="J67" s="843">
        <v>22</v>
      </c>
      <c r="K67" s="844">
        <v>13.4</v>
      </c>
      <c r="L67" s="845">
        <v>1</v>
      </c>
      <c r="M67" s="845">
        <v>13</v>
      </c>
      <c r="N67" s="846">
        <v>4.1900000000000004</v>
      </c>
      <c r="O67" s="845" t="s">
        <v>4615</v>
      </c>
      <c r="P67" s="862" t="s">
        <v>4926</v>
      </c>
      <c r="Q67" s="847">
        <f t="shared" si="0"/>
        <v>1</v>
      </c>
      <c r="R67" s="847">
        <f t="shared" si="0"/>
        <v>2.04</v>
      </c>
      <c r="S67" s="858">
        <f t="shared" si="1"/>
        <v>4.1900000000000004</v>
      </c>
      <c r="T67" s="858">
        <f t="shared" si="2"/>
        <v>22</v>
      </c>
      <c r="U67" s="858">
        <f t="shared" si="3"/>
        <v>17.809999999999999</v>
      </c>
      <c r="V67" s="863">
        <f t="shared" si="4"/>
        <v>5.2505966587112169</v>
      </c>
      <c r="W67" s="848">
        <v>17.809999999999999</v>
      </c>
    </row>
    <row r="68" spans="1:23" ht="14.4" customHeight="1" x14ac:dyDescent="0.3">
      <c r="A68" s="911" t="s">
        <v>4927</v>
      </c>
      <c r="B68" s="895"/>
      <c r="C68" s="896"/>
      <c r="D68" s="864"/>
      <c r="E68" s="897">
        <v>1</v>
      </c>
      <c r="F68" s="898">
        <v>2.4300000000000002</v>
      </c>
      <c r="G68" s="849">
        <v>25</v>
      </c>
      <c r="H68" s="899">
        <v>1</v>
      </c>
      <c r="I68" s="900">
        <v>2.99</v>
      </c>
      <c r="J68" s="850">
        <v>29</v>
      </c>
      <c r="K68" s="901">
        <v>14.17</v>
      </c>
      <c r="L68" s="902">
        <v>2</v>
      </c>
      <c r="M68" s="902">
        <v>17</v>
      </c>
      <c r="N68" s="903">
        <v>5.65</v>
      </c>
      <c r="O68" s="902" t="s">
        <v>4615</v>
      </c>
      <c r="P68" s="904" t="s">
        <v>4928</v>
      </c>
      <c r="Q68" s="905">
        <f t="shared" si="0"/>
        <v>1</v>
      </c>
      <c r="R68" s="905">
        <f t="shared" si="0"/>
        <v>2.99</v>
      </c>
      <c r="S68" s="895">
        <f t="shared" si="1"/>
        <v>5.65</v>
      </c>
      <c r="T68" s="895">
        <f t="shared" si="2"/>
        <v>29</v>
      </c>
      <c r="U68" s="895">
        <f t="shared" si="3"/>
        <v>23.35</v>
      </c>
      <c r="V68" s="906">
        <f t="shared" si="4"/>
        <v>5.1327433628318584</v>
      </c>
      <c r="W68" s="851">
        <v>23.35</v>
      </c>
    </row>
    <row r="69" spans="1:23" ht="14.4" customHeight="1" x14ac:dyDescent="0.3">
      <c r="A69" s="910" t="s">
        <v>4929</v>
      </c>
      <c r="B69" s="854">
        <v>1</v>
      </c>
      <c r="C69" s="855">
        <v>11.23</v>
      </c>
      <c r="D69" s="856">
        <v>47</v>
      </c>
      <c r="E69" s="861"/>
      <c r="F69" s="839"/>
      <c r="G69" s="840"/>
      <c r="H69" s="845"/>
      <c r="I69" s="839"/>
      <c r="J69" s="840"/>
      <c r="K69" s="844">
        <v>8.65</v>
      </c>
      <c r="L69" s="845">
        <v>4</v>
      </c>
      <c r="M69" s="845">
        <v>39</v>
      </c>
      <c r="N69" s="846">
        <v>13.07</v>
      </c>
      <c r="O69" s="845" t="s">
        <v>4801</v>
      </c>
      <c r="P69" s="862" t="s">
        <v>4930</v>
      </c>
      <c r="Q69" s="847">
        <f t="shared" si="0"/>
        <v>-1</v>
      </c>
      <c r="R69" s="847">
        <f t="shared" si="0"/>
        <v>-11.23</v>
      </c>
      <c r="S69" s="858" t="str">
        <f t="shared" si="1"/>
        <v/>
      </c>
      <c r="T69" s="858" t="str">
        <f t="shared" si="2"/>
        <v/>
      </c>
      <c r="U69" s="858" t="str">
        <f t="shared" si="3"/>
        <v/>
      </c>
      <c r="V69" s="863" t="str">
        <f t="shared" si="4"/>
        <v/>
      </c>
      <c r="W69" s="848"/>
    </row>
    <row r="70" spans="1:23" ht="14.4" customHeight="1" x14ac:dyDescent="0.3">
      <c r="A70" s="910" t="s">
        <v>4931</v>
      </c>
      <c r="B70" s="858"/>
      <c r="C70" s="859"/>
      <c r="D70" s="860"/>
      <c r="E70" s="861"/>
      <c r="F70" s="839"/>
      <c r="G70" s="840"/>
      <c r="H70" s="841">
        <v>1</v>
      </c>
      <c r="I70" s="842">
        <v>4.13</v>
      </c>
      <c r="J70" s="843">
        <v>22</v>
      </c>
      <c r="K70" s="844">
        <v>5.09</v>
      </c>
      <c r="L70" s="845">
        <v>3</v>
      </c>
      <c r="M70" s="845">
        <v>29</v>
      </c>
      <c r="N70" s="846">
        <v>9.77</v>
      </c>
      <c r="O70" s="845" t="s">
        <v>4615</v>
      </c>
      <c r="P70" s="862" t="s">
        <v>4932</v>
      </c>
      <c r="Q70" s="847">
        <f t="shared" ref="Q70:R133" si="5">H70-B70</f>
        <v>1</v>
      </c>
      <c r="R70" s="847">
        <f t="shared" si="5"/>
        <v>4.13</v>
      </c>
      <c r="S70" s="858">
        <f t="shared" ref="S70:S133" si="6">IF(H70=0,"",H70*N70)</f>
        <v>9.77</v>
      </c>
      <c r="T70" s="858">
        <f t="shared" ref="T70:T133" si="7">IF(H70=0,"",H70*J70)</f>
        <v>22</v>
      </c>
      <c r="U70" s="858">
        <f t="shared" ref="U70:U133" si="8">IF(H70=0,"",T70-S70)</f>
        <v>12.23</v>
      </c>
      <c r="V70" s="863">
        <f t="shared" ref="V70:V133" si="9">IF(H70=0,"",T70/S70)</f>
        <v>2.2517911975435005</v>
      </c>
      <c r="W70" s="848">
        <v>12.23</v>
      </c>
    </row>
    <row r="71" spans="1:23" ht="14.4" customHeight="1" x14ac:dyDescent="0.3">
      <c r="A71" s="910" t="s">
        <v>4933</v>
      </c>
      <c r="B71" s="854">
        <v>2</v>
      </c>
      <c r="C71" s="855">
        <v>9.59</v>
      </c>
      <c r="D71" s="856">
        <v>25</v>
      </c>
      <c r="E71" s="861">
        <v>1</v>
      </c>
      <c r="F71" s="839">
        <v>5.84</v>
      </c>
      <c r="G71" s="840">
        <v>32</v>
      </c>
      <c r="H71" s="845"/>
      <c r="I71" s="839"/>
      <c r="J71" s="840"/>
      <c r="K71" s="844">
        <v>3.01</v>
      </c>
      <c r="L71" s="845">
        <v>1</v>
      </c>
      <c r="M71" s="845">
        <v>13</v>
      </c>
      <c r="N71" s="846">
        <v>4.2300000000000004</v>
      </c>
      <c r="O71" s="845" t="s">
        <v>4801</v>
      </c>
      <c r="P71" s="862" t="s">
        <v>4934</v>
      </c>
      <c r="Q71" s="847">
        <f t="shared" si="5"/>
        <v>-2</v>
      </c>
      <c r="R71" s="847">
        <f t="shared" si="5"/>
        <v>-9.59</v>
      </c>
      <c r="S71" s="858" t="str">
        <f t="shared" si="6"/>
        <v/>
      </c>
      <c r="T71" s="858" t="str">
        <f t="shared" si="7"/>
        <v/>
      </c>
      <c r="U71" s="858" t="str">
        <f t="shared" si="8"/>
        <v/>
      </c>
      <c r="V71" s="863" t="str">
        <f t="shared" si="9"/>
        <v/>
      </c>
      <c r="W71" s="848"/>
    </row>
    <row r="72" spans="1:23" ht="14.4" customHeight="1" x14ac:dyDescent="0.3">
      <c r="A72" s="911" t="s">
        <v>4935</v>
      </c>
      <c r="B72" s="907"/>
      <c r="C72" s="908"/>
      <c r="D72" s="857"/>
      <c r="E72" s="897"/>
      <c r="F72" s="898"/>
      <c r="G72" s="849"/>
      <c r="H72" s="902">
        <v>1</v>
      </c>
      <c r="I72" s="898">
        <v>6.44</v>
      </c>
      <c r="J72" s="850">
        <v>40</v>
      </c>
      <c r="K72" s="901">
        <v>3.31</v>
      </c>
      <c r="L72" s="902">
        <v>2</v>
      </c>
      <c r="M72" s="902">
        <v>17</v>
      </c>
      <c r="N72" s="903">
        <v>5.76</v>
      </c>
      <c r="O72" s="902" t="s">
        <v>4801</v>
      </c>
      <c r="P72" s="904" t="s">
        <v>4936</v>
      </c>
      <c r="Q72" s="905">
        <f t="shared" si="5"/>
        <v>1</v>
      </c>
      <c r="R72" s="905">
        <f t="shared" si="5"/>
        <v>6.44</v>
      </c>
      <c r="S72" s="895">
        <f t="shared" si="6"/>
        <v>5.76</v>
      </c>
      <c r="T72" s="895">
        <f t="shared" si="7"/>
        <v>40</v>
      </c>
      <c r="U72" s="895">
        <f t="shared" si="8"/>
        <v>34.24</v>
      </c>
      <c r="V72" s="906">
        <f t="shared" si="9"/>
        <v>6.9444444444444446</v>
      </c>
      <c r="W72" s="851">
        <v>34.24</v>
      </c>
    </row>
    <row r="73" spans="1:23" ht="14.4" customHeight="1" x14ac:dyDescent="0.3">
      <c r="A73" s="910" t="s">
        <v>4937</v>
      </c>
      <c r="B73" s="858"/>
      <c r="C73" s="859"/>
      <c r="D73" s="860"/>
      <c r="E73" s="841">
        <v>2</v>
      </c>
      <c r="F73" s="842">
        <v>10.119999999999999</v>
      </c>
      <c r="G73" s="852">
        <v>33</v>
      </c>
      <c r="H73" s="845"/>
      <c r="I73" s="839"/>
      <c r="J73" s="840"/>
      <c r="K73" s="844">
        <v>2.95</v>
      </c>
      <c r="L73" s="845">
        <v>1</v>
      </c>
      <c r="M73" s="845">
        <v>13</v>
      </c>
      <c r="N73" s="846">
        <v>4.34</v>
      </c>
      <c r="O73" s="845" t="s">
        <v>4615</v>
      </c>
      <c r="P73" s="862" t="s">
        <v>4938</v>
      </c>
      <c r="Q73" s="847">
        <f t="shared" si="5"/>
        <v>0</v>
      </c>
      <c r="R73" s="847">
        <f t="shared" si="5"/>
        <v>0</v>
      </c>
      <c r="S73" s="858" t="str">
        <f t="shared" si="6"/>
        <v/>
      </c>
      <c r="T73" s="858" t="str">
        <f t="shared" si="7"/>
        <v/>
      </c>
      <c r="U73" s="858" t="str">
        <f t="shared" si="8"/>
        <v/>
      </c>
      <c r="V73" s="863" t="str">
        <f t="shared" si="9"/>
        <v/>
      </c>
      <c r="W73" s="848"/>
    </row>
    <row r="74" spans="1:23" ht="14.4" customHeight="1" x14ac:dyDescent="0.3">
      <c r="A74" s="911" t="s">
        <v>4939</v>
      </c>
      <c r="B74" s="895">
        <v>1</v>
      </c>
      <c r="C74" s="896">
        <v>5.26</v>
      </c>
      <c r="D74" s="864">
        <v>39</v>
      </c>
      <c r="E74" s="899">
        <v>2</v>
      </c>
      <c r="F74" s="900">
        <v>9.1199999999999992</v>
      </c>
      <c r="G74" s="853">
        <v>32</v>
      </c>
      <c r="H74" s="902">
        <v>2</v>
      </c>
      <c r="I74" s="898">
        <v>11.42</v>
      </c>
      <c r="J74" s="850">
        <v>43.5</v>
      </c>
      <c r="K74" s="901">
        <v>3.36</v>
      </c>
      <c r="L74" s="902">
        <v>2</v>
      </c>
      <c r="M74" s="902">
        <v>20</v>
      </c>
      <c r="N74" s="903">
        <v>6.6</v>
      </c>
      <c r="O74" s="902" t="s">
        <v>4615</v>
      </c>
      <c r="P74" s="904" t="s">
        <v>4940</v>
      </c>
      <c r="Q74" s="905">
        <f t="shared" si="5"/>
        <v>1</v>
      </c>
      <c r="R74" s="905">
        <f t="shared" si="5"/>
        <v>6.16</v>
      </c>
      <c r="S74" s="895">
        <f t="shared" si="6"/>
        <v>13.2</v>
      </c>
      <c r="T74" s="895">
        <f t="shared" si="7"/>
        <v>87</v>
      </c>
      <c r="U74" s="895">
        <f t="shared" si="8"/>
        <v>73.8</v>
      </c>
      <c r="V74" s="906">
        <f t="shared" si="9"/>
        <v>6.5909090909090908</v>
      </c>
      <c r="W74" s="851">
        <v>73.8</v>
      </c>
    </row>
    <row r="75" spans="1:23" ht="14.4" customHeight="1" x14ac:dyDescent="0.3">
      <c r="A75" s="911" t="s">
        <v>4941</v>
      </c>
      <c r="B75" s="895">
        <v>1</v>
      </c>
      <c r="C75" s="896">
        <v>4.2300000000000004</v>
      </c>
      <c r="D75" s="864">
        <v>23</v>
      </c>
      <c r="E75" s="899"/>
      <c r="F75" s="900"/>
      <c r="G75" s="853"/>
      <c r="H75" s="902"/>
      <c r="I75" s="898"/>
      <c r="J75" s="849"/>
      <c r="K75" s="901">
        <v>4.2300000000000004</v>
      </c>
      <c r="L75" s="902">
        <v>4</v>
      </c>
      <c r="M75" s="902">
        <v>33</v>
      </c>
      <c r="N75" s="903">
        <v>10.88</v>
      </c>
      <c r="O75" s="902" t="s">
        <v>4615</v>
      </c>
      <c r="P75" s="904" t="s">
        <v>4942</v>
      </c>
      <c r="Q75" s="905">
        <f t="shared" si="5"/>
        <v>-1</v>
      </c>
      <c r="R75" s="905">
        <f t="shared" si="5"/>
        <v>-4.2300000000000004</v>
      </c>
      <c r="S75" s="895" t="str">
        <f t="shared" si="6"/>
        <v/>
      </c>
      <c r="T75" s="895" t="str">
        <f t="shared" si="7"/>
        <v/>
      </c>
      <c r="U75" s="895" t="str">
        <f t="shared" si="8"/>
        <v/>
      </c>
      <c r="V75" s="906" t="str">
        <f t="shared" si="9"/>
        <v/>
      </c>
      <c r="W75" s="851"/>
    </row>
    <row r="76" spans="1:23" ht="14.4" customHeight="1" x14ac:dyDescent="0.3">
      <c r="A76" s="910" t="s">
        <v>4943</v>
      </c>
      <c r="B76" s="854">
        <v>1</v>
      </c>
      <c r="C76" s="855">
        <v>3.81</v>
      </c>
      <c r="D76" s="856">
        <v>15</v>
      </c>
      <c r="E76" s="861"/>
      <c r="F76" s="839"/>
      <c r="G76" s="840"/>
      <c r="H76" s="845"/>
      <c r="I76" s="839"/>
      <c r="J76" s="840"/>
      <c r="K76" s="844">
        <v>3.81</v>
      </c>
      <c r="L76" s="845">
        <v>3</v>
      </c>
      <c r="M76" s="845">
        <v>23</v>
      </c>
      <c r="N76" s="846">
        <v>7.61</v>
      </c>
      <c r="O76" s="845" t="s">
        <v>4801</v>
      </c>
      <c r="P76" s="862" t="s">
        <v>4944</v>
      </c>
      <c r="Q76" s="847">
        <f t="shared" si="5"/>
        <v>-1</v>
      </c>
      <c r="R76" s="847">
        <f t="shared" si="5"/>
        <v>-3.81</v>
      </c>
      <c r="S76" s="858" t="str">
        <f t="shared" si="6"/>
        <v/>
      </c>
      <c r="T76" s="858" t="str">
        <f t="shared" si="7"/>
        <v/>
      </c>
      <c r="U76" s="858" t="str">
        <f t="shared" si="8"/>
        <v/>
      </c>
      <c r="V76" s="863" t="str">
        <f t="shared" si="9"/>
        <v/>
      </c>
      <c r="W76" s="848"/>
    </row>
    <row r="77" spans="1:23" ht="14.4" customHeight="1" x14ac:dyDescent="0.3">
      <c r="A77" s="910" t="s">
        <v>4945</v>
      </c>
      <c r="B77" s="858">
        <v>1</v>
      </c>
      <c r="C77" s="859">
        <v>2.12</v>
      </c>
      <c r="D77" s="860">
        <v>15</v>
      </c>
      <c r="E77" s="861"/>
      <c r="F77" s="839"/>
      <c r="G77" s="840"/>
      <c r="H77" s="841">
        <v>1</v>
      </c>
      <c r="I77" s="842">
        <v>14.54</v>
      </c>
      <c r="J77" s="843">
        <v>92</v>
      </c>
      <c r="K77" s="844">
        <v>2.12</v>
      </c>
      <c r="L77" s="845">
        <v>3</v>
      </c>
      <c r="M77" s="845">
        <v>25</v>
      </c>
      <c r="N77" s="846">
        <v>8.48</v>
      </c>
      <c r="O77" s="845" t="s">
        <v>4801</v>
      </c>
      <c r="P77" s="862" t="s">
        <v>4946</v>
      </c>
      <c r="Q77" s="847">
        <f t="shared" si="5"/>
        <v>0</v>
      </c>
      <c r="R77" s="847">
        <f t="shared" si="5"/>
        <v>12.419999999999998</v>
      </c>
      <c r="S77" s="858">
        <f t="shared" si="6"/>
        <v>8.48</v>
      </c>
      <c r="T77" s="858">
        <f t="shared" si="7"/>
        <v>92</v>
      </c>
      <c r="U77" s="858">
        <f t="shared" si="8"/>
        <v>83.52</v>
      </c>
      <c r="V77" s="863">
        <f t="shared" si="9"/>
        <v>10.849056603773585</v>
      </c>
      <c r="W77" s="848">
        <v>83.52</v>
      </c>
    </row>
    <row r="78" spans="1:23" ht="14.4" customHeight="1" x14ac:dyDescent="0.3">
      <c r="A78" s="911" t="s">
        <v>4947</v>
      </c>
      <c r="B78" s="895"/>
      <c r="C78" s="896"/>
      <c r="D78" s="864"/>
      <c r="E78" s="897">
        <v>1</v>
      </c>
      <c r="F78" s="898">
        <v>2.86</v>
      </c>
      <c r="G78" s="849">
        <v>27</v>
      </c>
      <c r="H78" s="899">
        <v>1</v>
      </c>
      <c r="I78" s="900">
        <v>2.86</v>
      </c>
      <c r="J78" s="850">
        <v>29</v>
      </c>
      <c r="K78" s="901">
        <v>2.86</v>
      </c>
      <c r="L78" s="902">
        <v>4</v>
      </c>
      <c r="M78" s="902">
        <v>36</v>
      </c>
      <c r="N78" s="903">
        <v>12.12</v>
      </c>
      <c r="O78" s="902" t="s">
        <v>4801</v>
      </c>
      <c r="P78" s="904" t="s">
        <v>4948</v>
      </c>
      <c r="Q78" s="905">
        <f t="shared" si="5"/>
        <v>1</v>
      </c>
      <c r="R78" s="905">
        <f t="shared" si="5"/>
        <v>2.86</v>
      </c>
      <c r="S78" s="895">
        <f t="shared" si="6"/>
        <v>12.12</v>
      </c>
      <c r="T78" s="895">
        <f t="shared" si="7"/>
        <v>29</v>
      </c>
      <c r="U78" s="895">
        <f t="shared" si="8"/>
        <v>16.880000000000003</v>
      </c>
      <c r="V78" s="906">
        <f t="shared" si="9"/>
        <v>2.3927392739273929</v>
      </c>
      <c r="W78" s="851">
        <v>16.88</v>
      </c>
    </row>
    <row r="79" spans="1:23" ht="14.4" customHeight="1" x14ac:dyDescent="0.3">
      <c r="A79" s="910" t="s">
        <v>4949</v>
      </c>
      <c r="B79" s="858"/>
      <c r="C79" s="859"/>
      <c r="D79" s="860"/>
      <c r="E79" s="861">
        <v>1</v>
      </c>
      <c r="F79" s="839">
        <v>0.85</v>
      </c>
      <c r="G79" s="840">
        <v>24</v>
      </c>
      <c r="H79" s="841"/>
      <c r="I79" s="842"/>
      <c r="J79" s="852"/>
      <c r="K79" s="844">
        <v>0.85</v>
      </c>
      <c r="L79" s="845">
        <v>3</v>
      </c>
      <c r="M79" s="845">
        <v>26</v>
      </c>
      <c r="N79" s="846">
        <v>8.67</v>
      </c>
      <c r="O79" s="845" t="s">
        <v>4801</v>
      </c>
      <c r="P79" s="862" t="s">
        <v>4950</v>
      </c>
      <c r="Q79" s="847">
        <f t="shared" si="5"/>
        <v>0</v>
      </c>
      <c r="R79" s="847">
        <f t="shared" si="5"/>
        <v>0</v>
      </c>
      <c r="S79" s="858" t="str">
        <f t="shared" si="6"/>
        <v/>
      </c>
      <c r="T79" s="858" t="str">
        <f t="shared" si="7"/>
        <v/>
      </c>
      <c r="U79" s="858" t="str">
        <f t="shared" si="8"/>
        <v/>
      </c>
      <c r="V79" s="863" t="str">
        <f t="shared" si="9"/>
        <v/>
      </c>
      <c r="W79" s="848"/>
    </row>
    <row r="80" spans="1:23" ht="14.4" customHeight="1" x14ac:dyDescent="0.3">
      <c r="A80" s="911" t="s">
        <v>4951</v>
      </c>
      <c r="B80" s="895"/>
      <c r="C80" s="896"/>
      <c r="D80" s="864"/>
      <c r="E80" s="897"/>
      <c r="F80" s="898"/>
      <c r="G80" s="849"/>
      <c r="H80" s="899">
        <v>1</v>
      </c>
      <c r="I80" s="900">
        <v>1.24</v>
      </c>
      <c r="J80" s="850">
        <v>36</v>
      </c>
      <c r="K80" s="901">
        <v>1.24</v>
      </c>
      <c r="L80" s="902">
        <v>5</v>
      </c>
      <c r="M80" s="902">
        <v>42</v>
      </c>
      <c r="N80" s="903">
        <v>13.99</v>
      </c>
      <c r="O80" s="902" t="s">
        <v>4801</v>
      </c>
      <c r="P80" s="904" t="s">
        <v>4952</v>
      </c>
      <c r="Q80" s="905">
        <f t="shared" si="5"/>
        <v>1</v>
      </c>
      <c r="R80" s="905">
        <f t="shared" si="5"/>
        <v>1.24</v>
      </c>
      <c r="S80" s="895">
        <f t="shared" si="6"/>
        <v>13.99</v>
      </c>
      <c r="T80" s="895">
        <f t="shared" si="7"/>
        <v>36</v>
      </c>
      <c r="U80" s="895">
        <f t="shared" si="8"/>
        <v>22.009999999999998</v>
      </c>
      <c r="V80" s="906">
        <f t="shared" si="9"/>
        <v>2.5732666190135811</v>
      </c>
      <c r="W80" s="851">
        <v>22.01</v>
      </c>
    </row>
    <row r="81" spans="1:23" ht="14.4" customHeight="1" x14ac:dyDescent="0.3">
      <c r="A81" s="911" t="s">
        <v>4953</v>
      </c>
      <c r="B81" s="895"/>
      <c r="C81" s="896"/>
      <c r="D81" s="864"/>
      <c r="E81" s="897"/>
      <c r="F81" s="898"/>
      <c r="G81" s="849"/>
      <c r="H81" s="899">
        <v>1</v>
      </c>
      <c r="I81" s="900">
        <v>5.63</v>
      </c>
      <c r="J81" s="850">
        <v>62</v>
      </c>
      <c r="K81" s="901">
        <v>2.5299999999999998</v>
      </c>
      <c r="L81" s="902">
        <v>6</v>
      </c>
      <c r="M81" s="902">
        <v>55</v>
      </c>
      <c r="N81" s="903">
        <v>18.37</v>
      </c>
      <c r="O81" s="902" t="s">
        <v>4801</v>
      </c>
      <c r="P81" s="904" t="s">
        <v>4954</v>
      </c>
      <c r="Q81" s="905">
        <f t="shared" si="5"/>
        <v>1</v>
      </c>
      <c r="R81" s="905">
        <f t="shared" si="5"/>
        <v>5.63</v>
      </c>
      <c r="S81" s="895">
        <f t="shared" si="6"/>
        <v>18.37</v>
      </c>
      <c r="T81" s="895">
        <f t="shared" si="7"/>
        <v>62</v>
      </c>
      <c r="U81" s="895">
        <f t="shared" si="8"/>
        <v>43.629999999999995</v>
      </c>
      <c r="V81" s="906">
        <f t="shared" si="9"/>
        <v>3.3750680457267284</v>
      </c>
      <c r="W81" s="851">
        <v>43.63</v>
      </c>
    </row>
    <row r="82" spans="1:23" ht="14.4" customHeight="1" x14ac:dyDescent="0.3">
      <c r="A82" s="910" t="s">
        <v>4955</v>
      </c>
      <c r="B82" s="858"/>
      <c r="C82" s="859"/>
      <c r="D82" s="860"/>
      <c r="E82" s="841">
        <v>1</v>
      </c>
      <c r="F82" s="842">
        <v>7.57</v>
      </c>
      <c r="G82" s="852">
        <v>43</v>
      </c>
      <c r="H82" s="845"/>
      <c r="I82" s="839"/>
      <c r="J82" s="840"/>
      <c r="K82" s="844">
        <v>4.0199999999999996</v>
      </c>
      <c r="L82" s="845">
        <v>2</v>
      </c>
      <c r="M82" s="845">
        <v>18</v>
      </c>
      <c r="N82" s="846">
        <v>5.86</v>
      </c>
      <c r="O82" s="845" t="s">
        <v>4615</v>
      </c>
      <c r="P82" s="862" t="s">
        <v>4956</v>
      </c>
      <c r="Q82" s="847">
        <f t="shared" si="5"/>
        <v>0</v>
      </c>
      <c r="R82" s="847">
        <f t="shared" si="5"/>
        <v>0</v>
      </c>
      <c r="S82" s="858" t="str">
        <f t="shared" si="6"/>
        <v/>
      </c>
      <c r="T82" s="858" t="str">
        <f t="shared" si="7"/>
        <v/>
      </c>
      <c r="U82" s="858" t="str">
        <f t="shared" si="8"/>
        <v/>
      </c>
      <c r="V82" s="863" t="str">
        <f t="shared" si="9"/>
        <v/>
      </c>
      <c r="W82" s="848"/>
    </row>
    <row r="83" spans="1:23" ht="14.4" customHeight="1" x14ac:dyDescent="0.3">
      <c r="A83" s="910" t="s">
        <v>4957</v>
      </c>
      <c r="B83" s="858"/>
      <c r="C83" s="859"/>
      <c r="D83" s="860"/>
      <c r="E83" s="861"/>
      <c r="F83" s="839"/>
      <c r="G83" s="840"/>
      <c r="H83" s="841">
        <v>1</v>
      </c>
      <c r="I83" s="842">
        <v>4.05</v>
      </c>
      <c r="J83" s="843">
        <v>49</v>
      </c>
      <c r="K83" s="844">
        <v>0.55000000000000004</v>
      </c>
      <c r="L83" s="845">
        <v>1</v>
      </c>
      <c r="M83" s="845">
        <v>10</v>
      </c>
      <c r="N83" s="846">
        <v>3.3</v>
      </c>
      <c r="O83" s="845" t="s">
        <v>4801</v>
      </c>
      <c r="P83" s="862" t="s">
        <v>4958</v>
      </c>
      <c r="Q83" s="847">
        <f t="shared" si="5"/>
        <v>1</v>
      </c>
      <c r="R83" s="847">
        <f t="shared" si="5"/>
        <v>4.05</v>
      </c>
      <c r="S83" s="858">
        <f t="shared" si="6"/>
        <v>3.3</v>
      </c>
      <c r="T83" s="858">
        <f t="shared" si="7"/>
        <v>49</v>
      </c>
      <c r="U83" s="858">
        <f t="shared" si="8"/>
        <v>45.7</v>
      </c>
      <c r="V83" s="863">
        <f t="shared" si="9"/>
        <v>14.84848484848485</v>
      </c>
      <c r="W83" s="848">
        <v>45.7</v>
      </c>
    </row>
    <row r="84" spans="1:23" ht="14.4" customHeight="1" x14ac:dyDescent="0.3">
      <c r="A84" s="910" t="s">
        <v>4959</v>
      </c>
      <c r="B84" s="858"/>
      <c r="C84" s="859"/>
      <c r="D84" s="860"/>
      <c r="E84" s="861"/>
      <c r="F84" s="839"/>
      <c r="G84" s="840"/>
      <c r="H84" s="841">
        <v>2</v>
      </c>
      <c r="I84" s="842">
        <v>5.74</v>
      </c>
      <c r="J84" s="843">
        <v>34.5</v>
      </c>
      <c r="K84" s="844">
        <v>0.49</v>
      </c>
      <c r="L84" s="845">
        <v>1</v>
      </c>
      <c r="M84" s="845">
        <v>9</v>
      </c>
      <c r="N84" s="846">
        <v>2.96</v>
      </c>
      <c r="O84" s="845" t="s">
        <v>4801</v>
      </c>
      <c r="P84" s="862" t="s">
        <v>4960</v>
      </c>
      <c r="Q84" s="847">
        <f t="shared" si="5"/>
        <v>2</v>
      </c>
      <c r="R84" s="847">
        <f t="shared" si="5"/>
        <v>5.74</v>
      </c>
      <c r="S84" s="858">
        <f t="shared" si="6"/>
        <v>5.92</v>
      </c>
      <c r="T84" s="858">
        <f t="shared" si="7"/>
        <v>69</v>
      </c>
      <c r="U84" s="858">
        <f t="shared" si="8"/>
        <v>63.08</v>
      </c>
      <c r="V84" s="863">
        <f t="shared" si="9"/>
        <v>11.655405405405405</v>
      </c>
      <c r="W84" s="848">
        <v>63.08</v>
      </c>
    </row>
    <row r="85" spans="1:23" ht="14.4" customHeight="1" x14ac:dyDescent="0.3">
      <c r="A85" s="911" t="s">
        <v>4961</v>
      </c>
      <c r="B85" s="895">
        <v>2</v>
      </c>
      <c r="C85" s="896">
        <v>1.74</v>
      </c>
      <c r="D85" s="864">
        <v>15.5</v>
      </c>
      <c r="E85" s="897"/>
      <c r="F85" s="898"/>
      <c r="G85" s="849"/>
      <c r="H85" s="899"/>
      <c r="I85" s="900"/>
      <c r="J85" s="853"/>
      <c r="K85" s="901">
        <v>0.79</v>
      </c>
      <c r="L85" s="902">
        <v>2</v>
      </c>
      <c r="M85" s="902">
        <v>16</v>
      </c>
      <c r="N85" s="903">
        <v>5.22</v>
      </c>
      <c r="O85" s="902" t="s">
        <v>4801</v>
      </c>
      <c r="P85" s="904" t="s">
        <v>4962</v>
      </c>
      <c r="Q85" s="905">
        <f t="shared" si="5"/>
        <v>-2</v>
      </c>
      <c r="R85" s="905">
        <f t="shared" si="5"/>
        <v>-1.74</v>
      </c>
      <c r="S85" s="895" t="str">
        <f t="shared" si="6"/>
        <v/>
      </c>
      <c r="T85" s="895" t="str">
        <f t="shared" si="7"/>
        <v/>
      </c>
      <c r="U85" s="895" t="str">
        <f t="shared" si="8"/>
        <v/>
      </c>
      <c r="V85" s="906" t="str">
        <f t="shared" si="9"/>
        <v/>
      </c>
      <c r="W85" s="851"/>
    </row>
    <row r="86" spans="1:23" ht="14.4" customHeight="1" x14ac:dyDescent="0.3">
      <c r="A86" s="911" t="s">
        <v>4963</v>
      </c>
      <c r="B86" s="895">
        <v>1</v>
      </c>
      <c r="C86" s="896">
        <v>1.74</v>
      </c>
      <c r="D86" s="864">
        <v>28</v>
      </c>
      <c r="E86" s="897"/>
      <c r="F86" s="898"/>
      <c r="G86" s="849"/>
      <c r="H86" s="899">
        <v>1</v>
      </c>
      <c r="I86" s="900">
        <v>1.84</v>
      </c>
      <c r="J86" s="850">
        <v>29</v>
      </c>
      <c r="K86" s="901">
        <v>1.63</v>
      </c>
      <c r="L86" s="902">
        <v>3</v>
      </c>
      <c r="M86" s="902">
        <v>27</v>
      </c>
      <c r="N86" s="903">
        <v>8.9700000000000006</v>
      </c>
      <c r="O86" s="902" t="s">
        <v>4801</v>
      </c>
      <c r="P86" s="904" t="s">
        <v>4964</v>
      </c>
      <c r="Q86" s="905">
        <f t="shared" si="5"/>
        <v>0</v>
      </c>
      <c r="R86" s="905">
        <f t="shared" si="5"/>
        <v>0.10000000000000009</v>
      </c>
      <c r="S86" s="895">
        <f t="shared" si="6"/>
        <v>8.9700000000000006</v>
      </c>
      <c r="T86" s="895">
        <f t="shared" si="7"/>
        <v>29</v>
      </c>
      <c r="U86" s="895">
        <f t="shared" si="8"/>
        <v>20.03</v>
      </c>
      <c r="V86" s="906">
        <f t="shared" si="9"/>
        <v>3.232998885172798</v>
      </c>
      <c r="W86" s="851">
        <v>20.03</v>
      </c>
    </row>
    <row r="87" spans="1:23" ht="14.4" customHeight="1" x14ac:dyDescent="0.3">
      <c r="A87" s="910" t="s">
        <v>4965</v>
      </c>
      <c r="B87" s="854"/>
      <c r="C87" s="855"/>
      <c r="D87" s="856"/>
      <c r="E87" s="861">
        <v>1</v>
      </c>
      <c r="F87" s="839">
        <v>1.4</v>
      </c>
      <c r="G87" s="840">
        <v>32</v>
      </c>
      <c r="H87" s="845"/>
      <c r="I87" s="839"/>
      <c r="J87" s="840"/>
      <c r="K87" s="844">
        <v>0.43</v>
      </c>
      <c r="L87" s="845">
        <v>2</v>
      </c>
      <c r="M87" s="845">
        <v>14</v>
      </c>
      <c r="N87" s="846">
        <v>4.7300000000000004</v>
      </c>
      <c r="O87" s="845" t="s">
        <v>4801</v>
      </c>
      <c r="P87" s="862" t="s">
        <v>4966</v>
      </c>
      <c r="Q87" s="847">
        <f t="shared" si="5"/>
        <v>0</v>
      </c>
      <c r="R87" s="847">
        <f t="shared" si="5"/>
        <v>0</v>
      </c>
      <c r="S87" s="858" t="str">
        <f t="shared" si="6"/>
        <v/>
      </c>
      <c r="T87" s="858" t="str">
        <f t="shared" si="7"/>
        <v/>
      </c>
      <c r="U87" s="858" t="str">
        <f t="shared" si="8"/>
        <v/>
      </c>
      <c r="V87" s="863" t="str">
        <f t="shared" si="9"/>
        <v/>
      </c>
      <c r="W87" s="848"/>
    </row>
    <row r="88" spans="1:23" ht="14.4" customHeight="1" x14ac:dyDescent="0.3">
      <c r="A88" s="911" t="s">
        <v>4967</v>
      </c>
      <c r="B88" s="907">
        <v>3</v>
      </c>
      <c r="C88" s="908">
        <v>3.94</v>
      </c>
      <c r="D88" s="857">
        <v>29</v>
      </c>
      <c r="E88" s="897"/>
      <c r="F88" s="898"/>
      <c r="G88" s="849"/>
      <c r="H88" s="902"/>
      <c r="I88" s="898"/>
      <c r="J88" s="849"/>
      <c r="K88" s="901">
        <v>0.73</v>
      </c>
      <c r="L88" s="902">
        <v>2</v>
      </c>
      <c r="M88" s="902">
        <v>22</v>
      </c>
      <c r="N88" s="903">
        <v>7.17</v>
      </c>
      <c r="O88" s="902" t="s">
        <v>4801</v>
      </c>
      <c r="P88" s="904" t="s">
        <v>4968</v>
      </c>
      <c r="Q88" s="905">
        <f t="shared" si="5"/>
        <v>-3</v>
      </c>
      <c r="R88" s="905">
        <f t="shared" si="5"/>
        <v>-3.94</v>
      </c>
      <c r="S88" s="895" t="str">
        <f t="shared" si="6"/>
        <v/>
      </c>
      <c r="T88" s="895" t="str">
        <f t="shared" si="7"/>
        <v/>
      </c>
      <c r="U88" s="895" t="str">
        <f t="shared" si="8"/>
        <v/>
      </c>
      <c r="V88" s="906" t="str">
        <f t="shared" si="9"/>
        <v/>
      </c>
      <c r="W88" s="851"/>
    </row>
    <row r="89" spans="1:23" ht="14.4" customHeight="1" x14ac:dyDescent="0.3">
      <c r="A89" s="910" t="s">
        <v>4969</v>
      </c>
      <c r="B89" s="858">
        <v>7</v>
      </c>
      <c r="C89" s="859">
        <v>5.19</v>
      </c>
      <c r="D89" s="860">
        <v>22.7</v>
      </c>
      <c r="E89" s="841">
        <v>7</v>
      </c>
      <c r="F89" s="842">
        <v>4.97</v>
      </c>
      <c r="G89" s="852">
        <v>23.1</v>
      </c>
      <c r="H89" s="845">
        <v>4</v>
      </c>
      <c r="I89" s="839">
        <v>2.61</v>
      </c>
      <c r="J89" s="843">
        <v>21.8</v>
      </c>
      <c r="K89" s="844">
        <v>0.55000000000000004</v>
      </c>
      <c r="L89" s="845">
        <v>3</v>
      </c>
      <c r="M89" s="845">
        <v>23</v>
      </c>
      <c r="N89" s="846">
        <v>7.74</v>
      </c>
      <c r="O89" s="845" t="s">
        <v>4801</v>
      </c>
      <c r="P89" s="862" t="s">
        <v>4970</v>
      </c>
      <c r="Q89" s="847">
        <f t="shared" si="5"/>
        <v>-3</v>
      </c>
      <c r="R89" s="847">
        <f t="shared" si="5"/>
        <v>-2.5800000000000005</v>
      </c>
      <c r="S89" s="858">
        <f t="shared" si="6"/>
        <v>30.96</v>
      </c>
      <c r="T89" s="858">
        <f t="shared" si="7"/>
        <v>87.2</v>
      </c>
      <c r="U89" s="858">
        <f t="shared" si="8"/>
        <v>56.24</v>
      </c>
      <c r="V89" s="863">
        <f t="shared" si="9"/>
        <v>2.8165374677002584</v>
      </c>
      <c r="W89" s="848">
        <v>56.04</v>
      </c>
    </row>
    <row r="90" spans="1:23" ht="14.4" customHeight="1" x14ac:dyDescent="0.3">
      <c r="A90" s="911" t="s">
        <v>4971</v>
      </c>
      <c r="B90" s="895">
        <v>11</v>
      </c>
      <c r="C90" s="896">
        <v>8.66</v>
      </c>
      <c r="D90" s="864">
        <v>24.8</v>
      </c>
      <c r="E90" s="899">
        <v>11</v>
      </c>
      <c r="F90" s="900">
        <v>8.2200000000000006</v>
      </c>
      <c r="G90" s="853">
        <v>23.1</v>
      </c>
      <c r="H90" s="902">
        <v>12</v>
      </c>
      <c r="I90" s="898">
        <v>11.07</v>
      </c>
      <c r="J90" s="850">
        <v>27.4</v>
      </c>
      <c r="K90" s="901">
        <v>0.68</v>
      </c>
      <c r="L90" s="902">
        <v>3</v>
      </c>
      <c r="M90" s="902">
        <v>28</v>
      </c>
      <c r="N90" s="903">
        <v>9.25</v>
      </c>
      <c r="O90" s="902" t="s">
        <v>4801</v>
      </c>
      <c r="P90" s="904" t="s">
        <v>4972</v>
      </c>
      <c r="Q90" s="905">
        <f t="shared" si="5"/>
        <v>1</v>
      </c>
      <c r="R90" s="905">
        <f t="shared" si="5"/>
        <v>2.41</v>
      </c>
      <c r="S90" s="895">
        <f t="shared" si="6"/>
        <v>111</v>
      </c>
      <c r="T90" s="895">
        <f t="shared" si="7"/>
        <v>328.79999999999995</v>
      </c>
      <c r="U90" s="895">
        <f t="shared" si="8"/>
        <v>217.79999999999995</v>
      </c>
      <c r="V90" s="906">
        <f t="shared" si="9"/>
        <v>2.9621621621621617</v>
      </c>
      <c r="W90" s="851">
        <v>218</v>
      </c>
    </row>
    <row r="91" spans="1:23" ht="14.4" customHeight="1" x14ac:dyDescent="0.3">
      <c r="A91" s="911" t="s">
        <v>4973</v>
      </c>
      <c r="B91" s="895">
        <v>3</v>
      </c>
      <c r="C91" s="896">
        <v>4.38</v>
      </c>
      <c r="D91" s="864">
        <v>40.299999999999997</v>
      </c>
      <c r="E91" s="899">
        <v>10</v>
      </c>
      <c r="F91" s="900">
        <v>11.23</v>
      </c>
      <c r="G91" s="853">
        <v>29.8</v>
      </c>
      <c r="H91" s="902">
        <v>1</v>
      </c>
      <c r="I91" s="898">
        <v>1.5</v>
      </c>
      <c r="J91" s="850">
        <v>43</v>
      </c>
      <c r="K91" s="901">
        <v>1.04</v>
      </c>
      <c r="L91" s="902">
        <v>4</v>
      </c>
      <c r="M91" s="902">
        <v>35</v>
      </c>
      <c r="N91" s="903">
        <v>11.59</v>
      </c>
      <c r="O91" s="902" t="s">
        <v>4801</v>
      </c>
      <c r="P91" s="904" t="s">
        <v>4974</v>
      </c>
      <c r="Q91" s="905">
        <f t="shared" si="5"/>
        <v>-2</v>
      </c>
      <c r="R91" s="905">
        <f t="shared" si="5"/>
        <v>-2.88</v>
      </c>
      <c r="S91" s="895">
        <f t="shared" si="6"/>
        <v>11.59</v>
      </c>
      <c r="T91" s="895">
        <f t="shared" si="7"/>
        <v>43</v>
      </c>
      <c r="U91" s="895">
        <f t="shared" si="8"/>
        <v>31.41</v>
      </c>
      <c r="V91" s="906">
        <f t="shared" si="9"/>
        <v>3.7100949094046594</v>
      </c>
      <c r="W91" s="851">
        <v>31.41</v>
      </c>
    </row>
    <row r="92" spans="1:23" ht="14.4" customHeight="1" x14ac:dyDescent="0.3">
      <c r="A92" s="910" t="s">
        <v>4975</v>
      </c>
      <c r="B92" s="854">
        <v>1</v>
      </c>
      <c r="C92" s="855">
        <v>0.59</v>
      </c>
      <c r="D92" s="856">
        <v>24</v>
      </c>
      <c r="E92" s="861"/>
      <c r="F92" s="839"/>
      <c r="G92" s="840"/>
      <c r="H92" s="845">
        <v>1</v>
      </c>
      <c r="I92" s="839">
        <v>0.51</v>
      </c>
      <c r="J92" s="843">
        <v>22</v>
      </c>
      <c r="K92" s="844">
        <v>0.43</v>
      </c>
      <c r="L92" s="845">
        <v>2</v>
      </c>
      <c r="M92" s="845">
        <v>20</v>
      </c>
      <c r="N92" s="846">
        <v>6.73</v>
      </c>
      <c r="O92" s="845" t="s">
        <v>4801</v>
      </c>
      <c r="P92" s="862" t="s">
        <v>4976</v>
      </c>
      <c r="Q92" s="847">
        <f t="shared" si="5"/>
        <v>0</v>
      </c>
      <c r="R92" s="847">
        <f t="shared" si="5"/>
        <v>-7.999999999999996E-2</v>
      </c>
      <c r="S92" s="858">
        <f t="shared" si="6"/>
        <v>6.73</v>
      </c>
      <c r="T92" s="858">
        <f t="shared" si="7"/>
        <v>22</v>
      </c>
      <c r="U92" s="858">
        <f t="shared" si="8"/>
        <v>15.27</v>
      </c>
      <c r="V92" s="863">
        <f t="shared" si="9"/>
        <v>3.2689450222882614</v>
      </c>
      <c r="W92" s="848">
        <v>15.27</v>
      </c>
    </row>
    <row r="93" spans="1:23" ht="14.4" customHeight="1" x14ac:dyDescent="0.3">
      <c r="A93" s="911" t="s">
        <v>4977</v>
      </c>
      <c r="B93" s="907">
        <v>2</v>
      </c>
      <c r="C93" s="908">
        <v>1.76</v>
      </c>
      <c r="D93" s="857">
        <v>33</v>
      </c>
      <c r="E93" s="897">
        <v>1</v>
      </c>
      <c r="F93" s="898">
        <v>0.72</v>
      </c>
      <c r="G93" s="849">
        <v>29</v>
      </c>
      <c r="H93" s="902">
        <v>2</v>
      </c>
      <c r="I93" s="898">
        <v>2.21</v>
      </c>
      <c r="J93" s="850">
        <v>38.5</v>
      </c>
      <c r="K93" s="901">
        <v>0.53</v>
      </c>
      <c r="L93" s="902">
        <v>3</v>
      </c>
      <c r="M93" s="902">
        <v>24</v>
      </c>
      <c r="N93" s="903">
        <v>8.09</v>
      </c>
      <c r="O93" s="902" t="s">
        <v>4801</v>
      </c>
      <c r="P93" s="904" t="s">
        <v>4978</v>
      </c>
      <c r="Q93" s="905">
        <f t="shared" si="5"/>
        <v>0</v>
      </c>
      <c r="R93" s="905">
        <f t="shared" si="5"/>
        <v>0.44999999999999996</v>
      </c>
      <c r="S93" s="895">
        <f t="shared" si="6"/>
        <v>16.18</v>
      </c>
      <c r="T93" s="895">
        <f t="shared" si="7"/>
        <v>77</v>
      </c>
      <c r="U93" s="895">
        <f t="shared" si="8"/>
        <v>60.82</v>
      </c>
      <c r="V93" s="906">
        <f t="shared" si="9"/>
        <v>4.7589616810877624</v>
      </c>
      <c r="W93" s="851">
        <v>60.82</v>
      </c>
    </row>
    <row r="94" spans="1:23" ht="14.4" customHeight="1" x14ac:dyDescent="0.3">
      <c r="A94" s="911" t="s">
        <v>4979</v>
      </c>
      <c r="B94" s="907">
        <v>1</v>
      </c>
      <c r="C94" s="908">
        <v>0.87</v>
      </c>
      <c r="D94" s="857">
        <v>31</v>
      </c>
      <c r="E94" s="897">
        <v>1</v>
      </c>
      <c r="F94" s="898">
        <v>0.69</v>
      </c>
      <c r="G94" s="849">
        <v>8</v>
      </c>
      <c r="H94" s="902"/>
      <c r="I94" s="898"/>
      <c r="J94" s="849"/>
      <c r="K94" s="901">
        <v>0.69</v>
      </c>
      <c r="L94" s="902">
        <v>3</v>
      </c>
      <c r="M94" s="902">
        <v>27</v>
      </c>
      <c r="N94" s="903">
        <v>9.0500000000000007</v>
      </c>
      <c r="O94" s="902" t="s">
        <v>4801</v>
      </c>
      <c r="P94" s="904" t="s">
        <v>4980</v>
      </c>
      <c r="Q94" s="905">
        <f t="shared" si="5"/>
        <v>-1</v>
      </c>
      <c r="R94" s="905">
        <f t="shared" si="5"/>
        <v>-0.87</v>
      </c>
      <c r="S94" s="895" t="str">
        <f t="shared" si="6"/>
        <v/>
      </c>
      <c r="T94" s="895" t="str">
        <f t="shared" si="7"/>
        <v/>
      </c>
      <c r="U94" s="895" t="str">
        <f t="shared" si="8"/>
        <v/>
      </c>
      <c r="V94" s="906" t="str">
        <f t="shared" si="9"/>
        <v/>
      </c>
      <c r="W94" s="851"/>
    </row>
    <row r="95" spans="1:23" ht="14.4" customHeight="1" x14ac:dyDescent="0.3">
      <c r="A95" s="910" t="s">
        <v>4981</v>
      </c>
      <c r="B95" s="854">
        <v>2</v>
      </c>
      <c r="C95" s="855">
        <v>1.1200000000000001</v>
      </c>
      <c r="D95" s="856">
        <v>19.5</v>
      </c>
      <c r="E95" s="861"/>
      <c r="F95" s="839"/>
      <c r="G95" s="840"/>
      <c r="H95" s="845">
        <v>2</v>
      </c>
      <c r="I95" s="839">
        <v>1.44</v>
      </c>
      <c r="J95" s="843">
        <v>24</v>
      </c>
      <c r="K95" s="844">
        <v>0.42</v>
      </c>
      <c r="L95" s="845">
        <v>2</v>
      </c>
      <c r="M95" s="845">
        <v>17</v>
      </c>
      <c r="N95" s="846">
        <v>5.62</v>
      </c>
      <c r="O95" s="845" t="s">
        <v>4801</v>
      </c>
      <c r="P95" s="862" t="s">
        <v>4982</v>
      </c>
      <c r="Q95" s="847">
        <f t="shared" si="5"/>
        <v>0</v>
      </c>
      <c r="R95" s="847">
        <f t="shared" si="5"/>
        <v>0.31999999999999984</v>
      </c>
      <c r="S95" s="858">
        <f t="shared" si="6"/>
        <v>11.24</v>
      </c>
      <c r="T95" s="858">
        <f t="shared" si="7"/>
        <v>48</v>
      </c>
      <c r="U95" s="858">
        <f t="shared" si="8"/>
        <v>36.76</v>
      </c>
      <c r="V95" s="863">
        <f t="shared" si="9"/>
        <v>4.2704626334519569</v>
      </c>
      <c r="W95" s="848">
        <v>36.76</v>
      </c>
    </row>
    <row r="96" spans="1:23" ht="14.4" customHeight="1" x14ac:dyDescent="0.3">
      <c r="A96" s="911" t="s">
        <v>4983</v>
      </c>
      <c r="B96" s="907">
        <v>2</v>
      </c>
      <c r="C96" s="908">
        <v>1.36</v>
      </c>
      <c r="D96" s="857">
        <v>27.5</v>
      </c>
      <c r="E96" s="897">
        <v>1</v>
      </c>
      <c r="F96" s="898">
        <v>0.54</v>
      </c>
      <c r="G96" s="849">
        <v>18</v>
      </c>
      <c r="H96" s="902">
        <v>1</v>
      </c>
      <c r="I96" s="898">
        <v>0.54</v>
      </c>
      <c r="J96" s="850">
        <v>15</v>
      </c>
      <c r="K96" s="901">
        <v>0.54</v>
      </c>
      <c r="L96" s="902">
        <v>3</v>
      </c>
      <c r="M96" s="902">
        <v>24</v>
      </c>
      <c r="N96" s="903">
        <v>8.06</v>
      </c>
      <c r="O96" s="902" t="s">
        <v>4801</v>
      </c>
      <c r="P96" s="904" t="s">
        <v>4984</v>
      </c>
      <c r="Q96" s="905">
        <f t="shared" si="5"/>
        <v>-1</v>
      </c>
      <c r="R96" s="905">
        <f t="shared" si="5"/>
        <v>-0.82000000000000006</v>
      </c>
      <c r="S96" s="895">
        <f t="shared" si="6"/>
        <v>8.06</v>
      </c>
      <c r="T96" s="895">
        <f t="shared" si="7"/>
        <v>15</v>
      </c>
      <c r="U96" s="895">
        <f t="shared" si="8"/>
        <v>6.9399999999999995</v>
      </c>
      <c r="V96" s="906">
        <f t="shared" si="9"/>
        <v>1.8610421836228286</v>
      </c>
      <c r="W96" s="851">
        <v>6.94</v>
      </c>
    </row>
    <row r="97" spans="1:23" ht="14.4" customHeight="1" x14ac:dyDescent="0.3">
      <c r="A97" s="910" t="s">
        <v>4985</v>
      </c>
      <c r="B97" s="858">
        <v>3</v>
      </c>
      <c r="C97" s="859">
        <v>1.89</v>
      </c>
      <c r="D97" s="860">
        <v>21.3</v>
      </c>
      <c r="E97" s="841"/>
      <c r="F97" s="842"/>
      <c r="G97" s="852"/>
      <c r="H97" s="845"/>
      <c r="I97" s="839"/>
      <c r="J97" s="840"/>
      <c r="K97" s="844">
        <v>0.36</v>
      </c>
      <c r="L97" s="845">
        <v>2</v>
      </c>
      <c r="M97" s="845">
        <v>15</v>
      </c>
      <c r="N97" s="846">
        <v>4.87</v>
      </c>
      <c r="O97" s="845" t="s">
        <v>4801</v>
      </c>
      <c r="P97" s="862" t="s">
        <v>4986</v>
      </c>
      <c r="Q97" s="847">
        <f t="shared" si="5"/>
        <v>-3</v>
      </c>
      <c r="R97" s="847">
        <f t="shared" si="5"/>
        <v>-1.89</v>
      </c>
      <c r="S97" s="858" t="str">
        <f t="shared" si="6"/>
        <v/>
      </c>
      <c r="T97" s="858" t="str">
        <f t="shared" si="7"/>
        <v/>
      </c>
      <c r="U97" s="858" t="str">
        <f t="shared" si="8"/>
        <v/>
      </c>
      <c r="V97" s="863" t="str">
        <f t="shared" si="9"/>
        <v/>
      </c>
      <c r="W97" s="848"/>
    </row>
    <row r="98" spans="1:23" ht="14.4" customHeight="1" x14ac:dyDescent="0.3">
      <c r="A98" s="911" t="s">
        <v>4987</v>
      </c>
      <c r="B98" s="895"/>
      <c r="C98" s="896"/>
      <c r="D98" s="864"/>
      <c r="E98" s="899">
        <v>2</v>
      </c>
      <c r="F98" s="900">
        <v>2.11</v>
      </c>
      <c r="G98" s="853">
        <v>33</v>
      </c>
      <c r="H98" s="902">
        <v>2</v>
      </c>
      <c r="I98" s="898">
        <v>3.64</v>
      </c>
      <c r="J98" s="850">
        <v>47</v>
      </c>
      <c r="K98" s="901">
        <v>0.48</v>
      </c>
      <c r="L98" s="902">
        <v>2</v>
      </c>
      <c r="M98" s="902">
        <v>20</v>
      </c>
      <c r="N98" s="903">
        <v>6.58</v>
      </c>
      <c r="O98" s="902" t="s">
        <v>4801</v>
      </c>
      <c r="P98" s="904" t="s">
        <v>4988</v>
      </c>
      <c r="Q98" s="905">
        <f t="shared" si="5"/>
        <v>2</v>
      </c>
      <c r="R98" s="905">
        <f t="shared" si="5"/>
        <v>3.64</v>
      </c>
      <c r="S98" s="895">
        <f t="shared" si="6"/>
        <v>13.16</v>
      </c>
      <c r="T98" s="895">
        <f t="shared" si="7"/>
        <v>94</v>
      </c>
      <c r="U98" s="895">
        <f t="shared" si="8"/>
        <v>80.84</v>
      </c>
      <c r="V98" s="906">
        <f t="shared" si="9"/>
        <v>7.1428571428571423</v>
      </c>
      <c r="W98" s="851">
        <v>80.84</v>
      </c>
    </row>
    <row r="99" spans="1:23" ht="14.4" customHeight="1" x14ac:dyDescent="0.3">
      <c r="A99" s="911" t="s">
        <v>4989</v>
      </c>
      <c r="B99" s="895">
        <v>1</v>
      </c>
      <c r="C99" s="896">
        <v>0.65</v>
      </c>
      <c r="D99" s="864">
        <v>10</v>
      </c>
      <c r="E99" s="899">
        <v>2</v>
      </c>
      <c r="F99" s="900">
        <v>2.42</v>
      </c>
      <c r="G99" s="853">
        <v>33.5</v>
      </c>
      <c r="H99" s="902"/>
      <c r="I99" s="898"/>
      <c r="J99" s="849"/>
      <c r="K99" s="901">
        <v>0.65</v>
      </c>
      <c r="L99" s="902">
        <v>3</v>
      </c>
      <c r="M99" s="902">
        <v>25</v>
      </c>
      <c r="N99" s="903">
        <v>8.3699999999999992</v>
      </c>
      <c r="O99" s="902" t="s">
        <v>4801</v>
      </c>
      <c r="P99" s="904" t="s">
        <v>4990</v>
      </c>
      <c r="Q99" s="905">
        <f t="shared" si="5"/>
        <v>-1</v>
      </c>
      <c r="R99" s="905">
        <f t="shared" si="5"/>
        <v>-0.65</v>
      </c>
      <c r="S99" s="895" t="str">
        <f t="shared" si="6"/>
        <v/>
      </c>
      <c r="T99" s="895" t="str">
        <f t="shared" si="7"/>
        <v/>
      </c>
      <c r="U99" s="895" t="str">
        <f t="shared" si="8"/>
        <v/>
      </c>
      <c r="V99" s="906" t="str">
        <f t="shared" si="9"/>
        <v/>
      </c>
      <c r="W99" s="851"/>
    </row>
    <row r="100" spans="1:23" ht="14.4" customHeight="1" x14ac:dyDescent="0.3">
      <c r="A100" s="910" t="s">
        <v>4991</v>
      </c>
      <c r="B100" s="854">
        <v>2</v>
      </c>
      <c r="C100" s="855">
        <v>1.77</v>
      </c>
      <c r="D100" s="856">
        <v>22</v>
      </c>
      <c r="E100" s="861">
        <v>1</v>
      </c>
      <c r="F100" s="839">
        <v>0.3</v>
      </c>
      <c r="G100" s="840">
        <v>9</v>
      </c>
      <c r="H100" s="845">
        <v>1</v>
      </c>
      <c r="I100" s="839">
        <v>0.36</v>
      </c>
      <c r="J100" s="843">
        <v>11</v>
      </c>
      <c r="K100" s="844">
        <v>0.3</v>
      </c>
      <c r="L100" s="845">
        <v>1</v>
      </c>
      <c r="M100" s="845">
        <v>13</v>
      </c>
      <c r="N100" s="846">
        <v>4.33</v>
      </c>
      <c r="O100" s="845" t="s">
        <v>4801</v>
      </c>
      <c r="P100" s="862" t="s">
        <v>4992</v>
      </c>
      <c r="Q100" s="847">
        <f t="shared" si="5"/>
        <v>-1</v>
      </c>
      <c r="R100" s="847">
        <f t="shared" si="5"/>
        <v>-1.4100000000000001</v>
      </c>
      <c r="S100" s="858">
        <f t="shared" si="6"/>
        <v>4.33</v>
      </c>
      <c r="T100" s="858">
        <f t="shared" si="7"/>
        <v>11</v>
      </c>
      <c r="U100" s="858">
        <f t="shared" si="8"/>
        <v>6.67</v>
      </c>
      <c r="V100" s="863">
        <f t="shared" si="9"/>
        <v>2.5404157043879909</v>
      </c>
      <c r="W100" s="848">
        <v>6.67</v>
      </c>
    </row>
    <row r="101" spans="1:23" ht="14.4" customHeight="1" x14ac:dyDescent="0.3">
      <c r="A101" s="911" t="s">
        <v>4993</v>
      </c>
      <c r="B101" s="907">
        <v>2</v>
      </c>
      <c r="C101" s="908">
        <v>1.01</v>
      </c>
      <c r="D101" s="857">
        <v>19</v>
      </c>
      <c r="E101" s="897">
        <v>2</v>
      </c>
      <c r="F101" s="898">
        <v>1.35</v>
      </c>
      <c r="G101" s="849">
        <v>23</v>
      </c>
      <c r="H101" s="902">
        <v>2</v>
      </c>
      <c r="I101" s="898">
        <v>1.81</v>
      </c>
      <c r="J101" s="850">
        <v>29</v>
      </c>
      <c r="K101" s="901">
        <v>0.37</v>
      </c>
      <c r="L101" s="902">
        <v>2</v>
      </c>
      <c r="M101" s="902">
        <v>16</v>
      </c>
      <c r="N101" s="903">
        <v>5.42</v>
      </c>
      <c r="O101" s="902" t="s">
        <v>4801</v>
      </c>
      <c r="P101" s="904" t="s">
        <v>4994</v>
      </c>
      <c r="Q101" s="905">
        <f t="shared" si="5"/>
        <v>0</v>
      </c>
      <c r="R101" s="905">
        <f t="shared" si="5"/>
        <v>0.8</v>
      </c>
      <c r="S101" s="895">
        <f t="shared" si="6"/>
        <v>10.84</v>
      </c>
      <c r="T101" s="895">
        <f t="shared" si="7"/>
        <v>58</v>
      </c>
      <c r="U101" s="895">
        <f t="shared" si="8"/>
        <v>47.16</v>
      </c>
      <c r="V101" s="906">
        <f t="shared" si="9"/>
        <v>5.3505535055350553</v>
      </c>
      <c r="W101" s="851">
        <v>47.16</v>
      </c>
    </row>
    <row r="102" spans="1:23" ht="14.4" customHeight="1" x14ac:dyDescent="0.3">
      <c r="A102" s="910" t="s">
        <v>4995</v>
      </c>
      <c r="B102" s="854">
        <v>2</v>
      </c>
      <c r="C102" s="855">
        <v>2.1</v>
      </c>
      <c r="D102" s="856">
        <v>24</v>
      </c>
      <c r="E102" s="861">
        <v>1</v>
      </c>
      <c r="F102" s="839">
        <v>0.71</v>
      </c>
      <c r="G102" s="840">
        <v>18</v>
      </c>
      <c r="H102" s="845">
        <v>1</v>
      </c>
      <c r="I102" s="839">
        <v>0.65</v>
      </c>
      <c r="J102" s="843">
        <v>17</v>
      </c>
      <c r="K102" s="844">
        <v>0.37</v>
      </c>
      <c r="L102" s="845">
        <v>1</v>
      </c>
      <c r="M102" s="845">
        <v>12</v>
      </c>
      <c r="N102" s="846">
        <v>3.88</v>
      </c>
      <c r="O102" s="845" t="s">
        <v>4801</v>
      </c>
      <c r="P102" s="862" t="s">
        <v>4996</v>
      </c>
      <c r="Q102" s="847">
        <f t="shared" si="5"/>
        <v>-1</v>
      </c>
      <c r="R102" s="847">
        <f t="shared" si="5"/>
        <v>-1.4500000000000002</v>
      </c>
      <c r="S102" s="858">
        <f t="shared" si="6"/>
        <v>3.88</v>
      </c>
      <c r="T102" s="858">
        <f t="shared" si="7"/>
        <v>17</v>
      </c>
      <c r="U102" s="858">
        <f t="shared" si="8"/>
        <v>13.120000000000001</v>
      </c>
      <c r="V102" s="863">
        <f t="shared" si="9"/>
        <v>4.3814432989690726</v>
      </c>
      <c r="W102" s="848">
        <v>13.12</v>
      </c>
    </row>
    <row r="103" spans="1:23" ht="14.4" customHeight="1" x14ac:dyDescent="0.3">
      <c r="A103" s="911" t="s">
        <v>4997</v>
      </c>
      <c r="B103" s="907">
        <v>4</v>
      </c>
      <c r="C103" s="908">
        <v>3.64</v>
      </c>
      <c r="D103" s="857">
        <v>24.3</v>
      </c>
      <c r="E103" s="897"/>
      <c r="F103" s="898"/>
      <c r="G103" s="849"/>
      <c r="H103" s="902">
        <v>1</v>
      </c>
      <c r="I103" s="898">
        <v>0.56000000000000005</v>
      </c>
      <c r="J103" s="850">
        <v>13</v>
      </c>
      <c r="K103" s="901">
        <v>0.56000000000000005</v>
      </c>
      <c r="L103" s="902">
        <v>2</v>
      </c>
      <c r="M103" s="902">
        <v>19</v>
      </c>
      <c r="N103" s="903">
        <v>6.3</v>
      </c>
      <c r="O103" s="902" t="s">
        <v>4801</v>
      </c>
      <c r="P103" s="904" t="s">
        <v>4998</v>
      </c>
      <c r="Q103" s="905">
        <f t="shared" si="5"/>
        <v>-3</v>
      </c>
      <c r="R103" s="905">
        <f t="shared" si="5"/>
        <v>-3.08</v>
      </c>
      <c r="S103" s="895">
        <f t="shared" si="6"/>
        <v>6.3</v>
      </c>
      <c r="T103" s="895">
        <f t="shared" si="7"/>
        <v>13</v>
      </c>
      <c r="U103" s="895">
        <f t="shared" si="8"/>
        <v>6.7</v>
      </c>
      <c r="V103" s="906">
        <f t="shared" si="9"/>
        <v>2.0634920634920637</v>
      </c>
      <c r="W103" s="851">
        <v>6.7</v>
      </c>
    </row>
    <row r="104" spans="1:23" ht="14.4" customHeight="1" x14ac:dyDescent="0.3">
      <c r="A104" s="911" t="s">
        <v>4999</v>
      </c>
      <c r="B104" s="907">
        <v>2</v>
      </c>
      <c r="C104" s="908">
        <v>2.14</v>
      </c>
      <c r="D104" s="857">
        <v>23</v>
      </c>
      <c r="E104" s="897">
        <v>1</v>
      </c>
      <c r="F104" s="898">
        <v>0.96</v>
      </c>
      <c r="G104" s="849">
        <v>20</v>
      </c>
      <c r="H104" s="902"/>
      <c r="I104" s="898"/>
      <c r="J104" s="849"/>
      <c r="K104" s="901">
        <v>0.93</v>
      </c>
      <c r="L104" s="902">
        <v>3</v>
      </c>
      <c r="M104" s="902">
        <v>27</v>
      </c>
      <c r="N104" s="903">
        <v>9.0299999999999994</v>
      </c>
      <c r="O104" s="902" t="s">
        <v>4801</v>
      </c>
      <c r="P104" s="904" t="s">
        <v>5000</v>
      </c>
      <c r="Q104" s="905">
        <f t="shared" si="5"/>
        <v>-2</v>
      </c>
      <c r="R104" s="905">
        <f t="shared" si="5"/>
        <v>-2.14</v>
      </c>
      <c r="S104" s="895" t="str">
        <f t="shared" si="6"/>
        <v/>
      </c>
      <c r="T104" s="895" t="str">
        <f t="shared" si="7"/>
        <v/>
      </c>
      <c r="U104" s="895" t="str">
        <f t="shared" si="8"/>
        <v/>
      </c>
      <c r="V104" s="906" t="str">
        <f t="shared" si="9"/>
        <v/>
      </c>
      <c r="W104" s="851"/>
    </row>
    <row r="105" spans="1:23" ht="14.4" customHeight="1" x14ac:dyDescent="0.3">
      <c r="A105" s="910" t="s">
        <v>5001</v>
      </c>
      <c r="B105" s="858">
        <v>1</v>
      </c>
      <c r="C105" s="859">
        <v>0.73</v>
      </c>
      <c r="D105" s="860">
        <v>19</v>
      </c>
      <c r="E105" s="861"/>
      <c r="F105" s="839"/>
      <c r="G105" s="840"/>
      <c r="H105" s="841">
        <v>1</v>
      </c>
      <c r="I105" s="842">
        <v>1.0900000000000001</v>
      </c>
      <c r="J105" s="843">
        <v>26</v>
      </c>
      <c r="K105" s="844">
        <v>0.32</v>
      </c>
      <c r="L105" s="845">
        <v>1</v>
      </c>
      <c r="M105" s="845">
        <v>11</v>
      </c>
      <c r="N105" s="846">
        <v>3.66</v>
      </c>
      <c r="O105" s="845" t="s">
        <v>4801</v>
      </c>
      <c r="P105" s="862" t="s">
        <v>5002</v>
      </c>
      <c r="Q105" s="847">
        <f t="shared" si="5"/>
        <v>0</v>
      </c>
      <c r="R105" s="847">
        <f t="shared" si="5"/>
        <v>0.3600000000000001</v>
      </c>
      <c r="S105" s="858">
        <f t="shared" si="6"/>
        <v>3.66</v>
      </c>
      <c r="T105" s="858">
        <f t="shared" si="7"/>
        <v>26</v>
      </c>
      <c r="U105" s="858">
        <f t="shared" si="8"/>
        <v>22.34</v>
      </c>
      <c r="V105" s="863">
        <f t="shared" si="9"/>
        <v>7.1038251366120218</v>
      </c>
      <c r="W105" s="848">
        <v>22.34</v>
      </c>
    </row>
    <row r="106" spans="1:23" ht="14.4" customHeight="1" x14ac:dyDescent="0.3">
      <c r="A106" s="910" t="s">
        <v>5003</v>
      </c>
      <c r="B106" s="858"/>
      <c r="C106" s="859"/>
      <c r="D106" s="860"/>
      <c r="E106" s="841">
        <v>1</v>
      </c>
      <c r="F106" s="842">
        <v>1.19</v>
      </c>
      <c r="G106" s="852">
        <v>26</v>
      </c>
      <c r="H106" s="845"/>
      <c r="I106" s="839"/>
      <c r="J106" s="840"/>
      <c r="K106" s="844">
        <v>0.35</v>
      </c>
      <c r="L106" s="845">
        <v>1</v>
      </c>
      <c r="M106" s="845">
        <v>11</v>
      </c>
      <c r="N106" s="846">
        <v>3.76</v>
      </c>
      <c r="O106" s="845" t="s">
        <v>4801</v>
      </c>
      <c r="P106" s="862" t="s">
        <v>5004</v>
      </c>
      <c r="Q106" s="847">
        <f t="shared" si="5"/>
        <v>0</v>
      </c>
      <c r="R106" s="847">
        <f t="shared" si="5"/>
        <v>0</v>
      </c>
      <c r="S106" s="858" t="str">
        <f t="shared" si="6"/>
        <v/>
      </c>
      <c r="T106" s="858" t="str">
        <f t="shared" si="7"/>
        <v/>
      </c>
      <c r="U106" s="858" t="str">
        <f t="shared" si="8"/>
        <v/>
      </c>
      <c r="V106" s="863" t="str">
        <f t="shared" si="9"/>
        <v/>
      </c>
      <c r="W106" s="848"/>
    </row>
    <row r="107" spans="1:23" ht="14.4" customHeight="1" x14ac:dyDescent="0.3">
      <c r="A107" s="911" t="s">
        <v>5005</v>
      </c>
      <c r="B107" s="895"/>
      <c r="C107" s="896"/>
      <c r="D107" s="864"/>
      <c r="E107" s="899">
        <v>1</v>
      </c>
      <c r="F107" s="900">
        <v>1.22</v>
      </c>
      <c r="G107" s="853">
        <v>29</v>
      </c>
      <c r="H107" s="902">
        <v>2</v>
      </c>
      <c r="I107" s="898">
        <v>1.93</v>
      </c>
      <c r="J107" s="850">
        <v>25</v>
      </c>
      <c r="K107" s="901">
        <v>0.45</v>
      </c>
      <c r="L107" s="902">
        <v>2</v>
      </c>
      <c r="M107" s="902">
        <v>15</v>
      </c>
      <c r="N107" s="903">
        <v>5.09</v>
      </c>
      <c r="O107" s="902" t="s">
        <v>4801</v>
      </c>
      <c r="P107" s="904" t="s">
        <v>5006</v>
      </c>
      <c r="Q107" s="905">
        <f t="shared" si="5"/>
        <v>2</v>
      </c>
      <c r="R107" s="905">
        <f t="shared" si="5"/>
        <v>1.93</v>
      </c>
      <c r="S107" s="895">
        <f t="shared" si="6"/>
        <v>10.18</v>
      </c>
      <c r="T107" s="895">
        <f t="shared" si="7"/>
        <v>50</v>
      </c>
      <c r="U107" s="895">
        <f t="shared" si="8"/>
        <v>39.82</v>
      </c>
      <c r="V107" s="906">
        <f t="shared" si="9"/>
        <v>4.9115913555992146</v>
      </c>
      <c r="W107" s="851">
        <v>39.82</v>
      </c>
    </row>
    <row r="108" spans="1:23" ht="14.4" customHeight="1" x14ac:dyDescent="0.3">
      <c r="A108" s="911" t="s">
        <v>5007</v>
      </c>
      <c r="B108" s="895"/>
      <c r="C108" s="896"/>
      <c r="D108" s="864"/>
      <c r="E108" s="899">
        <v>1</v>
      </c>
      <c r="F108" s="900">
        <v>0.64</v>
      </c>
      <c r="G108" s="853">
        <v>19</v>
      </c>
      <c r="H108" s="902"/>
      <c r="I108" s="898"/>
      <c r="J108" s="849"/>
      <c r="K108" s="901">
        <v>0.64</v>
      </c>
      <c r="L108" s="902">
        <v>2</v>
      </c>
      <c r="M108" s="902">
        <v>22</v>
      </c>
      <c r="N108" s="903">
        <v>7.29</v>
      </c>
      <c r="O108" s="902" t="s">
        <v>4801</v>
      </c>
      <c r="P108" s="904" t="s">
        <v>5008</v>
      </c>
      <c r="Q108" s="905">
        <f t="shared" si="5"/>
        <v>0</v>
      </c>
      <c r="R108" s="905">
        <f t="shared" si="5"/>
        <v>0</v>
      </c>
      <c r="S108" s="895" t="str">
        <f t="shared" si="6"/>
        <v/>
      </c>
      <c r="T108" s="895" t="str">
        <f t="shared" si="7"/>
        <v/>
      </c>
      <c r="U108" s="895" t="str">
        <f t="shared" si="8"/>
        <v/>
      </c>
      <c r="V108" s="906" t="str">
        <f t="shared" si="9"/>
        <v/>
      </c>
      <c r="W108" s="851"/>
    </row>
    <row r="109" spans="1:23" ht="14.4" customHeight="1" x14ac:dyDescent="0.3">
      <c r="A109" s="910" t="s">
        <v>5009</v>
      </c>
      <c r="B109" s="854">
        <v>1</v>
      </c>
      <c r="C109" s="855">
        <v>1.77</v>
      </c>
      <c r="D109" s="856">
        <v>36</v>
      </c>
      <c r="E109" s="861"/>
      <c r="F109" s="839"/>
      <c r="G109" s="840"/>
      <c r="H109" s="845"/>
      <c r="I109" s="839"/>
      <c r="J109" s="840"/>
      <c r="K109" s="844">
        <v>0.45</v>
      </c>
      <c r="L109" s="845">
        <v>2</v>
      </c>
      <c r="M109" s="845">
        <v>18</v>
      </c>
      <c r="N109" s="846">
        <v>5.87</v>
      </c>
      <c r="O109" s="845" t="s">
        <v>4801</v>
      </c>
      <c r="P109" s="862" t="s">
        <v>5010</v>
      </c>
      <c r="Q109" s="847">
        <f t="shared" si="5"/>
        <v>-1</v>
      </c>
      <c r="R109" s="847">
        <f t="shared" si="5"/>
        <v>-1.77</v>
      </c>
      <c r="S109" s="858" t="str">
        <f t="shared" si="6"/>
        <v/>
      </c>
      <c r="T109" s="858" t="str">
        <f t="shared" si="7"/>
        <v/>
      </c>
      <c r="U109" s="858" t="str">
        <f t="shared" si="8"/>
        <v/>
      </c>
      <c r="V109" s="863" t="str">
        <f t="shared" si="9"/>
        <v/>
      </c>
      <c r="W109" s="848"/>
    </row>
    <row r="110" spans="1:23" ht="14.4" customHeight="1" x14ac:dyDescent="0.3">
      <c r="A110" s="910" t="s">
        <v>5011</v>
      </c>
      <c r="B110" s="858"/>
      <c r="C110" s="859"/>
      <c r="D110" s="860"/>
      <c r="E110" s="841">
        <v>1</v>
      </c>
      <c r="F110" s="842">
        <v>8.94</v>
      </c>
      <c r="G110" s="852">
        <v>62</v>
      </c>
      <c r="H110" s="845"/>
      <c r="I110" s="839"/>
      <c r="J110" s="840"/>
      <c r="K110" s="844">
        <v>2.0499999999999998</v>
      </c>
      <c r="L110" s="845">
        <v>2</v>
      </c>
      <c r="M110" s="845">
        <v>14</v>
      </c>
      <c r="N110" s="846">
        <v>4.51</v>
      </c>
      <c r="O110" s="845" t="s">
        <v>4801</v>
      </c>
      <c r="P110" s="862" t="s">
        <v>5012</v>
      </c>
      <c r="Q110" s="847">
        <f t="shared" si="5"/>
        <v>0</v>
      </c>
      <c r="R110" s="847">
        <f t="shared" si="5"/>
        <v>0</v>
      </c>
      <c r="S110" s="858" t="str">
        <f t="shared" si="6"/>
        <v/>
      </c>
      <c r="T110" s="858" t="str">
        <f t="shared" si="7"/>
        <v/>
      </c>
      <c r="U110" s="858" t="str">
        <f t="shared" si="8"/>
        <v/>
      </c>
      <c r="V110" s="863" t="str">
        <f t="shared" si="9"/>
        <v/>
      </c>
      <c r="W110" s="848"/>
    </row>
    <row r="111" spans="1:23" ht="14.4" customHeight="1" x14ac:dyDescent="0.3">
      <c r="A111" s="911" t="s">
        <v>5013</v>
      </c>
      <c r="B111" s="895"/>
      <c r="C111" s="896"/>
      <c r="D111" s="864"/>
      <c r="E111" s="899">
        <v>1</v>
      </c>
      <c r="F111" s="900">
        <v>4.3099999999999996</v>
      </c>
      <c r="G111" s="853">
        <v>35</v>
      </c>
      <c r="H111" s="902">
        <v>1</v>
      </c>
      <c r="I111" s="898">
        <v>3.47</v>
      </c>
      <c r="J111" s="850">
        <v>28</v>
      </c>
      <c r="K111" s="901">
        <v>2.74</v>
      </c>
      <c r="L111" s="902">
        <v>2</v>
      </c>
      <c r="M111" s="902">
        <v>22</v>
      </c>
      <c r="N111" s="903">
        <v>7.21</v>
      </c>
      <c r="O111" s="902" t="s">
        <v>4801</v>
      </c>
      <c r="P111" s="904" t="s">
        <v>5014</v>
      </c>
      <c r="Q111" s="905">
        <f t="shared" si="5"/>
        <v>1</v>
      </c>
      <c r="R111" s="905">
        <f t="shared" si="5"/>
        <v>3.47</v>
      </c>
      <c r="S111" s="895">
        <f t="shared" si="6"/>
        <v>7.21</v>
      </c>
      <c r="T111" s="895">
        <f t="shared" si="7"/>
        <v>28</v>
      </c>
      <c r="U111" s="895">
        <f t="shared" si="8"/>
        <v>20.79</v>
      </c>
      <c r="V111" s="906">
        <f t="shared" si="9"/>
        <v>3.883495145631068</v>
      </c>
      <c r="W111" s="851">
        <v>20.79</v>
      </c>
    </row>
    <row r="112" spans="1:23" ht="14.4" customHeight="1" x14ac:dyDescent="0.3">
      <c r="A112" s="910" t="s">
        <v>5015</v>
      </c>
      <c r="B112" s="858"/>
      <c r="C112" s="859"/>
      <c r="D112" s="860"/>
      <c r="E112" s="861">
        <v>1</v>
      </c>
      <c r="F112" s="839">
        <v>3.88</v>
      </c>
      <c r="G112" s="840">
        <v>40</v>
      </c>
      <c r="H112" s="841">
        <v>2</v>
      </c>
      <c r="I112" s="842">
        <v>6.59</v>
      </c>
      <c r="J112" s="843">
        <v>28</v>
      </c>
      <c r="K112" s="844">
        <v>3.29</v>
      </c>
      <c r="L112" s="845">
        <v>4</v>
      </c>
      <c r="M112" s="845">
        <v>36</v>
      </c>
      <c r="N112" s="846">
        <v>12.04</v>
      </c>
      <c r="O112" s="845" t="s">
        <v>4801</v>
      </c>
      <c r="P112" s="862" t="s">
        <v>5016</v>
      </c>
      <c r="Q112" s="847">
        <f t="shared" si="5"/>
        <v>2</v>
      </c>
      <c r="R112" s="847">
        <f t="shared" si="5"/>
        <v>6.59</v>
      </c>
      <c r="S112" s="858">
        <f t="shared" si="6"/>
        <v>24.08</v>
      </c>
      <c r="T112" s="858">
        <f t="shared" si="7"/>
        <v>56</v>
      </c>
      <c r="U112" s="858">
        <f t="shared" si="8"/>
        <v>31.92</v>
      </c>
      <c r="V112" s="863">
        <f t="shared" si="9"/>
        <v>2.3255813953488373</v>
      </c>
      <c r="W112" s="848">
        <v>31.92</v>
      </c>
    </row>
    <row r="113" spans="1:23" ht="14.4" customHeight="1" x14ac:dyDescent="0.3">
      <c r="A113" s="911" t="s">
        <v>5017</v>
      </c>
      <c r="B113" s="895"/>
      <c r="C113" s="896"/>
      <c r="D113" s="864"/>
      <c r="E113" s="897"/>
      <c r="F113" s="898"/>
      <c r="G113" s="849"/>
      <c r="H113" s="899">
        <v>1</v>
      </c>
      <c r="I113" s="900">
        <v>5.1100000000000003</v>
      </c>
      <c r="J113" s="850">
        <v>53</v>
      </c>
      <c r="K113" s="901">
        <v>4.09</v>
      </c>
      <c r="L113" s="902">
        <v>5</v>
      </c>
      <c r="M113" s="902">
        <v>46</v>
      </c>
      <c r="N113" s="903">
        <v>15.3</v>
      </c>
      <c r="O113" s="902" t="s">
        <v>4801</v>
      </c>
      <c r="P113" s="904" t="s">
        <v>5018</v>
      </c>
      <c r="Q113" s="905">
        <f t="shared" si="5"/>
        <v>1</v>
      </c>
      <c r="R113" s="905">
        <f t="shared" si="5"/>
        <v>5.1100000000000003</v>
      </c>
      <c r="S113" s="895">
        <f t="shared" si="6"/>
        <v>15.3</v>
      </c>
      <c r="T113" s="895">
        <f t="shared" si="7"/>
        <v>53</v>
      </c>
      <c r="U113" s="895">
        <f t="shared" si="8"/>
        <v>37.700000000000003</v>
      </c>
      <c r="V113" s="906">
        <f t="shared" si="9"/>
        <v>3.464052287581699</v>
      </c>
      <c r="W113" s="851">
        <v>37.700000000000003</v>
      </c>
    </row>
    <row r="114" spans="1:23" ht="14.4" customHeight="1" x14ac:dyDescent="0.3">
      <c r="A114" s="911" t="s">
        <v>5019</v>
      </c>
      <c r="B114" s="895"/>
      <c r="C114" s="896"/>
      <c r="D114" s="864"/>
      <c r="E114" s="897">
        <v>4</v>
      </c>
      <c r="F114" s="898">
        <v>26.15</v>
      </c>
      <c r="G114" s="849">
        <v>48.3</v>
      </c>
      <c r="H114" s="899">
        <v>2</v>
      </c>
      <c r="I114" s="900">
        <v>12.73</v>
      </c>
      <c r="J114" s="850">
        <v>36.5</v>
      </c>
      <c r="K114" s="901">
        <v>6.37</v>
      </c>
      <c r="L114" s="902">
        <v>7</v>
      </c>
      <c r="M114" s="902">
        <v>61</v>
      </c>
      <c r="N114" s="903">
        <v>20.329999999999998</v>
      </c>
      <c r="O114" s="902" t="s">
        <v>4801</v>
      </c>
      <c r="P114" s="904" t="s">
        <v>5020</v>
      </c>
      <c r="Q114" s="905">
        <f t="shared" si="5"/>
        <v>2</v>
      </c>
      <c r="R114" s="905">
        <f t="shared" si="5"/>
        <v>12.73</v>
      </c>
      <c r="S114" s="895">
        <f t="shared" si="6"/>
        <v>40.659999999999997</v>
      </c>
      <c r="T114" s="895">
        <f t="shared" si="7"/>
        <v>73</v>
      </c>
      <c r="U114" s="895">
        <f t="shared" si="8"/>
        <v>32.340000000000003</v>
      </c>
      <c r="V114" s="906">
        <f t="shared" si="9"/>
        <v>1.795376291195278</v>
      </c>
      <c r="W114" s="851">
        <v>32.340000000000003</v>
      </c>
    </row>
    <row r="115" spans="1:23" ht="14.4" customHeight="1" x14ac:dyDescent="0.3">
      <c r="A115" s="910" t="s">
        <v>5021</v>
      </c>
      <c r="B115" s="858"/>
      <c r="C115" s="859"/>
      <c r="D115" s="860"/>
      <c r="E115" s="861"/>
      <c r="F115" s="839"/>
      <c r="G115" s="840"/>
      <c r="H115" s="841">
        <v>1</v>
      </c>
      <c r="I115" s="842">
        <v>4.82</v>
      </c>
      <c r="J115" s="843">
        <v>52</v>
      </c>
      <c r="K115" s="844">
        <v>2.5499999999999998</v>
      </c>
      <c r="L115" s="845">
        <v>4</v>
      </c>
      <c r="M115" s="845">
        <v>35</v>
      </c>
      <c r="N115" s="846">
        <v>11.81</v>
      </c>
      <c r="O115" s="845" t="s">
        <v>4801</v>
      </c>
      <c r="P115" s="862" t="s">
        <v>5022</v>
      </c>
      <c r="Q115" s="847">
        <f t="shared" si="5"/>
        <v>1</v>
      </c>
      <c r="R115" s="847">
        <f t="shared" si="5"/>
        <v>4.82</v>
      </c>
      <c r="S115" s="858">
        <f t="shared" si="6"/>
        <v>11.81</v>
      </c>
      <c r="T115" s="858">
        <f t="shared" si="7"/>
        <v>52</v>
      </c>
      <c r="U115" s="858">
        <f t="shared" si="8"/>
        <v>40.19</v>
      </c>
      <c r="V115" s="863">
        <f t="shared" si="9"/>
        <v>4.4030482641828961</v>
      </c>
      <c r="W115" s="848">
        <v>40.19</v>
      </c>
    </row>
    <row r="116" spans="1:23" ht="14.4" customHeight="1" x14ac:dyDescent="0.3">
      <c r="A116" s="911" t="s">
        <v>5023</v>
      </c>
      <c r="B116" s="895">
        <v>1</v>
      </c>
      <c r="C116" s="896">
        <v>4.2</v>
      </c>
      <c r="D116" s="864">
        <v>34</v>
      </c>
      <c r="E116" s="897"/>
      <c r="F116" s="898"/>
      <c r="G116" s="849"/>
      <c r="H116" s="899"/>
      <c r="I116" s="900"/>
      <c r="J116" s="853"/>
      <c r="K116" s="901">
        <v>4.2</v>
      </c>
      <c r="L116" s="902">
        <v>5</v>
      </c>
      <c r="M116" s="902">
        <v>45</v>
      </c>
      <c r="N116" s="903">
        <v>15.14</v>
      </c>
      <c r="O116" s="902" t="s">
        <v>4801</v>
      </c>
      <c r="P116" s="904" t="s">
        <v>5024</v>
      </c>
      <c r="Q116" s="905">
        <f t="shared" si="5"/>
        <v>-1</v>
      </c>
      <c r="R116" s="905">
        <f t="shared" si="5"/>
        <v>-4.2</v>
      </c>
      <c r="S116" s="895" t="str">
        <f t="shared" si="6"/>
        <v/>
      </c>
      <c r="T116" s="895" t="str">
        <f t="shared" si="7"/>
        <v/>
      </c>
      <c r="U116" s="895" t="str">
        <f t="shared" si="8"/>
        <v/>
      </c>
      <c r="V116" s="906" t="str">
        <f t="shared" si="9"/>
        <v/>
      </c>
      <c r="W116" s="851"/>
    </row>
    <row r="117" spans="1:23" ht="14.4" customHeight="1" x14ac:dyDescent="0.3">
      <c r="A117" s="910" t="s">
        <v>5025</v>
      </c>
      <c r="B117" s="854">
        <v>1</v>
      </c>
      <c r="C117" s="855">
        <v>4.0999999999999996</v>
      </c>
      <c r="D117" s="856">
        <v>36</v>
      </c>
      <c r="E117" s="861"/>
      <c r="F117" s="839"/>
      <c r="G117" s="840"/>
      <c r="H117" s="845"/>
      <c r="I117" s="839"/>
      <c r="J117" s="840"/>
      <c r="K117" s="844">
        <v>2.54</v>
      </c>
      <c r="L117" s="845">
        <v>3</v>
      </c>
      <c r="M117" s="845">
        <v>25</v>
      </c>
      <c r="N117" s="846">
        <v>8.23</v>
      </c>
      <c r="O117" s="845" t="s">
        <v>4801</v>
      </c>
      <c r="P117" s="862" t="s">
        <v>5026</v>
      </c>
      <c r="Q117" s="847">
        <f t="shared" si="5"/>
        <v>-1</v>
      </c>
      <c r="R117" s="847">
        <f t="shared" si="5"/>
        <v>-4.0999999999999996</v>
      </c>
      <c r="S117" s="858" t="str">
        <f t="shared" si="6"/>
        <v/>
      </c>
      <c r="T117" s="858" t="str">
        <f t="shared" si="7"/>
        <v/>
      </c>
      <c r="U117" s="858" t="str">
        <f t="shared" si="8"/>
        <v/>
      </c>
      <c r="V117" s="863" t="str">
        <f t="shared" si="9"/>
        <v/>
      </c>
      <c r="W117" s="848"/>
    </row>
    <row r="118" spans="1:23" ht="14.4" customHeight="1" x14ac:dyDescent="0.3">
      <c r="A118" s="910" t="s">
        <v>5027</v>
      </c>
      <c r="B118" s="858"/>
      <c r="C118" s="859"/>
      <c r="D118" s="860"/>
      <c r="E118" s="861"/>
      <c r="F118" s="839"/>
      <c r="G118" s="840"/>
      <c r="H118" s="841">
        <v>1</v>
      </c>
      <c r="I118" s="842">
        <v>2.0499999999999998</v>
      </c>
      <c r="J118" s="843">
        <v>29</v>
      </c>
      <c r="K118" s="844">
        <v>0.66</v>
      </c>
      <c r="L118" s="845">
        <v>1</v>
      </c>
      <c r="M118" s="845">
        <v>13</v>
      </c>
      <c r="N118" s="846">
        <v>4.5</v>
      </c>
      <c r="O118" s="845" t="s">
        <v>4801</v>
      </c>
      <c r="P118" s="862" t="s">
        <v>5028</v>
      </c>
      <c r="Q118" s="847">
        <f t="shared" si="5"/>
        <v>1</v>
      </c>
      <c r="R118" s="847">
        <f t="shared" si="5"/>
        <v>2.0499999999999998</v>
      </c>
      <c r="S118" s="858">
        <f t="shared" si="6"/>
        <v>4.5</v>
      </c>
      <c r="T118" s="858">
        <f t="shared" si="7"/>
        <v>29</v>
      </c>
      <c r="U118" s="858">
        <f t="shared" si="8"/>
        <v>24.5</v>
      </c>
      <c r="V118" s="863">
        <f t="shared" si="9"/>
        <v>6.4444444444444446</v>
      </c>
      <c r="W118" s="848">
        <v>24.5</v>
      </c>
    </row>
    <row r="119" spans="1:23" ht="14.4" customHeight="1" x14ac:dyDescent="0.3">
      <c r="A119" s="910" t="s">
        <v>5029</v>
      </c>
      <c r="B119" s="858"/>
      <c r="C119" s="859"/>
      <c r="D119" s="860"/>
      <c r="E119" s="841">
        <v>1</v>
      </c>
      <c r="F119" s="842">
        <v>3.31</v>
      </c>
      <c r="G119" s="852">
        <v>34</v>
      </c>
      <c r="H119" s="845">
        <v>1</v>
      </c>
      <c r="I119" s="839">
        <v>3.36</v>
      </c>
      <c r="J119" s="843">
        <v>42</v>
      </c>
      <c r="K119" s="844">
        <v>1</v>
      </c>
      <c r="L119" s="845">
        <v>2</v>
      </c>
      <c r="M119" s="845">
        <v>17</v>
      </c>
      <c r="N119" s="846">
        <v>5.65</v>
      </c>
      <c r="O119" s="845" t="s">
        <v>4801</v>
      </c>
      <c r="P119" s="862" t="s">
        <v>5030</v>
      </c>
      <c r="Q119" s="847">
        <f t="shared" si="5"/>
        <v>1</v>
      </c>
      <c r="R119" s="847">
        <f t="shared" si="5"/>
        <v>3.36</v>
      </c>
      <c r="S119" s="858">
        <f t="shared" si="6"/>
        <v>5.65</v>
      </c>
      <c r="T119" s="858">
        <f t="shared" si="7"/>
        <v>42</v>
      </c>
      <c r="U119" s="858">
        <f t="shared" si="8"/>
        <v>36.35</v>
      </c>
      <c r="V119" s="863">
        <f t="shared" si="9"/>
        <v>7.4336283185840699</v>
      </c>
      <c r="W119" s="848">
        <v>36.35</v>
      </c>
    </row>
    <row r="120" spans="1:23" ht="14.4" customHeight="1" x14ac:dyDescent="0.3">
      <c r="A120" s="911" t="s">
        <v>5031</v>
      </c>
      <c r="B120" s="895"/>
      <c r="C120" s="896"/>
      <c r="D120" s="864"/>
      <c r="E120" s="899">
        <v>1</v>
      </c>
      <c r="F120" s="900">
        <v>11.45</v>
      </c>
      <c r="G120" s="853">
        <v>97</v>
      </c>
      <c r="H120" s="902"/>
      <c r="I120" s="898"/>
      <c r="J120" s="849"/>
      <c r="K120" s="901">
        <v>3.18</v>
      </c>
      <c r="L120" s="902">
        <v>4</v>
      </c>
      <c r="M120" s="902">
        <v>38</v>
      </c>
      <c r="N120" s="903">
        <v>12.65</v>
      </c>
      <c r="O120" s="902" t="s">
        <v>4801</v>
      </c>
      <c r="P120" s="904" t="s">
        <v>5032</v>
      </c>
      <c r="Q120" s="905">
        <f t="shared" si="5"/>
        <v>0</v>
      </c>
      <c r="R120" s="905">
        <f t="shared" si="5"/>
        <v>0</v>
      </c>
      <c r="S120" s="895" t="str">
        <f t="shared" si="6"/>
        <v/>
      </c>
      <c r="T120" s="895" t="str">
        <f t="shared" si="7"/>
        <v/>
      </c>
      <c r="U120" s="895" t="str">
        <f t="shared" si="8"/>
        <v/>
      </c>
      <c r="V120" s="906" t="str">
        <f t="shared" si="9"/>
        <v/>
      </c>
      <c r="W120" s="851"/>
    </row>
    <row r="121" spans="1:23" ht="14.4" customHeight="1" x14ac:dyDescent="0.3">
      <c r="A121" s="910" t="s">
        <v>5033</v>
      </c>
      <c r="B121" s="854">
        <v>1</v>
      </c>
      <c r="C121" s="855">
        <v>0.75</v>
      </c>
      <c r="D121" s="856">
        <v>22</v>
      </c>
      <c r="E121" s="861"/>
      <c r="F121" s="839"/>
      <c r="G121" s="840"/>
      <c r="H121" s="845"/>
      <c r="I121" s="839"/>
      <c r="J121" s="840"/>
      <c r="K121" s="844">
        <v>0.42</v>
      </c>
      <c r="L121" s="845">
        <v>2</v>
      </c>
      <c r="M121" s="845">
        <v>15</v>
      </c>
      <c r="N121" s="846">
        <v>4.8899999999999997</v>
      </c>
      <c r="O121" s="845" t="s">
        <v>4801</v>
      </c>
      <c r="P121" s="862" t="s">
        <v>5034</v>
      </c>
      <c r="Q121" s="847">
        <f t="shared" si="5"/>
        <v>-1</v>
      </c>
      <c r="R121" s="847">
        <f t="shared" si="5"/>
        <v>-0.75</v>
      </c>
      <c r="S121" s="858" t="str">
        <f t="shared" si="6"/>
        <v/>
      </c>
      <c r="T121" s="858" t="str">
        <f t="shared" si="7"/>
        <v/>
      </c>
      <c r="U121" s="858" t="str">
        <f t="shared" si="8"/>
        <v/>
      </c>
      <c r="V121" s="863" t="str">
        <f t="shared" si="9"/>
        <v/>
      </c>
      <c r="W121" s="848"/>
    </row>
    <row r="122" spans="1:23" ht="14.4" customHeight="1" x14ac:dyDescent="0.3">
      <c r="A122" s="910" t="s">
        <v>5035</v>
      </c>
      <c r="B122" s="858"/>
      <c r="C122" s="859"/>
      <c r="D122" s="860"/>
      <c r="E122" s="841">
        <v>1</v>
      </c>
      <c r="F122" s="842">
        <v>1.35</v>
      </c>
      <c r="G122" s="852">
        <v>35</v>
      </c>
      <c r="H122" s="845">
        <v>1</v>
      </c>
      <c r="I122" s="839">
        <v>1.81</v>
      </c>
      <c r="J122" s="843">
        <v>44</v>
      </c>
      <c r="K122" s="844">
        <v>0.59</v>
      </c>
      <c r="L122" s="845">
        <v>2</v>
      </c>
      <c r="M122" s="845">
        <v>20</v>
      </c>
      <c r="N122" s="846">
        <v>6.6</v>
      </c>
      <c r="O122" s="845" t="s">
        <v>4801</v>
      </c>
      <c r="P122" s="862" t="s">
        <v>5036</v>
      </c>
      <c r="Q122" s="847">
        <f t="shared" si="5"/>
        <v>1</v>
      </c>
      <c r="R122" s="847">
        <f t="shared" si="5"/>
        <v>1.81</v>
      </c>
      <c r="S122" s="858">
        <f t="shared" si="6"/>
        <v>6.6</v>
      </c>
      <c r="T122" s="858">
        <f t="shared" si="7"/>
        <v>44</v>
      </c>
      <c r="U122" s="858">
        <f t="shared" si="8"/>
        <v>37.4</v>
      </c>
      <c r="V122" s="863">
        <f t="shared" si="9"/>
        <v>6.666666666666667</v>
      </c>
      <c r="W122" s="848">
        <v>37.4</v>
      </c>
    </row>
    <row r="123" spans="1:23" ht="14.4" customHeight="1" x14ac:dyDescent="0.3">
      <c r="A123" s="911" t="s">
        <v>5037</v>
      </c>
      <c r="B123" s="895"/>
      <c r="C123" s="896"/>
      <c r="D123" s="864"/>
      <c r="E123" s="899">
        <v>2</v>
      </c>
      <c r="F123" s="900">
        <v>4.68</v>
      </c>
      <c r="G123" s="853">
        <v>42.5</v>
      </c>
      <c r="H123" s="902">
        <v>1</v>
      </c>
      <c r="I123" s="898">
        <v>2.91</v>
      </c>
      <c r="J123" s="850">
        <v>47</v>
      </c>
      <c r="K123" s="901">
        <v>1.1200000000000001</v>
      </c>
      <c r="L123" s="902">
        <v>3</v>
      </c>
      <c r="M123" s="902">
        <v>27</v>
      </c>
      <c r="N123" s="903">
        <v>8.94</v>
      </c>
      <c r="O123" s="902" t="s">
        <v>4801</v>
      </c>
      <c r="P123" s="904" t="s">
        <v>5038</v>
      </c>
      <c r="Q123" s="905">
        <f t="shared" si="5"/>
        <v>1</v>
      </c>
      <c r="R123" s="905">
        <f t="shared" si="5"/>
        <v>2.91</v>
      </c>
      <c r="S123" s="895">
        <f t="shared" si="6"/>
        <v>8.94</v>
      </c>
      <c r="T123" s="895">
        <f t="shared" si="7"/>
        <v>47</v>
      </c>
      <c r="U123" s="895">
        <f t="shared" si="8"/>
        <v>38.06</v>
      </c>
      <c r="V123" s="906">
        <f t="shared" si="9"/>
        <v>5.2572706935123046</v>
      </c>
      <c r="W123" s="851">
        <v>38.06</v>
      </c>
    </row>
    <row r="124" spans="1:23" ht="14.4" customHeight="1" x14ac:dyDescent="0.3">
      <c r="A124" s="910" t="s">
        <v>5039</v>
      </c>
      <c r="B124" s="858"/>
      <c r="C124" s="859"/>
      <c r="D124" s="860"/>
      <c r="E124" s="861">
        <v>1</v>
      </c>
      <c r="F124" s="839">
        <v>0.98</v>
      </c>
      <c r="G124" s="840">
        <v>25</v>
      </c>
      <c r="H124" s="841">
        <v>2</v>
      </c>
      <c r="I124" s="842">
        <v>3.6</v>
      </c>
      <c r="J124" s="843">
        <v>40</v>
      </c>
      <c r="K124" s="844">
        <v>0.6</v>
      </c>
      <c r="L124" s="845">
        <v>2</v>
      </c>
      <c r="M124" s="845">
        <v>18</v>
      </c>
      <c r="N124" s="846">
        <v>6.04</v>
      </c>
      <c r="O124" s="845" t="s">
        <v>4801</v>
      </c>
      <c r="P124" s="862" t="s">
        <v>5040</v>
      </c>
      <c r="Q124" s="847">
        <f t="shared" si="5"/>
        <v>2</v>
      </c>
      <c r="R124" s="847">
        <f t="shared" si="5"/>
        <v>3.6</v>
      </c>
      <c r="S124" s="858">
        <f t="shared" si="6"/>
        <v>12.08</v>
      </c>
      <c r="T124" s="858">
        <f t="shared" si="7"/>
        <v>80</v>
      </c>
      <c r="U124" s="858">
        <f t="shared" si="8"/>
        <v>67.92</v>
      </c>
      <c r="V124" s="863">
        <f t="shared" si="9"/>
        <v>6.6225165562913908</v>
      </c>
      <c r="W124" s="848">
        <v>67.92</v>
      </c>
    </row>
    <row r="125" spans="1:23" ht="14.4" customHeight="1" x14ac:dyDescent="0.3">
      <c r="A125" s="910" t="s">
        <v>5041</v>
      </c>
      <c r="B125" s="858"/>
      <c r="C125" s="859"/>
      <c r="D125" s="860"/>
      <c r="E125" s="861"/>
      <c r="F125" s="839"/>
      <c r="G125" s="840"/>
      <c r="H125" s="841">
        <v>2</v>
      </c>
      <c r="I125" s="842">
        <v>1.8</v>
      </c>
      <c r="J125" s="843">
        <v>25.5</v>
      </c>
      <c r="K125" s="844">
        <v>0.39</v>
      </c>
      <c r="L125" s="845">
        <v>2</v>
      </c>
      <c r="M125" s="845">
        <v>15</v>
      </c>
      <c r="N125" s="846">
        <v>5</v>
      </c>
      <c r="O125" s="845" t="s">
        <v>4801</v>
      </c>
      <c r="P125" s="862" t="s">
        <v>5042</v>
      </c>
      <c r="Q125" s="847">
        <f t="shared" si="5"/>
        <v>2</v>
      </c>
      <c r="R125" s="847">
        <f t="shared" si="5"/>
        <v>1.8</v>
      </c>
      <c r="S125" s="858">
        <f t="shared" si="6"/>
        <v>10</v>
      </c>
      <c r="T125" s="858">
        <f t="shared" si="7"/>
        <v>51</v>
      </c>
      <c r="U125" s="858">
        <f t="shared" si="8"/>
        <v>41</v>
      </c>
      <c r="V125" s="863">
        <f t="shared" si="9"/>
        <v>5.0999999999999996</v>
      </c>
      <c r="W125" s="848">
        <v>41</v>
      </c>
    </row>
    <row r="126" spans="1:23" ht="14.4" customHeight="1" x14ac:dyDescent="0.3">
      <c r="A126" s="911" t="s">
        <v>5043</v>
      </c>
      <c r="B126" s="895">
        <v>2</v>
      </c>
      <c r="C126" s="896">
        <v>2.8</v>
      </c>
      <c r="D126" s="864">
        <v>36.5</v>
      </c>
      <c r="E126" s="897">
        <v>1</v>
      </c>
      <c r="F126" s="898">
        <v>1.06</v>
      </c>
      <c r="G126" s="849">
        <v>31</v>
      </c>
      <c r="H126" s="899">
        <v>1</v>
      </c>
      <c r="I126" s="900">
        <v>0.57999999999999996</v>
      </c>
      <c r="J126" s="850">
        <v>20</v>
      </c>
      <c r="K126" s="901">
        <v>0.57999999999999996</v>
      </c>
      <c r="L126" s="902">
        <v>2</v>
      </c>
      <c r="M126" s="902">
        <v>21</v>
      </c>
      <c r="N126" s="903">
        <v>6.97</v>
      </c>
      <c r="O126" s="902" t="s">
        <v>4801</v>
      </c>
      <c r="P126" s="904" t="s">
        <v>5044</v>
      </c>
      <c r="Q126" s="905">
        <f t="shared" si="5"/>
        <v>-1</v>
      </c>
      <c r="R126" s="905">
        <f t="shared" si="5"/>
        <v>-2.2199999999999998</v>
      </c>
      <c r="S126" s="895">
        <f t="shared" si="6"/>
        <v>6.97</v>
      </c>
      <c r="T126" s="895">
        <f t="shared" si="7"/>
        <v>20</v>
      </c>
      <c r="U126" s="895">
        <f t="shared" si="8"/>
        <v>13.030000000000001</v>
      </c>
      <c r="V126" s="906">
        <f t="shared" si="9"/>
        <v>2.8694404591104736</v>
      </c>
      <c r="W126" s="851">
        <v>13.03</v>
      </c>
    </row>
    <row r="127" spans="1:23" ht="14.4" customHeight="1" x14ac:dyDescent="0.3">
      <c r="A127" s="911" t="s">
        <v>5045</v>
      </c>
      <c r="B127" s="895">
        <v>1</v>
      </c>
      <c r="C127" s="896">
        <v>1.41</v>
      </c>
      <c r="D127" s="864">
        <v>34</v>
      </c>
      <c r="E127" s="897"/>
      <c r="F127" s="898"/>
      <c r="G127" s="849"/>
      <c r="H127" s="899"/>
      <c r="I127" s="900"/>
      <c r="J127" s="853"/>
      <c r="K127" s="901">
        <v>0.8</v>
      </c>
      <c r="L127" s="902">
        <v>3</v>
      </c>
      <c r="M127" s="902">
        <v>24</v>
      </c>
      <c r="N127" s="903">
        <v>8.0500000000000007</v>
      </c>
      <c r="O127" s="902" t="s">
        <v>4801</v>
      </c>
      <c r="P127" s="904" t="s">
        <v>5046</v>
      </c>
      <c r="Q127" s="905">
        <f t="shared" si="5"/>
        <v>-1</v>
      </c>
      <c r="R127" s="905">
        <f t="shared" si="5"/>
        <v>-1.41</v>
      </c>
      <c r="S127" s="895" t="str">
        <f t="shared" si="6"/>
        <v/>
      </c>
      <c r="T127" s="895" t="str">
        <f t="shared" si="7"/>
        <v/>
      </c>
      <c r="U127" s="895" t="str">
        <f t="shared" si="8"/>
        <v/>
      </c>
      <c r="V127" s="906" t="str">
        <f t="shared" si="9"/>
        <v/>
      </c>
      <c r="W127" s="851"/>
    </row>
    <row r="128" spans="1:23" ht="14.4" customHeight="1" x14ac:dyDescent="0.3">
      <c r="A128" s="910" t="s">
        <v>5047</v>
      </c>
      <c r="B128" s="858"/>
      <c r="C128" s="859"/>
      <c r="D128" s="860"/>
      <c r="E128" s="861"/>
      <c r="F128" s="839"/>
      <c r="G128" s="840"/>
      <c r="H128" s="841">
        <v>1</v>
      </c>
      <c r="I128" s="842">
        <v>0.99</v>
      </c>
      <c r="J128" s="843">
        <v>27</v>
      </c>
      <c r="K128" s="844">
        <v>0.38</v>
      </c>
      <c r="L128" s="845">
        <v>2</v>
      </c>
      <c r="M128" s="845">
        <v>14</v>
      </c>
      <c r="N128" s="846">
        <v>4.7300000000000004</v>
      </c>
      <c r="O128" s="845" t="s">
        <v>4801</v>
      </c>
      <c r="P128" s="862" t="s">
        <v>5048</v>
      </c>
      <c r="Q128" s="847">
        <f t="shared" si="5"/>
        <v>1</v>
      </c>
      <c r="R128" s="847">
        <f t="shared" si="5"/>
        <v>0.99</v>
      </c>
      <c r="S128" s="858">
        <f t="shared" si="6"/>
        <v>4.7300000000000004</v>
      </c>
      <c r="T128" s="858">
        <f t="shared" si="7"/>
        <v>27</v>
      </c>
      <c r="U128" s="858">
        <f t="shared" si="8"/>
        <v>22.27</v>
      </c>
      <c r="V128" s="863">
        <f t="shared" si="9"/>
        <v>5.7082452431289639</v>
      </c>
      <c r="W128" s="848">
        <v>22.27</v>
      </c>
    </row>
    <row r="129" spans="1:23" ht="14.4" customHeight="1" x14ac:dyDescent="0.3">
      <c r="A129" s="911" t="s">
        <v>5049</v>
      </c>
      <c r="B129" s="895"/>
      <c r="C129" s="896"/>
      <c r="D129" s="864"/>
      <c r="E129" s="897"/>
      <c r="F129" s="898"/>
      <c r="G129" s="849"/>
      <c r="H129" s="899">
        <v>1</v>
      </c>
      <c r="I129" s="900">
        <v>0.55000000000000004</v>
      </c>
      <c r="J129" s="850">
        <v>17</v>
      </c>
      <c r="K129" s="901">
        <v>0.55000000000000004</v>
      </c>
      <c r="L129" s="902">
        <v>2</v>
      </c>
      <c r="M129" s="902">
        <v>19</v>
      </c>
      <c r="N129" s="903">
        <v>6.38</v>
      </c>
      <c r="O129" s="902" t="s">
        <v>4801</v>
      </c>
      <c r="P129" s="904" t="s">
        <v>5050</v>
      </c>
      <c r="Q129" s="905">
        <f t="shared" si="5"/>
        <v>1</v>
      </c>
      <c r="R129" s="905">
        <f t="shared" si="5"/>
        <v>0.55000000000000004</v>
      </c>
      <c r="S129" s="895">
        <f t="shared" si="6"/>
        <v>6.38</v>
      </c>
      <c r="T129" s="895">
        <f t="shared" si="7"/>
        <v>17</v>
      </c>
      <c r="U129" s="895">
        <f t="shared" si="8"/>
        <v>10.620000000000001</v>
      </c>
      <c r="V129" s="906">
        <f t="shared" si="9"/>
        <v>2.6645768025078369</v>
      </c>
      <c r="W129" s="851">
        <v>10.62</v>
      </c>
    </row>
    <row r="130" spans="1:23" ht="14.4" customHeight="1" x14ac:dyDescent="0.3">
      <c r="A130" s="911" t="s">
        <v>5051</v>
      </c>
      <c r="B130" s="895">
        <v>1</v>
      </c>
      <c r="C130" s="896">
        <v>1.37</v>
      </c>
      <c r="D130" s="864">
        <v>33</v>
      </c>
      <c r="E130" s="897"/>
      <c r="F130" s="898"/>
      <c r="G130" s="849"/>
      <c r="H130" s="899">
        <v>1</v>
      </c>
      <c r="I130" s="900">
        <v>2.68</v>
      </c>
      <c r="J130" s="850">
        <v>46</v>
      </c>
      <c r="K130" s="901">
        <v>1.05</v>
      </c>
      <c r="L130" s="902">
        <v>3</v>
      </c>
      <c r="M130" s="902">
        <v>28</v>
      </c>
      <c r="N130" s="903">
        <v>9.35</v>
      </c>
      <c r="O130" s="902" t="s">
        <v>4801</v>
      </c>
      <c r="P130" s="904" t="s">
        <v>5052</v>
      </c>
      <c r="Q130" s="905">
        <f t="shared" si="5"/>
        <v>0</v>
      </c>
      <c r="R130" s="905">
        <f t="shared" si="5"/>
        <v>1.31</v>
      </c>
      <c r="S130" s="895">
        <f t="shared" si="6"/>
        <v>9.35</v>
      </c>
      <c r="T130" s="895">
        <f t="shared" si="7"/>
        <v>46</v>
      </c>
      <c r="U130" s="895">
        <f t="shared" si="8"/>
        <v>36.65</v>
      </c>
      <c r="V130" s="906">
        <f t="shared" si="9"/>
        <v>4.9197860962566846</v>
      </c>
      <c r="W130" s="851">
        <v>36.65</v>
      </c>
    </row>
    <row r="131" spans="1:23" ht="14.4" customHeight="1" x14ac:dyDescent="0.3">
      <c r="A131" s="910" t="s">
        <v>5053</v>
      </c>
      <c r="B131" s="858"/>
      <c r="C131" s="859"/>
      <c r="D131" s="860"/>
      <c r="E131" s="841">
        <v>1</v>
      </c>
      <c r="F131" s="842">
        <v>2.9</v>
      </c>
      <c r="G131" s="852">
        <v>68</v>
      </c>
      <c r="H131" s="845"/>
      <c r="I131" s="839"/>
      <c r="J131" s="840"/>
      <c r="K131" s="844">
        <v>0.87</v>
      </c>
      <c r="L131" s="845">
        <v>3</v>
      </c>
      <c r="M131" s="845">
        <v>29</v>
      </c>
      <c r="N131" s="846">
        <v>9.61</v>
      </c>
      <c r="O131" s="845" t="s">
        <v>4801</v>
      </c>
      <c r="P131" s="862" t="s">
        <v>5054</v>
      </c>
      <c r="Q131" s="847">
        <f t="shared" si="5"/>
        <v>0</v>
      </c>
      <c r="R131" s="847">
        <f t="shared" si="5"/>
        <v>0</v>
      </c>
      <c r="S131" s="858" t="str">
        <f t="shared" si="6"/>
        <v/>
      </c>
      <c r="T131" s="858" t="str">
        <f t="shared" si="7"/>
        <v/>
      </c>
      <c r="U131" s="858" t="str">
        <f t="shared" si="8"/>
        <v/>
      </c>
      <c r="V131" s="863" t="str">
        <f t="shared" si="9"/>
        <v/>
      </c>
      <c r="W131" s="848"/>
    </row>
    <row r="132" spans="1:23" ht="14.4" customHeight="1" x14ac:dyDescent="0.3">
      <c r="A132" s="910" t="s">
        <v>5055</v>
      </c>
      <c r="B132" s="854">
        <v>1</v>
      </c>
      <c r="C132" s="855">
        <v>1.38</v>
      </c>
      <c r="D132" s="856">
        <v>35</v>
      </c>
      <c r="E132" s="861"/>
      <c r="F132" s="839"/>
      <c r="G132" s="840"/>
      <c r="H132" s="845"/>
      <c r="I132" s="839"/>
      <c r="J132" s="840"/>
      <c r="K132" s="844">
        <v>0.39</v>
      </c>
      <c r="L132" s="845">
        <v>2</v>
      </c>
      <c r="M132" s="845">
        <v>15</v>
      </c>
      <c r="N132" s="846">
        <v>4.9800000000000004</v>
      </c>
      <c r="O132" s="845" t="s">
        <v>4801</v>
      </c>
      <c r="P132" s="862" t="s">
        <v>5056</v>
      </c>
      <c r="Q132" s="847">
        <f t="shared" si="5"/>
        <v>-1</v>
      </c>
      <c r="R132" s="847">
        <f t="shared" si="5"/>
        <v>-1.38</v>
      </c>
      <c r="S132" s="858" t="str">
        <f t="shared" si="6"/>
        <v/>
      </c>
      <c r="T132" s="858" t="str">
        <f t="shared" si="7"/>
        <v/>
      </c>
      <c r="U132" s="858" t="str">
        <f t="shared" si="8"/>
        <v/>
      </c>
      <c r="V132" s="863" t="str">
        <f t="shared" si="9"/>
        <v/>
      </c>
      <c r="W132" s="848"/>
    </row>
    <row r="133" spans="1:23" ht="14.4" customHeight="1" x14ac:dyDescent="0.3">
      <c r="A133" s="910" t="s">
        <v>5057</v>
      </c>
      <c r="B133" s="854">
        <v>4</v>
      </c>
      <c r="C133" s="855">
        <v>3.77</v>
      </c>
      <c r="D133" s="856">
        <v>22.5</v>
      </c>
      <c r="E133" s="861">
        <v>4</v>
      </c>
      <c r="F133" s="839">
        <v>4.07</v>
      </c>
      <c r="G133" s="840">
        <v>25.5</v>
      </c>
      <c r="H133" s="845">
        <v>2</v>
      </c>
      <c r="I133" s="839">
        <v>0.61</v>
      </c>
      <c r="J133" s="843">
        <v>5.5</v>
      </c>
      <c r="K133" s="844">
        <v>0.31</v>
      </c>
      <c r="L133" s="845">
        <v>1</v>
      </c>
      <c r="M133" s="845">
        <v>11</v>
      </c>
      <c r="N133" s="846">
        <v>3.66</v>
      </c>
      <c r="O133" s="845" t="s">
        <v>4801</v>
      </c>
      <c r="P133" s="862" t="s">
        <v>5058</v>
      </c>
      <c r="Q133" s="847">
        <f t="shared" si="5"/>
        <v>-2</v>
      </c>
      <c r="R133" s="847">
        <f t="shared" si="5"/>
        <v>-3.16</v>
      </c>
      <c r="S133" s="858">
        <f t="shared" si="6"/>
        <v>7.32</v>
      </c>
      <c r="T133" s="858">
        <f t="shared" si="7"/>
        <v>11</v>
      </c>
      <c r="U133" s="858">
        <f t="shared" si="8"/>
        <v>3.6799999999999997</v>
      </c>
      <c r="V133" s="863">
        <f t="shared" si="9"/>
        <v>1.5027322404371584</v>
      </c>
      <c r="W133" s="848">
        <v>3.68</v>
      </c>
    </row>
    <row r="134" spans="1:23" ht="14.4" customHeight="1" x14ac:dyDescent="0.3">
      <c r="A134" s="911" t="s">
        <v>5059</v>
      </c>
      <c r="B134" s="907">
        <v>2</v>
      </c>
      <c r="C134" s="908">
        <v>2.4300000000000002</v>
      </c>
      <c r="D134" s="857">
        <v>29.5</v>
      </c>
      <c r="E134" s="897">
        <v>1</v>
      </c>
      <c r="F134" s="898">
        <v>0.98</v>
      </c>
      <c r="G134" s="849">
        <v>25</v>
      </c>
      <c r="H134" s="902">
        <v>3</v>
      </c>
      <c r="I134" s="898">
        <v>3.34</v>
      </c>
      <c r="J134" s="850">
        <v>29</v>
      </c>
      <c r="K134" s="901">
        <v>0.46</v>
      </c>
      <c r="L134" s="902">
        <v>2</v>
      </c>
      <c r="M134" s="902">
        <v>16</v>
      </c>
      <c r="N134" s="903">
        <v>5.47</v>
      </c>
      <c r="O134" s="902" t="s">
        <v>4801</v>
      </c>
      <c r="P134" s="904" t="s">
        <v>5060</v>
      </c>
      <c r="Q134" s="905">
        <f t="shared" ref="Q134:R197" si="10">H134-B134</f>
        <v>1</v>
      </c>
      <c r="R134" s="905">
        <f t="shared" si="10"/>
        <v>0.9099999999999997</v>
      </c>
      <c r="S134" s="895">
        <f t="shared" ref="S134:S197" si="11">IF(H134=0,"",H134*N134)</f>
        <v>16.41</v>
      </c>
      <c r="T134" s="895">
        <f t="shared" ref="T134:T197" si="12">IF(H134=0,"",H134*J134)</f>
        <v>87</v>
      </c>
      <c r="U134" s="895">
        <f t="shared" ref="U134:U197" si="13">IF(H134=0,"",T134-S134)</f>
        <v>70.59</v>
      </c>
      <c r="V134" s="906">
        <f t="shared" ref="V134:V197" si="14">IF(H134=0,"",T134/S134)</f>
        <v>5.3016453382084094</v>
      </c>
      <c r="W134" s="851">
        <v>70.59</v>
      </c>
    </row>
    <row r="135" spans="1:23" ht="14.4" customHeight="1" x14ac:dyDescent="0.3">
      <c r="A135" s="911" t="s">
        <v>5061</v>
      </c>
      <c r="B135" s="907">
        <v>1</v>
      </c>
      <c r="C135" s="908">
        <v>0.86</v>
      </c>
      <c r="D135" s="857">
        <v>15</v>
      </c>
      <c r="E135" s="897">
        <v>1</v>
      </c>
      <c r="F135" s="898">
        <v>1.82</v>
      </c>
      <c r="G135" s="849">
        <v>45</v>
      </c>
      <c r="H135" s="902"/>
      <c r="I135" s="898"/>
      <c r="J135" s="849"/>
      <c r="K135" s="901">
        <v>0.86</v>
      </c>
      <c r="L135" s="902">
        <v>3</v>
      </c>
      <c r="M135" s="902">
        <v>27</v>
      </c>
      <c r="N135" s="903">
        <v>8.9499999999999993</v>
      </c>
      <c r="O135" s="902" t="s">
        <v>4801</v>
      </c>
      <c r="P135" s="904" t="s">
        <v>5062</v>
      </c>
      <c r="Q135" s="905">
        <f t="shared" si="10"/>
        <v>-1</v>
      </c>
      <c r="R135" s="905">
        <f t="shared" si="10"/>
        <v>-0.86</v>
      </c>
      <c r="S135" s="895" t="str">
        <f t="shared" si="11"/>
        <v/>
      </c>
      <c r="T135" s="895" t="str">
        <f t="shared" si="12"/>
        <v/>
      </c>
      <c r="U135" s="895" t="str">
        <f t="shared" si="13"/>
        <v/>
      </c>
      <c r="V135" s="906" t="str">
        <f t="shared" si="14"/>
        <v/>
      </c>
      <c r="W135" s="851"/>
    </row>
    <row r="136" spans="1:23" ht="14.4" customHeight="1" x14ac:dyDescent="0.3">
      <c r="A136" s="910" t="s">
        <v>5063</v>
      </c>
      <c r="B136" s="858"/>
      <c r="C136" s="859"/>
      <c r="D136" s="860"/>
      <c r="E136" s="861"/>
      <c r="F136" s="839"/>
      <c r="G136" s="840"/>
      <c r="H136" s="841">
        <v>2</v>
      </c>
      <c r="I136" s="842">
        <v>7.54</v>
      </c>
      <c r="J136" s="843">
        <v>38</v>
      </c>
      <c r="K136" s="844">
        <v>3.77</v>
      </c>
      <c r="L136" s="845">
        <v>6</v>
      </c>
      <c r="M136" s="845">
        <v>55</v>
      </c>
      <c r="N136" s="846">
        <v>18.399999999999999</v>
      </c>
      <c r="O136" s="845" t="s">
        <v>4801</v>
      </c>
      <c r="P136" s="862" t="s">
        <v>5064</v>
      </c>
      <c r="Q136" s="847">
        <f t="shared" si="10"/>
        <v>2</v>
      </c>
      <c r="R136" s="847">
        <f t="shared" si="10"/>
        <v>7.54</v>
      </c>
      <c r="S136" s="858">
        <f t="shared" si="11"/>
        <v>36.799999999999997</v>
      </c>
      <c r="T136" s="858">
        <f t="shared" si="12"/>
        <v>76</v>
      </c>
      <c r="U136" s="858">
        <f t="shared" si="13"/>
        <v>39.200000000000003</v>
      </c>
      <c r="V136" s="863">
        <f t="shared" si="14"/>
        <v>2.0652173913043481</v>
      </c>
      <c r="W136" s="848">
        <v>39.200000000000003</v>
      </c>
    </row>
    <row r="137" spans="1:23" ht="14.4" customHeight="1" x14ac:dyDescent="0.3">
      <c r="A137" s="910" t="s">
        <v>5065</v>
      </c>
      <c r="B137" s="858"/>
      <c r="C137" s="859"/>
      <c r="D137" s="860"/>
      <c r="E137" s="861"/>
      <c r="F137" s="839"/>
      <c r="G137" s="840"/>
      <c r="H137" s="841">
        <v>1</v>
      </c>
      <c r="I137" s="842">
        <v>1.1599999999999999</v>
      </c>
      <c r="J137" s="843">
        <v>30</v>
      </c>
      <c r="K137" s="844">
        <v>0.61</v>
      </c>
      <c r="L137" s="845">
        <v>2</v>
      </c>
      <c r="M137" s="845">
        <v>22</v>
      </c>
      <c r="N137" s="846">
        <v>7.39</v>
      </c>
      <c r="O137" s="845" t="s">
        <v>4801</v>
      </c>
      <c r="P137" s="862" t="s">
        <v>5066</v>
      </c>
      <c r="Q137" s="847">
        <f t="shared" si="10"/>
        <v>1</v>
      </c>
      <c r="R137" s="847">
        <f t="shared" si="10"/>
        <v>1.1599999999999999</v>
      </c>
      <c r="S137" s="858">
        <f t="shared" si="11"/>
        <v>7.39</v>
      </c>
      <c r="T137" s="858">
        <f t="shared" si="12"/>
        <v>30</v>
      </c>
      <c r="U137" s="858">
        <f t="shared" si="13"/>
        <v>22.61</v>
      </c>
      <c r="V137" s="863">
        <f t="shared" si="14"/>
        <v>4.0595399188092021</v>
      </c>
      <c r="W137" s="848">
        <v>22.61</v>
      </c>
    </row>
    <row r="138" spans="1:23" ht="14.4" customHeight="1" x14ac:dyDescent="0.3">
      <c r="A138" s="910" t="s">
        <v>5067</v>
      </c>
      <c r="B138" s="858">
        <v>1</v>
      </c>
      <c r="C138" s="859">
        <v>0.63</v>
      </c>
      <c r="D138" s="860">
        <v>19</v>
      </c>
      <c r="E138" s="861"/>
      <c r="F138" s="839"/>
      <c r="G138" s="840"/>
      <c r="H138" s="841"/>
      <c r="I138" s="842"/>
      <c r="J138" s="852"/>
      <c r="K138" s="844">
        <v>0.63</v>
      </c>
      <c r="L138" s="845">
        <v>2</v>
      </c>
      <c r="M138" s="845">
        <v>21</v>
      </c>
      <c r="N138" s="846">
        <v>7.1</v>
      </c>
      <c r="O138" s="845" t="s">
        <v>4801</v>
      </c>
      <c r="P138" s="862" t="s">
        <v>5068</v>
      </c>
      <c r="Q138" s="847">
        <f t="shared" si="10"/>
        <v>-1</v>
      </c>
      <c r="R138" s="847">
        <f t="shared" si="10"/>
        <v>-0.63</v>
      </c>
      <c r="S138" s="858" t="str">
        <f t="shared" si="11"/>
        <v/>
      </c>
      <c r="T138" s="858" t="str">
        <f t="shared" si="12"/>
        <v/>
      </c>
      <c r="U138" s="858" t="str">
        <f t="shared" si="13"/>
        <v/>
      </c>
      <c r="V138" s="863" t="str">
        <f t="shared" si="14"/>
        <v/>
      </c>
      <c r="W138" s="848"/>
    </row>
    <row r="139" spans="1:23" ht="14.4" customHeight="1" x14ac:dyDescent="0.3">
      <c r="A139" s="911" t="s">
        <v>5069</v>
      </c>
      <c r="B139" s="895">
        <v>2</v>
      </c>
      <c r="C139" s="896">
        <v>2.46</v>
      </c>
      <c r="D139" s="864">
        <v>29</v>
      </c>
      <c r="E139" s="897"/>
      <c r="F139" s="898"/>
      <c r="G139" s="849"/>
      <c r="H139" s="899">
        <v>2</v>
      </c>
      <c r="I139" s="900">
        <v>6.28</v>
      </c>
      <c r="J139" s="850">
        <v>47.5</v>
      </c>
      <c r="K139" s="901">
        <v>0.89</v>
      </c>
      <c r="L139" s="902">
        <v>3</v>
      </c>
      <c r="M139" s="902">
        <v>26</v>
      </c>
      <c r="N139" s="903">
        <v>8.83</v>
      </c>
      <c r="O139" s="902" t="s">
        <v>4801</v>
      </c>
      <c r="P139" s="904" t="s">
        <v>5070</v>
      </c>
      <c r="Q139" s="905">
        <f t="shared" si="10"/>
        <v>0</v>
      </c>
      <c r="R139" s="905">
        <f t="shared" si="10"/>
        <v>3.8200000000000003</v>
      </c>
      <c r="S139" s="895">
        <f t="shared" si="11"/>
        <v>17.66</v>
      </c>
      <c r="T139" s="895">
        <f t="shared" si="12"/>
        <v>95</v>
      </c>
      <c r="U139" s="895">
        <f t="shared" si="13"/>
        <v>77.34</v>
      </c>
      <c r="V139" s="906">
        <f t="shared" si="14"/>
        <v>5.3793884484711212</v>
      </c>
      <c r="W139" s="851">
        <v>77.34</v>
      </c>
    </row>
    <row r="140" spans="1:23" ht="14.4" customHeight="1" x14ac:dyDescent="0.3">
      <c r="A140" s="911" t="s">
        <v>5071</v>
      </c>
      <c r="B140" s="895"/>
      <c r="C140" s="896"/>
      <c r="D140" s="864"/>
      <c r="E140" s="897"/>
      <c r="F140" s="898"/>
      <c r="G140" s="849"/>
      <c r="H140" s="899">
        <v>1</v>
      </c>
      <c r="I140" s="900">
        <v>2.25</v>
      </c>
      <c r="J140" s="850">
        <v>36</v>
      </c>
      <c r="K140" s="901">
        <v>2.25</v>
      </c>
      <c r="L140" s="902">
        <v>5</v>
      </c>
      <c r="M140" s="902">
        <v>42</v>
      </c>
      <c r="N140" s="903">
        <v>13.92</v>
      </c>
      <c r="O140" s="902" t="s">
        <v>4801</v>
      </c>
      <c r="P140" s="904" t="s">
        <v>5072</v>
      </c>
      <c r="Q140" s="905">
        <f t="shared" si="10"/>
        <v>1</v>
      </c>
      <c r="R140" s="905">
        <f t="shared" si="10"/>
        <v>2.25</v>
      </c>
      <c r="S140" s="895">
        <f t="shared" si="11"/>
        <v>13.92</v>
      </c>
      <c r="T140" s="895">
        <f t="shared" si="12"/>
        <v>36</v>
      </c>
      <c r="U140" s="895">
        <f t="shared" si="13"/>
        <v>22.08</v>
      </c>
      <c r="V140" s="906">
        <f t="shared" si="14"/>
        <v>2.5862068965517242</v>
      </c>
      <c r="W140" s="851">
        <v>22.08</v>
      </c>
    </row>
    <row r="141" spans="1:23" ht="14.4" customHeight="1" x14ac:dyDescent="0.3">
      <c r="A141" s="910" t="s">
        <v>5073</v>
      </c>
      <c r="B141" s="858">
        <v>1</v>
      </c>
      <c r="C141" s="859">
        <v>0.86</v>
      </c>
      <c r="D141" s="860">
        <v>15</v>
      </c>
      <c r="E141" s="841">
        <v>1</v>
      </c>
      <c r="F141" s="842">
        <v>1.37</v>
      </c>
      <c r="G141" s="852">
        <v>34</v>
      </c>
      <c r="H141" s="845"/>
      <c r="I141" s="839"/>
      <c r="J141" s="840"/>
      <c r="K141" s="844">
        <v>0.65</v>
      </c>
      <c r="L141" s="845">
        <v>3</v>
      </c>
      <c r="M141" s="845">
        <v>23</v>
      </c>
      <c r="N141" s="846">
        <v>7.83</v>
      </c>
      <c r="O141" s="845" t="s">
        <v>4801</v>
      </c>
      <c r="P141" s="862" t="s">
        <v>5074</v>
      </c>
      <c r="Q141" s="847">
        <f t="shared" si="10"/>
        <v>-1</v>
      </c>
      <c r="R141" s="847">
        <f t="shared" si="10"/>
        <v>-0.86</v>
      </c>
      <c r="S141" s="858" t="str">
        <f t="shared" si="11"/>
        <v/>
      </c>
      <c r="T141" s="858" t="str">
        <f t="shared" si="12"/>
        <v/>
      </c>
      <c r="U141" s="858" t="str">
        <f t="shared" si="13"/>
        <v/>
      </c>
      <c r="V141" s="863" t="str">
        <f t="shared" si="14"/>
        <v/>
      </c>
      <c r="W141" s="848"/>
    </row>
    <row r="142" spans="1:23" ht="14.4" customHeight="1" x14ac:dyDescent="0.3">
      <c r="A142" s="911" t="s">
        <v>5075</v>
      </c>
      <c r="B142" s="895"/>
      <c r="C142" s="896"/>
      <c r="D142" s="864"/>
      <c r="E142" s="899">
        <v>2</v>
      </c>
      <c r="F142" s="900">
        <v>2.42</v>
      </c>
      <c r="G142" s="853">
        <v>23.5</v>
      </c>
      <c r="H142" s="902"/>
      <c r="I142" s="898"/>
      <c r="J142" s="849"/>
      <c r="K142" s="901">
        <v>1.06</v>
      </c>
      <c r="L142" s="902">
        <v>4</v>
      </c>
      <c r="M142" s="902">
        <v>32</v>
      </c>
      <c r="N142" s="903">
        <v>10.78</v>
      </c>
      <c r="O142" s="902" t="s">
        <v>4801</v>
      </c>
      <c r="P142" s="904" t="s">
        <v>5076</v>
      </c>
      <c r="Q142" s="905">
        <f t="shared" si="10"/>
        <v>0</v>
      </c>
      <c r="R142" s="905">
        <f t="shared" si="10"/>
        <v>0</v>
      </c>
      <c r="S142" s="895" t="str">
        <f t="shared" si="11"/>
        <v/>
      </c>
      <c r="T142" s="895" t="str">
        <f t="shared" si="12"/>
        <v/>
      </c>
      <c r="U142" s="895" t="str">
        <f t="shared" si="13"/>
        <v/>
      </c>
      <c r="V142" s="906" t="str">
        <f t="shared" si="14"/>
        <v/>
      </c>
      <c r="W142" s="851"/>
    </row>
    <row r="143" spans="1:23" ht="14.4" customHeight="1" x14ac:dyDescent="0.3">
      <c r="A143" s="910" t="s">
        <v>5077</v>
      </c>
      <c r="B143" s="858">
        <v>1</v>
      </c>
      <c r="C143" s="859">
        <v>0.56000000000000005</v>
      </c>
      <c r="D143" s="860">
        <v>18</v>
      </c>
      <c r="E143" s="861">
        <v>1</v>
      </c>
      <c r="F143" s="839">
        <v>1.62</v>
      </c>
      <c r="G143" s="840">
        <v>36</v>
      </c>
      <c r="H143" s="841">
        <v>1</v>
      </c>
      <c r="I143" s="842">
        <v>0.79</v>
      </c>
      <c r="J143" s="843">
        <v>21</v>
      </c>
      <c r="K143" s="844">
        <v>0.47</v>
      </c>
      <c r="L143" s="845">
        <v>2</v>
      </c>
      <c r="M143" s="845">
        <v>16</v>
      </c>
      <c r="N143" s="846">
        <v>5.44</v>
      </c>
      <c r="O143" s="845" t="s">
        <v>4801</v>
      </c>
      <c r="P143" s="862" t="s">
        <v>5078</v>
      </c>
      <c r="Q143" s="847">
        <f t="shared" si="10"/>
        <v>0</v>
      </c>
      <c r="R143" s="847">
        <f t="shared" si="10"/>
        <v>0.22999999999999998</v>
      </c>
      <c r="S143" s="858">
        <f t="shared" si="11"/>
        <v>5.44</v>
      </c>
      <c r="T143" s="858">
        <f t="shared" si="12"/>
        <v>21</v>
      </c>
      <c r="U143" s="858">
        <f t="shared" si="13"/>
        <v>15.559999999999999</v>
      </c>
      <c r="V143" s="863">
        <f t="shared" si="14"/>
        <v>3.8602941176470584</v>
      </c>
      <c r="W143" s="848">
        <v>15.56</v>
      </c>
    </row>
    <row r="144" spans="1:23" ht="14.4" customHeight="1" x14ac:dyDescent="0.3">
      <c r="A144" s="911" t="s">
        <v>5079</v>
      </c>
      <c r="B144" s="895">
        <v>1</v>
      </c>
      <c r="C144" s="896">
        <v>1.49</v>
      </c>
      <c r="D144" s="864">
        <v>41</v>
      </c>
      <c r="E144" s="897">
        <v>1</v>
      </c>
      <c r="F144" s="898">
        <v>0.66</v>
      </c>
      <c r="G144" s="849">
        <v>21</v>
      </c>
      <c r="H144" s="899">
        <v>6</v>
      </c>
      <c r="I144" s="900">
        <v>9.8000000000000007</v>
      </c>
      <c r="J144" s="850">
        <v>36.700000000000003</v>
      </c>
      <c r="K144" s="901">
        <v>0.66</v>
      </c>
      <c r="L144" s="902">
        <v>3</v>
      </c>
      <c r="M144" s="902">
        <v>23</v>
      </c>
      <c r="N144" s="903">
        <v>7.51</v>
      </c>
      <c r="O144" s="902" t="s">
        <v>4801</v>
      </c>
      <c r="P144" s="904" t="s">
        <v>5080</v>
      </c>
      <c r="Q144" s="905">
        <f t="shared" si="10"/>
        <v>5</v>
      </c>
      <c r="R144" s="905">
        <f t="shared" si="10"/>
        <v>8.31</v>
      </c>
      <c r="S144" s="895">
        <f t="shared" si="11"/>
        <v>45.06</v>
      </c>
      <c r="T144" s="895">
        <f t="shared" si="12"/>
        <v>220.20000000000002</v>
      </c>
      <c r="U144" s="895">
        <f t="shared" si="13"/>
        <v>175.14000000000001</v>
      </c>
      <c r="V144" s="906">
        <f t="shared" si="14"/>
        <v>4.8868175765645807</v>
      </c>
      <c r="W144" s="851">
        <v>174.94</v>
      </c>
    </row>
    <row r="145" spans="1:23" ht="14.4" customHeight="1" x14ac:dyDescent="0.3">
      <c r="A145" s="911" t="s">
        <v>5081</v>
      </c>
      <c r="B145" s="895">
        <v>1</v>
      </c>
      <c r="C145" s="896">
        <v>1.45</v>
      </c>
      <c r="D145" s="864">
        <v>38</v>
      </c>
      <c r="E145" s="897">
        <v>3</v>
      </c>
      <c r="F145" s="898">
        <v>5.78</v>
      </c>
      <c r="G145" s="849">
        <v>43</v>
      </c>
      <c r="H145" s="899">
        <v>1</v>
      </c>
      <c r="I145" s="900">
        <v>1.88</v>
      </c>
      <c r="J145" s="850">
        <v>46</v>
      </c>
      <c r="K145" s="901">
        <v>1.07</v>
      </c>
      <c r="L145" s="902">
        <v>3</v>
      </c>
      <c r="M145" s="902">
        <v>31</v>
      </c>
      <c r="N145" s="903">
        <v>10.49</v>
      </c>
      <c r="O145" s="902" t="s">
        <v>4801</v>
      </c>
      <c r="P145" s="904" t="s">
        <v>5082</v>
      </c>
      <c r="Q145" s="905">
        <f t="shared" si="10"/>
        <v>0</v>
      </c>
      <c r="R145" s="905">
        <f t="shared" si="10"/>
        <v>0.42999999999999994</v>
      </c>
      <c r="S145" s="895">
        <f t="shared" si="11"/>
        <v>10.49</v>
      </c>
      <c r="T145" s="895">
        <f t="shared" si="12"/>
        <v>46</v>
      </c>
      <c r="U145" s="895">
        <f t="shared" si="13"/>
        <v>35.51</v>
      </c>
      <c r="V145" s="906">
        <f t="shared" si="14"/>
        <v>4.3851286939942797</v>
      </c>
      <c r="W145" s="851">
        <v>35.51</v>
      </c>
    </row>
    <row r="146" spans="1:23" ht="14.4" customHeight="1" x14ac:dyDescent="0.3">
      <c r="A146" s="910" t="s">
        <v>5083</v>
      </c>
      <c r="B146" s="858">
        <v>2</v>
      </c>
      <c r="C146" s="859">
        <v>15.22</v>
      </c>
      <c r="D146" s="860">
        <v>40.5</v>
      </c>
      <c r="E146" s="861">
        <v>1</v>
      </c>
      <c r="F146" s="839">
        <v>4.99</v>
      </c>
      <c r="G146" s="840">
        <v>26</v>
      </c>
      <c r="H146" s="841">
        <v>1</v>
      </c>
      <c r="I146" s="842">
        <v>6.55</v>
      </c>
      <c r="J146" s="843">
        <v>35</v>
      </c>
      <c r="K146" s="844">
        <v>4.99</v>
      </c>
      <c r="L146" s="845">
        <v>3</v>
      </c>
      <c r="M146" s="845">
        <v>27</v>
      </c>
      <c r="N146" s="846">
        <v>8.9</v>
      </c>
      <c r="O146" s="845" t="s">
        <v>4801</v>
      </c>
      <c r="P146" s="862" t="s">
        <v>5084</v>
      </c>
      <c r="Q146" s="847">
        <f t="shared" si="10"/>
        <v>-1</v>
      </c>
      <c r="R146" s="847">
        <f t="shared" si="10"/>
        <v>-8.6700000000000017</v>
      </c>
      <c r="S146" s="858">
        <f t="shared" si="11"/>
        <v>8.9</v>
      </c>
      <c r="T146" s="858">
        <f t="shared" si="12"/>
        <v>35</v>
      </c>
      <c r="U146" s="858">
        <f t="shared" si="13"/>
        <v>26.1</v>
      </c>
      <c r="V146" s="863">
        <f t="shared" si="14"/>
        <v>3.9325842696629212</v>
      </c>
      <c r="W146" s="848">
        <v>26.1</v>
      </c>
    </row>
    <row r="147" spans="1:23" ht="14.4" customHeight="1" x14ac:dyDescent="0.3">
      <c r="A147" s="911" t="s">
        <v>5085</v>
      </c>
      <c r="B147" s="895"/>
      <c r="C147" s="896"/>
      <c r="D147" s="864"/>
      <c r="E147" s="897">
        <v>3</v>
      </c>
      <c r="F147" s="898">
        <v>29.33</v>
      </c>
      <c r="G147" s="849">
        <v>50</v>
      </c>
      <c r="H147" s="899">
        <v>2</v>
      </c>
      <c r="I147" s="900">
        <v>12.25</v>
      </c>
      <c r="J147" s="850">
        <v>27</v>
      </c>
      <c r="K147" s="901">
        <v>5.18</v>
      </c>
      <c r="L147" s="902">
        <v>3</v>
      </c>
      <c r="M147" s="902">
        <v>28</v>
      </c>
      <c r="N147" s="903">
        <v>9.2899999999999991</v>
      </c>
      <c r="O147" s="902" t="s">
        <v>4801</v>
      </c>
      <c r="P147" s="904" t="s">
        <v>5086</v>
      </c>
      <c r="Q147" s="905">
        <f t="shared" si="10"/>
        <v>2</v>
      </c>
      <c r="R147" s="905">
        <f t="shared" si="10"/>
        <v>12.25</v>
      </c>
      <c r="S147" s="895">
        <f t="shared" si="11"/>
        <v>18.579999999999998</v>
      </c>
      <c r="T147" s="895">
        <f t="shared" si="12"/>
        <v>54</v>
      </c>
      <c r="U147" s="895">
        <f t="shared" si="13"/>
        <v>35.42</v>
      </c>
      <c r="V147" s="906">
        <f t="shared" si="14"/>
        <v>2.9063509149623252</v>
      </c>
      <c r="W147" s="851">
        <v>35.42</v>
      </c>
    </row>
    <row r="148" spans="1:23" ht="14.4" customHeight="1" x14ac:dyDescent="0.3">
      <c r="A148" s="911" t="s">
        <v>5087</v>
      </c>
      <c r="B148" s="895"/>
      <c r="C148" s="896"/>
      <c r="D148" s="864"/>
      <c r="E148" s="897"/>
      <c r="F148" s="898"/>
      <c r="G148" s="849"/>
      <c r="H148" s="899">
        <v>1</v>
      </c>
      <c r="I148" s="900">
        <v>7.41</v>
      </c>
      <c r="J148" s="850">
        <v>33</v>
      </c>
      <c r="K148" s="901">
        <v>7.41</v>
      </c>
      <c r="L148" s="902">
        <v>5</v>
      </c>
      <c r="M148" s="902">
        <v>45</v>
      </c>
      <c r="N148" s="903">
        <v>14.96</v>
      </c>
      <c r="O148" s="902" t="s">
        <v>4801</v>
      </c>
      <c r="P148" s="904" t="s">
        <v>5088</v>
      </c>
      <c r="Q148" s="905">
        <f t="shared" si="10"/>
        <v>1</v>
      </c>
      <c r="R148" s="905">
        <f t="shared" si="10"/>
        <v>7.41</v>
      </c>
      <c r="S148" s="895">
        <f t="shared" si="11"/>
        <v>14.96</v>
      </c>
      <c r="T148" s="895">
        <f t="shared" si="12"/>
        <v>33</v>
      </c>
      <c r="U148" s="895">
        <f t="shared" si="13"/>
        <v>18.04</v>
      </c>
      <c r="V148" s="906">
        <f t="shared" si="14"/>
        <v>2.2058823529411762</v>
      </c>
      <c r="W148" s="851">
        <v>18.04</v>
      </c>
    </row>
    <row r="149" spans="1:23" ht="14.4" customHeight="1" x14ac:dyDescent="0.3">
      <c r="A149" s="910" t="s">
        <v>5089</v>
      </c>
      <c r="B149" s="858">
        <v>8</v>
      </c>
      <c r="C149" s="859">
        <v>24.37</v>
      </c>
      <c r="D149" s="860">
        <v>32</v>
      </c>
      <c r="E149" s="861">
        <v>6</v>
      </c>
      <c r="F149" s="839">
        <v>18.13</v>
      </c>
      <c r="G149" s="840">
        <v>26.8</v>
      </c>
      <c r="H149" s="841">
        <v>11</v>
      </c>
      <c r="I149" s="842">
        <v>36.03</v>
      </c>
      <c r="J149" s="843">
        <v>34</v>
      </c>
      <c r="K149" s="844">
        <v>3.02</v>
      </c>
      <c r="L149" s="845">
        <v>4</v>
      </c>
      <c r="M149" s="845">
        <v>34</v>
      </c>
      <c r="N149" s="846">
        <v>11.25</v>
      </c>
      <c r="O149" s="845" t="s">
        <v>4801</v>
      </c>
      <c r="P149" s="862" t="s">
        <v>5090</v>
      </c>
      <c r="Q149" s="847">
        <f t="shared" si="10"/>
        <v>3</v>
      </c>
      <c r="R149" s="847">
        <f t="shared" si="10"/>
        <v>11.66</v>
      </c>
      <c r="S149" s="858">
        <f t="shared" si="11"/>
        <v>123.75</v>
      </c>
      <c r="T149" s="858">
        <f t="shared" si="12"/>
        <v>374</v>
      </c>
      <c r="U149" s="858">
        <f t="shared" si="13"/>
        <v>250.25</v>
      </c>
      <c r="V149" s="863">
        <f t="shared" si="14"/>
        <v>3.0222222222222221</v>
      </c>
      <c r="W149" s="848">
        <v>250.25</v>
      </c>
    </row>
    <row r="150" spans="1:23" ht="14.4" customHeight="1" x14ac:dyDescent="0.3">
      <c r="A150" s="911" t="s">
        <v>5091</v>
      </c>
      <c r="B150" s="895">
        <v>9</v>
      </c>
      <c r="C150" s="896">
        <v>28.76</v>
      </c>
      <c r="D150" s="864">
        <v>28.7</v>
      </c>
      <c r="E150" s="897">
        <v>5</v>
      </c>
      <c r="F150" s="898">
        <v>15.55</v>
      </c>
      <c r="G150" s="849">
        <v>26.4</v>
      </c>
      <c r="H150" s="899">
        <v>8</v>
      </c>
      <c r="I150" s="900">
        <v>27.46</v>
      </c>
      <c r="J150" s="850">
        <v>37.1</v>
      </c>
      <c r="K150" s="901">
        <v>3.11</v>
      </c>
      <c r="L150" s="902">
        <v>4</v>
      </c>
      <c r="M150" s="902">
        <v>38</v>
      </c>
      <c r="N150" s="903">
        <v>12.54</v>
      </c>
      <c r="O150" s="902" t="s">
        <v>4801</v>
      </c>
      <c r="P150" s="904" t="s">
        <v>5092</v>
      </c>
      <c r="Q150" s="905">
        <f t="shared" si="10"/>
        <v>-1</v>
      </c>
      <c r="R150" s="905">
        <f t="shared" si="10"/>
        <v>-1.3000000000000007</v>
      </c>
      <c r="S150" s="895">
        <f t="shared" si="11"/>
        <v>100.32</v>
      </c>
      <c r="T150" s="895">
        <f t="shared" si="12"/>
        <v>296.8</v>
      </c>
      <c r="U150" s="895">
        <f t="shared" si="13"/>
        <v>196.48000000000002</v>
      </c>
      <c r="V150" s="906">
        <f t="shared" si="14"/>
        <v>2.9585326953748008</v>
      </c>
      <c r="W150" s="851">
        <v>196.68</v>
      </c>
    </row>
    <row r="151" spans="1:23" ht="14.4" customHeight="1" x14ac:dyDescent="0.3">
      <c r="A151" s="911" t="s">
        <v>5093</v>
      </c>
      <c r="B151" s="895">
        <v>1</v>
      </c>
      <c r="C151" s="896">
        <v>3.71</v>
      </c>
      <c r="D151" s="864">
        <v>33</v>
      </c>
      <c r="E151" s="897">
        <v>5</v>
      </c>
      <c r="F151" s="898">
        <v>18.559999999999999</v>
      </c>
      <c r="G151" s="849">
        <v>27.4</v>
      </c>
      <c r="H151" s="899">
        <v>2</v>
      </c>
      <c r="I151" s="900">
        <v>7.43</v>
      </c>
      <c r="J151" s="850">
        <v>34</v>
      </c>
      <c r="K151" s="901">
        <v>3.71</v>
      </c>
      <c r="L151" s="902">
        <v>5</v>
      </c>
      <c r="M151" s="902">
        <v>45</v>
      </c>
      <c r="N151" s="903">
        <v>14.93</v>
      </c>
      <c r="O151" s="902" t="s">
        <v>4801</v>
      </c>
      <c r="P151" s="904" t="s">
        <v>5094</v>
      </c>
      <c r="Q151" s="905">
        <f t="shared" si="10"/>
        <v>1</v>
      </c>
      <c r="R151" s="905">
        <f t="shared" si="10"/>
        <v>3.7199999999999998</v>
      </c>
      <c r="S151" s="895">
        <f t="shared" si="11"/>
        <v>29.86</v>
      </c>
      <c r="T151" s="895">
        <f t="shared" si="12"/>
        <v>68</v>
      </c>
      <c r="U151" s="895">
        <f t="shared" si="13"/>
        <v>38.14</v>
      </c>
      <c r="V151" s="906">
        <f t="shared" si="14"/>
        <v>2.2772940388479572</v>
      </c>
      <c r="W151" s="851">
        <v>38.14</v>
      </c>
    </row>
    <row r="152" spans="1:23" ht="14.4" customHeight="1" x14ac:dyDescent="0.3">
      <c r="A152" s="910" t="s">
        <v>5095</v>
      </c>
      <c r="B152" s="858"/>
      <c r="C152" s="859"/>
      <c r="D152" s="860"/>
      <c r="E152" s="861"/>
      <c r="F152" s="839"/>
      <c r="G152" s="840"/>
      <c r="H152" s="841">
        <v>1</v>
      </c>
      <c r="I152" s="842">
        <v>4.1900000000000004</v>
      </c>
      <c r="J152" s="843">
        <v>28</v>
      </c>
      <c r="K152" s="844">
        <v>4.1900000000000004</v>
      </c>
      <c r="L152" s="845">
        <v>9</v>
      </c>
      <c r="M152" s="845">
        <v>78</v>
      </c>
      <c r="N152" s="846">
        <v>26.04</v>
      </c>
      <c r="O152" s="845" t="s">
        <v>4801</v>
      </c>
      <c r="P152" s="862" t="s">
        <v>5096</v>
      </c>
      <c r="Q152" s="847">
        <f t="shared" si="10"/>
        <v>1</v>
      </c>
      <c r="R152" s="847">
        <f t="shared" si="10"/>
        <v>4.1900000000000004</v>
      </c>
      <c r="S152" s="858">
        <f t="shared" si="11"/>
        <v>26.04</v>
      </c>
      <c r="T152" s="858">
        <f t="shared" si="12"/>
        <v>28</v>
      </c>
      <c r="U152" s="858">
        <f t="shared" si="13"/>
        <v>1.9600000000000009</v>
      </c>
      <c r="V152" s="863">
        <f t="shared" si="14"/>
        <v>1.075268817204301</v>
      </c>
      <c r="W152" s="848">
        <v>1.96</v>
      </c>
    </row>
    <row r="153" spans="1:23" ht="14.4" customHeight="1" x14ac:dyDescent="0.3">
      <c r="A153" s="910" t="s">
        <v>5097</v>
      </c>
      <c r="B153" s="858">
        <v>9</v>
      </c>
      <c r="C153" s="859">
        <v>22.16</v>
      </c>
      <c r="D153" s="860">
        <v>27</v>
      </c>
      <c r="E153" s="861">
        <v>9</v>
      </c>
      <c r="F153" s="839">
        <v>24.62</v>
      </c>
      <c r="G153" s="840">
        <v>30.7</v>
      </c>
      <c r="H153" s="841">
        <v>16</v>
      </c>
      <c r="I153" s="842">
        <v>48.24</v>
      </c>
      <c r="J153" s="843">
        <v>33.9</v>
      </c>
      <c r="K153" s="844">
        <v>2.38</v>
      </c>
      <c r="L153" s="845">
        <v>4</v>
      </c>
      <c r="M153" s="845">
        <v>32</v>
      </c>
      <c r="N153" s="846">
        <v>10.82</v>
      </c>
      <c r="O153" s="845" t="s">
        <v>4801</v>
      </c>
      <c r="P153" s="862" t="s">
        <v>5098</v>
      </c>
      <c r="Q153" s="847">
        <f t="shared" si="10"/>
        <v>7</v>
      </c>
      <c r="R153" s="847">
        <f t="shared" si="10"/>
        <v>26.080000000000002</v>
      </c>
      <c r="S153" s="858">
        <f t="shared" si="11"/>
        <v>173.12</v>
      </c>
      <c r="T153" s="858">
        <f t="shared" si="12"/>
        <v>542.4</v>
      </c>
      <c r="U153" s="858">
        <f t="shared" si="13"/>
        <v>369.28</v>
      </c>
      <c r="V153" s="863">
        <f t="shared" si="14"/>
        <v>3.1330868761552679</v>
      </c>
      <c r="W153" s="848">
        <v>368.88</v>
      </c>
    </row>
    <row r="154" spans="1:23" ht="14.4" customHeight="1" x14ac:dyDescent="0.3">
      <c r="A154" s="911" t="s">
        <v>5099</v>
      </c>
      <c r="B154" s="895">
        <v>14</v>
      </c>
      <c r="C154" s="896">
        <v>38.65</v>
      </c>
      <c r="D154" s="864">
        <v>26.6</v>
      </c>
      <c r="E154" s="897">
        <v>17</v>
      </c>
      <c r="F154" s="898">
        <v>48.62</v>
      </c>
      <c r="G154" s="849">
        <v>28.4</v>
      </c>
      <c r="H154" s="899">
        <v>17</v>
      </c>
      <c r="I154" s="900">
        <v>50.7</v>
      </c>
      <c r="J154" s="850">
        <v>29.9</v>
      </c>
      <c r="K154" s="901">
        <v>2.76</v>
      </c>
      <c r="L154" s="902">
        <v>4</v>
      </c>
      <c r="M154" s="902">
        <v>38</v>
      </c>
      <c r="N154" s="903">
        <v>12.69</v>
      </c>
      <c r="O154" s="902" t="s">
        <v>4801</v>
      </c>
      <c r="P154" s="904" t="s">
        <v>5100</v>
      </c>
      <c r="Q154" s="905">
        <f t="shared" si="10"/>
        <v>3</v>
      </c>
      <c r="R154" s="905">
        <f t="shared" si="10"/>
        <v>12.050000000000004</v>
      </c>
      <c r="S154" s="895">
        <f t="shared" si="11"/>
        <v>215.73</v>
      </c>
      <c r="T154" s="895">
        <f t="shared" si="12"/>
        <v>508.29999999999995</v>
      </c>
      <c r="U154" s="895">
        <f t="shared" si="13"/>
        <v>292.56999999999994</v>
      </c>
      <c r="V154" s="906">
        <f t="shared" si="14"/>
        <v>2.3561859732072499</v>
      </c>
      <c r="W154" s="851">
        <v>292.27</v>
      </c>
    </row>
    <row r="155" spans="1:23" ht="14.4" customHeight="1" x14ac:dyDescent="0.3">
      <c r="A155" s="911" t="s">
        <v>5101</v>
      </c>
      <c r="B155" s="895">
        <v>3</v>
      </c>
      <c r="C155" s="896">
        <v>11.11</v>
      </c>
      <c r="D155" s="864">
        <v>32</v>
      </c>
      <c r="E155" s="897">
        <v>5</v>
      </c>
      <c r="F155" s="898">
        <v>18.52</v>
      </c>
      <c r="G155" s="849">
        <v>28.4</v>
      </c>
      <c r="H155" s="899">
        <v>4</v>
      </c>
      <c r="I155" s="900">
        <v>14.82</v>
      </c>
      <c r="J155" s="850">
        <v>30.8</v>
      </c>
      <c r="K155" s="901">
        <v>3.7</v>
      </c>
      <c r="L155" s="902">
        <v>6</v>
      </c>
      <c r="M155" s="902">
        <v>51</v>
      </c>
      <c r="N155" s="903">
        <v>16.97</v>
      </c>
      <c r="O155" s="902" t="s">
        <v>4801</v>
      </c>
      <c r="P155" s="904" t="s">
        <v>5102</v>
      </c>
      <c r="Q155" s="905">
        <f t="shared" si="10"/>
        <v>1</v>
      </c>
      <c r="R155" s="905">
        <f t="shared" si="10"/>
        <v>3.7100000000000009</v>
      </c>
      <c r="S155" s="895">
        <f t="shared" si="11"/>
        <v>67.88</v>
      </c>
      <c r="T155" s="895">
        <f t="shared" si="12"/>
        <v>123.2</v>
      </c>
      <c r="U155" s="895">
        <f t="shared" si="13"/>
        <v>55.320000000000007</v>
      </c>
      <c r="V155" s="906">
        <f t="shared" si="14"/>
        <v>1.8149675898644668</v>
      </c>
      <c r="W155" s="851">
        <v>55.12</v>
      </c>
    </row>
    <row r="156" spans="1:23" ht="14.4" customHeight="1" x14ac:dyDescent="0.3">
      <c r="A156" s="910" t="s">
        <v>5103</v>
      </c>
      <c r="B156" s="858">
        <v>2</v>
      </c>
      <c r="C156" s="859">
        <v>4.58</v>
      </c>
      <c r="D156" s="860">
        <v>30.5</v>
      </c>
      <c r="E156" s="841"/>
      <c r="F156" s="842"/>
      <c r="G156" s="852"/>
      <c r="H156" s="845">
        <v>1</v>
      </c>
      <c r="I156" s="839">
        <v>1.68</v>
      </c>
      <c r="J156" s="843">
        <v>19</v>
      </c>
      <c r="K156" s="844">
        <v>1.68</v>
      </c>
      <c r="L156" s="845">
        <v>3</v>
      </c>
      <c r="M156" s="845">
        <v>25</v>
      </c>
      <c r="N156" s="846">
        <v>8.39</v>
      </c>
      <c r="O156" s="845" t="s">
        <v>4801</v>
      </c>
      <c r="P156" s="862" t="s">
        <v>5104</v>
      </c>
      <c r="Q156" s="847">
        <f t="shared" si="10"/>
        <v>-1</v>
      </c>
      <c r="R156" s="847">
        <f t="shared" si="10"/>
        <v>-2.9000000000000004</v>
      </c>
      <c r="S156" s="858">
        <f t="shared" si="11"/>
        <v>8.39</v>
      </c>
      <c r="T156" s="858">
        <f t="shared" si="12"/>
        <v>19</v>
      </c>
      <c r="U156" s="858">
        <f t="shared" si="13"/>
        <v>10.61</v>
      </c>
      <c r="V156" s="863">
        <f t="shared" si="14"/>
        <v>2.264600715137068</v>
      </c>
      <c r="W156" s="848">
        <v>10.61</v>
      </c>
    </row>
    <row r="157" spans="1:23" ht="14.4" customHeight="1" x14ac:dyDescent="0.3">
      <c r="A157" s="911" t="s">
        <v>5105</v>
      </c>
      <c r="B157" s="895"/>
      <c r="C157" s="896"/>
      <c r="D157" s="864"/>
      <c r="E157" s="899">
        <v>3</v>
      </c>
      <c r="F157" s="900">
        <v>8.9499999999999993</v>
      </c>
      <c r="G157" s="853">
        <v>30.7</v>
      </c>
      <c r="H157" s="902"/>
      <c r="I157" s="898"/>
      <c r="J157" s="849"/>
      <c r="K157" s="901">
        <v>1.97</v>
      </c>
      <c r="L157" s="902">
        <v>3</v>
      </c>
      <c r="M157" s="902">
        <v>26</v>
      </c>
      <c r="N157" s="903">
        <v>8.5399999999999991</v>
      </c>
      <c r="O157" s="902" t="s">
        <v>4801</v>
      </c>
      <c r="P157" s="904" t="s">
        <v>5106</v>
      </c>
      <c r="Q157" s="905">
        <f t="shared" si="10"/>
        <v>0</v>
      </c>
      <c r="R157" s="905">
        <f t="shared" si="10"/>
        <v>0</v>
      </c>
      <c r="S157" s="895" t="str">
        <f t="shared" si="11"/>
        <v/>
      </c>
      <c r="T157" s="895" t="str">
        <f t="shared" si="12"/>
        <v/>
      </c>
      <c r="U157" s="895" t="str">
        <f t="shared" si="13"/>
        <v/>
      </c>
      <c r="V157" s="906" t="str">
        <f t="shared" si="14"/>
        <v/>
      </c>
      <c r="W157" s="851"/>
    </row>
    <row r="158" spans="1:23" ht="14.4" customHeight="1" x14ac:dyDescent="0.3">
      <c r="A158" s="910" t="s">
        <v>5107</v>
      </c>
      <c r="B158" s="854">
        <v>5</v>
      </c>
      <c r="C158" s="855">
        <v>11.87</v>
      </c>
      <c r="D158" s="856">
        <v>27.8</v>
      </c>
      <c r="E158" s="861">
        <v>1</v>
      </c>
      <c r="F158" s="839">
        <v>2.82</v>
      </c>
      <c r="G158" s="840">
        <v>32</v>
      </c>
      <c r="H158" s="845">
        <v>5</v>
      </c>
      <c r="I158" s="839">
        <v>12.4</v>
      </c>
      <c r="J158" s="843">
        <v>28.4</v>
      </c>
      <c r="K158" s="844">
        <v>1.22</v>
      </c>
      <c r="L158" s="845">
        <v>2</v>
      </c>
      <c r="M158" s="845">
        <v>17</v>
      </c>
      <c r="N158" s="846">
        <v>5.54</v>
      </c>
      <c r="O158" s="845" t="s">
        <v>4801</v>
      </c>
      <c r="P158" s="862" t="s">
        <v>5108</v>
      </c>
      <c r="Q158" s="847">
        <f t="shared" si="10"/>
        <v>0</v>
      </c>
      <c r="R158" s="847">
        <f t="shared" si="10"/>
        <v>0.53000000000000114</v>
      </c>
      <c r="S158" s="858">
        <f t="shared" si="11"/>
        <v>27.7</v>
      </c>
      <c r="T158" s="858">
        <f t="shared" si="12"/>
        <v>142</v>
      </c>
      <c r="U158" s="858">
        <f t="shared" si="13"/>
        <v>114.3</v>
      </c>
      <c r="V158" s="863">
        <f t="shared" si="14"/>
        <v>5.1263537906137184</v>
      </c>
      <c r="W158" s="848">
        <v>114.3</v>
      </c>
    </row>
    <row r="159" spans="1:23" ht="14.4" customHeight="1" x14ac:dyDescent="0.3">
      <c r="A159" s="911" t="s">
        <v>5109</v>
      </c>
      <c r="B159" s="907">
        <v>2</v>
      </c>
      <c r="C159" s="908">
        <v>3.15</v>
      </c>
      <c r="D159" s="857">
        <v>16.5</v>
      </c>
      <c r="E159" s="897">
        <v>1</v>
      </c>
      <c r="F159" s="898">
        <v>6.21</v>
      </c>
      <c r="G159" s="849">
        <v>66</v>
      </c>
      <c r="H159" s="902">
        <v>1</v>
      </c>
      <c r="I159" s="898">
        <v>1.77</v>
      </c>
      <c r="J159" s="850">
        <v>27</v>
      </c>
      <c r="K159" s="901">
        <v>1.58</v>
      </c>
      <c r="L159" s="902">
        <v>3</v>
      </c>
      <c r="M159" s="902">
        <v>25</v>
      </c>
      <c r="N159" s="903">
        <v>8.36</v>
      </c>
      <c r="O159" s="902" t="s">
        <v>4801</v>
      </c>
      <c r="P159" s="904" t="s">
        <v>5110</v>
      </c>
      <c r="Q159" s="905">
        <f t="shared" si="10"/>
        <v>-1</v>
      </c>
      <c r="R159" s="905">
        <f t="shared" si="10"/>
        <v>-1.38</v>
      </c>
      <c r="S159" s="895">
        <f t="shared" si="11"/>
        <v>8.36</v>
      </c>
      <c r="T159" s="895">
        <f t="shared" si="12"/>
        <v>27</v>
      </c>
      <c r="U159" s="895">
        <f t="shared" si="13"/>
        <v>18.64</v>
      </c>
      <c r="V159" s="906">
        <f t="shared" si="14"/>
        <v>3.2296650717703352</v>
      </c>
      <c r="W159" s="851">
        <v>18.64</v>
      </c>
    </row>
    <row r="160" spans="1:23" ht="14.4" customHeight="1" x14ac:dyDescent="0.3">
      <c r="A160" s="911" t="s">
        <v>5111</v>
      </c>
      <c r="B160" s="907">
        <v>2</v>
      </c>
      <c r="C160" s="908">
        <v>6.25</v>
      </c>
      <c r="D160" s="857">
        <v>20</v>
      </c>
      <c r="E160" s="897"/>
      <c r="F160" s="898"/>
      <c r="G160" s="849"/>
      <c r="H160" s="902"/>
      <c r="I160" s="898"/>
      <c r="J160" s="849"/>
      <c r="K160" s="901">
        <v>2.37</v>
      </c>
      <c r="L160" s="902">
        <v>4</v>
      </c>
      <c r="M160" s="902">
        <v>39</v>
      </c>
      <c r="N160" s="903">
        <v>12.84</v>
      </c>
      <c r="O160" s="902" t="s">
        <v>4801</v>
      </c>
      <c r="P160" s="904" t="s">
        <v>5112</v>
      </c>
      <c r="Q160" s="905">
        <f t="shared" si="10"/>
        <v>-2</v>
      </c>
      <c r="R160" s="905">
        <f t="shared" si="10"/>
        <v>-6.25</v>
      </c>
      <c r="S160" s="895" t="str">
        <f t="shared" si="11"/>
        <v/>
      </c>
      <c r="T160" s="895" t="str">
        <f t="shared" si="12"/>
        <v/>
      </c>
      <c r="U160" s="895" t="str">
        <f t="shared" si="13"/>
        <v/>
      </c>
      <c r="V160" s="906" t="str">
        <f t="shared" si="14"/>
        <v/>
      </c>
      <c r="W160" s="851"/>
    </row>
    <row r="161" spans="1:23" ht="14.4" customHeight="1" x14ac:dyDescent="0.3">
      <c r="A161" s="910" t="s">
        <v>5113</v>
      </c>
      <c r="B161" s="858"/>
      <c r="C161" s="859"/>
      <c r="D161" s="860"/>
      <c r="E161" s="841">
        <v>1</v>
      </c>
      <c r="F161" s="842">
        <v>4.2699999999999996</v>
      </c>
      <c r="G161" s="852">
        <v>33</v>
      </c>
      <c r="H161" s="845"/>
      <c r="I161" s="839"/>
      <c r="J161" s="840"/>
      <c r="K161" s="844">
        <v>0.74</v>
      </c>
      <c r="L161" s="845">
        <v>1</v>
      </c>
      <c r="M161" s="845">
        <v>13</v>
      </c>
      <c r="N161" s="846">
        <v>4.4800000000000004</v>
      </c>
      <c r="O161" s="845" t="s">
        <v>4801</v>
      </c>
      <c r="P161" s="862" t="s">
        <v>5114</v>
      </c>
      <c r="Q161" s="847">
        <f t="shared" si="10"/>
        <v>0</v>
      </c>
      <c r="R161" s="847">
        <f t="shared" si="10"/>
        <v>0</v>
      </c>
      <c r="S161" s="858" t="str">
        <f t="shared" si="11"/>
        <v/>
      </c>
      <c r="T161" s="858" t="str">
        <f t="shared" si="12"/>
        <v/>
      </c>
      <c r="U161" s="858" t="str">
        <f t="shared" si="13"/>
        <v/>
      </c>
      <c r="V161" s="863" t="str">
        <f t="shared" si="14"/>
        <v/>
      </c>
      <c r="W161" s="848"/>
    </row>
    <row r="162" spans="1:23" ht="14.4" customHeight="1" x14ac:dyDescent="0.3">
      <c r="A162" s="910" t="s">
        <v>5115</v>
      </c>
      <c r="B162" s="858">
        <v>2</v>
      </c>
      <c r="C162" s="859">
        <v>6.24</v>
      </c>
      <c r="D162" s="860">
        <v>37</v>
      </c>
      <c r="E162" s="841">
        <v>3</v>
      </c>
      <c r="F162" s="842">
        <v>8.43</v>
      </c>
      <c r="G162" s="852">
        <v>34</v>
      </c>
      <c r="H162" s="845"/>
      <c r="I162" s="839"/>
      <c r="J162" s="840"/>
      <c r="K162" s="844">
        <v>1.37</v>
      </c>
      <c r="L162" s="845">
        <v>2</v>
      </c>
      <c r="M162" s="845">
        <v>20</v>
      </c>
      <c r="N162" s="846">
        <v>6.52</v>
      </c>
      <c r="O162" s="845" t="s">
        <v>4801</v>
      </c>
      <c r="P162" s="862" t="s">
        <v>5116</v>
      </c>
      <c r="Q162" s="847">
        <f t="shared" si="10"/>
        <v>-2</v>
      </c>
      <c r="R162" s="847">
        <f t="shared" si="10"/>
        <v>-6.24</v>
      </c>
      <c r="S162" s="858" t="str">
        <f t="shared" si="11"/>
        <v/>
      </c>
      <c r="T162" s="858" t="str">
        <f t="shared" si="12"/>
        <v/>
      </c>
      <c r="U162" s="858" t="str">
        <f t="shared" si="13"/>
        <v/>
      </c>
      <c r="V162" s="863" t="str">
        <f t="shared" si="14"/>
        <v/>
      </c>
      <c r="W162" s="848"/>
    </row>
    <row r="163" spans="1:23" ht="14.4" customHeight="1" x14ac:dyDescent="0.3">
      <c r="A163" s="910" t="s">
        <v>5117</v>
      </c>
      <c r="B163" s="858">
        <v>1</v>
      </c>
      <c r="C163" s="859">
        <v>3.48</v>
      </c>
      <c r="D163" s="860">
        <v>28</v>
      </c>
      <c r="E163" s="841"/>
      <c r="F163" s="842"/>
      <c r="G163" s="852"/>
      <c r="H163" s="845"/>
      <c r="I163" s="839"/>
      <c r="J163" s="840"/>
      <c r="K163" s="844">
        <v>3.48</v>
      </c>
      <c r="L163" s="845">
        <v>4</v>
      </c>
      <c r="M163" s="845">
        <v>33</v>
      </c>
      <c r="N163" s="846">
        <v>11</v>
      </c>
      <c r="O163" s="845" t="s">
        <v>4801</v>
      </c>
      <c r="P163" s="862" t="s">
        <v>5118</v>
      </c>
      <c r="Q163" s="847">
        <f t="shared" si="10"/>
        <v>-1</v>
      </c>
      <c r="R163" s="847">
        <f t="shared" si="10"/>
        <v>-3.48</v>
      </c>
      <c r="S163" s="858" t="str">
        <f t="shared" si="11"/>
        <v/>
      </c>
      <c r="T163" s="858" t="str">
        <f t="shared" si="12"/>
        <v/>
      </c>
      <c r="U163" s="858" t="str">
        <f t="shared" si="13"/>
        <v/>
      </c>
      <c r="V163" s="863" t="str">
        <f t="shared" si="14"/>
        <v/>
      </c>
      <c r="W163" s="848"/>
    </row>
    <row r="164" spans="1:23" ht="14.4" customHeight="1" x14ac:dyDescent="0.3">
      <c r="A164" s="911" t="s">
        <v>5119</v>
      </c>
      <c r="B164" s="895"/>
      <c r="C164" s="896"/>
      <c r="D164" s="864"/>
      <c r="E164" s="899">
        <v>1</v>
      </c>
      <c r="F164" s="900">
        <v>4.38</v>
      </c>
      <c r="G164" s="853">
        <v>45</v>
      </c>
      <c r="H164" s="902"/>
      <c r="I164" s="898"/>
      <c r="J164" s="849"/>
      <c r="K164" s="901">
        <v>3.91</v>
      </c>
      <c r="L164" s="902">
        <v>4</v>
      </c>
      <c r="M164" s="902">
        <v>40</v>
      </c>
      <c r="N164" s="903">
        <v>13.17</v>
      </c>
      <c r="O164" s="902" t="s">
        <v>4801</v>
      </c>
      <c r="P164" s="904" t="s">
        <v>5120</v>
      </c>
      <c r="Q164" s="905">
        <f t="shared" si="10"/>
        <v>0</v>
      </c>
      <c r="R164" s="905">
        <f t="shared" si="10"/>
        <v>0</v>
      </c>
      <c r="S164" s="895" t="str">
        <f t="shared" si="11"/>
        <v/>
      </c>
      <c r="T164" s="895" t="str">
        <f t="shared" si="12"/>
        <v/>
      </c>
      <c r="U164" s="895" t="str">
        <f t="shared" si="13"/>
        <v/>
      </c>
      <c r="V164" s="906" t="str">
        <f t="shared" si="14"/>
        <v/>
      </c>
      <c r="W164" s="851"/>
    </row>
    <row r="165" spans="1:23" ht="14.4" customHeight="1" x14ac:dyDescent="0.3">
      <c r="A165" s="910" t="s">
        <v>5121</v>
      </c>
      <c r="B165" s="854">
        <v>1</v>
      </c>
      <c r="C165" s="855">
        <v>4.5199999999999996</v>
      </c>
      <c r="D165" s="856">
        <v>27</v>
      </c>
      <c r="E165" s="861"/>
      <c r="F165" s="839"/>
      <c r="G165" s="840"/>
      <c r="H165" s="845"/>
      <c r="I165" s="839"/>
      <c r="J165" s="840"/>
      <c r="K165" s="844">
        <v>4.5199999999999996</v>
      </c>
      <c r="L165" s="845">
        <v>5</v>
      </c>
      <c r="M165" s="845">
        <v>43</v>
      </c>
      <c r="N165" s="846">
        <v>14.36</v>
      </c>
      <c r="O165" s="845" t="s">
        <v>4801</v>
      </c>
      <c r="P165" s="862" t="s">
        <v>5122</v>
      </c>
      <c r="Q165" s="847">
        <f t="shared" si="10"/>
        <v>-1</v>
      </c>
      <c r="R165" s="847">
        <f t="shared" si="10"/>
        <v>-4.5199999999999996</v>
      </c>
      <c r="S165" s="858" t="str">
        <f t="shared" si="11"/>
        <v/>
      </c>
      <c r="T165" s="858" t="str">
        <f t="shared" si="12"/>
        <v/>
      </c>
      <c r="U165" s="858" t="str">
        <f t="shared" si="13"/>
        <v/>
      </c>
      <c r="V165" s="863" t="str">
        <f t="shared" si="14"/>
        <v/>
      </c>
      <c r="W165" s="848"/>
    </row>
    <row r="166" spans="1:23" ht="14.4" customHeight="1" x14ac:dyDescent="0.3">
      <c r="A166" s="910" t="s">
        <v>5123</v>
      </c>
      <c r="B166" s="854">
        <v>5</v>
      </c>
      <c r="C166" s="855">
        <v>4.21</v>
      </c>
      <c r="D166" s="856">
        <v>27.6</v>
      </c>
      <c r="E166" s="861">
        <v>2</v>
      </c>
      <c r="F166" s="839">
        <v>1.75</v>
      </c>
      <c r="G166" s="840">
        <v>28.5</v>
      </c>
      <c r="H166" s="845">
        <v>2</v>
      </c>
      <c r="I166" s="839">
        <v>1.5</v>
      </c>
      <c r="J166" s="843">
        <v>26</v>
      </c>
      <c r="K166" s="844">
        <v>0.49</v>
      </c>
      <c r="L166" s="845">
        <v>2</v>
      </c>
      <c r="M166" s="845">
        <v>20</v>
      </c>
      <c r="N166" s="846">
        <v>6.81</v>
      </c>
      <c r="O166" s="845" t="s">
        <v>4801</v>
      </c>
      <c r="P166" s="862" t="s">
        <v>5124</v>
      </c>
      <c r="Q166" s="847">
        <f t="shared" si="10"/>
        <v>-3</v>
      </c>
      <c r="R166" s="847">
        <f t="shared" si="10"/>
        <v>-2.71</v>
      </c>
      <c r="S166" s="858">
        <f t="shared" si="11"/>
        <v>13.62</v>
      </c>
      <c r="T166" s="858">
        <f t="shared" si="12"/>
        <v>52</v>
      </c>
      <c r="U166" s="858">
        <f t="shared" si="13"/>
        <v>38.380000000000003</v>
      </c>
      <c r="V166" s="863">
        <f t="shared" si="14"/>
        <v>3.8179148311306905</v>
      </c>
      <c r="W166" s="848">
        <v>38.380000000000003</v>
      </c>
    </row>
    <row r="167" spans="1:23" ht="14.4" customHeight="1" x14ac:dyDescent="0.3">
      <c r="A167" s="911" t="s">
        <v>5125</v>
      </c>
      <c r="B167" s="907">
        <v>1</v>
      </c>
      <c r="C167" s="908">
        <v>0.61</v>
      </c>
      <c r="D167" s="857">
        <v>23</v>
      </c>
      <c r="E167" s="897">
        <v>2</v>
      </c>
      <c r="F167" s="898">
        <v>2.61</v>
      </c>
      <c r="G167" s="849">
        <v>40</v>
      </c>
      <c r="H167" s="902">
        <v>2</v>
      </c>
      <c r="I167" s="898">
        <v>1.74</v>
      </c>
      <c r="J167" s="850">
        <v>30</v>
      </c>
      <c r="K167" s="901">
        <v>0.61</v>
      </c>
      <c r="L167" s="902">
        <v>3</v>
      </c>
      <c r="M167" s="902">
        <v>24</v>
      </c>
      <c r="N167" s="903">
        <v>8.0399999999999991</v>
      </c>
      <c r="O167" s="902" t="s">
        <v>4801</v>
      </c>
      <c r="P167" s="904" t="s">
        <v>5126</v>
      </c>
      <c r="Q167" s="905">
        <f t="shared" si="10"/>
        <v>1</v>
      </c>
      <c r="R167" s="905">
        <f t="shared" si="10"/>
        <v>1.1299999999999999</v>
      </c>
      <c r="S167" s="895">
        <f t="shared" si="11"/>
        <v>16.079999999999998</v>
      </c>
      <c r="T167" s="895">
        <f t="shared" si="12"/>
        <v>60</v>
      </c>
      <c r="U167" s="895">
        <f t="shared" si="13"/>
        <v>43.92</v>
      </c>
      <c r="V167" s="906">
        <f t="shared" si="14"/>
        <v>3.7313432835820901</v>
      </c>
      <c r="W167" s="851">
        <v>43.92</v>
      </c>
    </row>
    <row r="168" spans="1:23" ht="14.4" customHeight="1" x14ac:dyDescent="0.3">
      <c r="A168" s="911" t="s">
        <v>5127</v>
      </c>
      <c r="B168" s="907">
        <v>1</v>
      </c>
      <c r="C168" s="908">
        <v>2.25</v>
      </c>
      <c r="D168" s="857">
        <v>49</v>
      </c>
      <c r="E168" s="897"/>
      <c r="F168" s="898"/>
      <c r="G168" s="849"/>
      <c r="H168" s="902">
        <v>1</v>
      </c>
      <c r="I168" s="898">
        <v>1.88</v>
      </c>
      <c r="J168" s="850">
        <v>43</v>
      </c>
      <c r="K168" s="901">
        <v>1.19</v>
      </c>
      <c r="L168" s="902">
        <v>4</v>
      </c>
      <c r="M168" s="902">
        <v>32</v>
      </c>
      <c r="N168" s="903">
        <v>10.82</v>
      </c>
      <c r="O168" s="902" t="s">
        <v>4801</v>
      </c>
      <c r="P168" s="904" t="s">
        <v>5128</v>
      </c>
      <c r="Q168" s="905">
        <f t="shared" si="10"/>
        <v>0</v>
      </c>
      <c r="R168" s="905">
        <f t="shared" si="10"/>
        <v>-0.37000000000000011</v>
      </c>
      <c r="S168" s="895">
        <f t="shared" si="11"/>
        <v>10.82</v>
      </c>
      <c r="T168" s="895">
        <f t="shared" si="12"/>
        <v>43</v>
      </c>
      <c r="U168" s="895">
        <f t="shared" si="13"/>
        <v>32.18</v>
      </c>
      <c r="V168" s="906">
        <f t="shared" si="14"/>
        <v>3.9741219963031424</v>
      </c>
      <c r="W168" s="851">
        <v>32.18</v>
      </c>
    </row>
    <row r="169" spans="1:23" ht="14.4" customHeight="1" x14ac:dyDescent="0.3">
      <c r="A169" s="910" t="s">
        <v>5129</v>
      </c>
      <c r="B169" s="854">
        <v>2</v>
      </c>
      <c r="C169" s="855">
        <v>1.48</v>
      </c>
      <c r="D169" s="856">
        <v>25.5</v>
      </c>
      <c r="E169" s="861">
        <v>3</v>
      </c>
      <c r="F169" s="839">
        <v>2.37</v>
      </c>
      <c r="G169" s="840">
        <v>28.7</v>
      </c>
      <c r="H169" s="845">
        <v>1</v>
      </c>
      <c r="I169" s="839">
        <v>0.47</v>
      </c>
      <c r="J169" s="843">
        <v>17</v>
      </c>
      <c r="K169" s="844">
        <v>0.47</v>
      </c>
      <c r="L169" s="845">
        <v>2</v>
      </c>
      <c r="M169" s="845">
        <v>21</v>
      </c>
      <c r="N169" s="846">
        <v>6.91</v>
      </c>
      <c r="O169" s="845" t="s">
        <v>4801</v>
      </c>
      <c r="P169" s="862" t="s">
        <v>5130</v>
      </c>
      <c r="Q169" s="847">
        <f t="shared" si="10"/>
        <v>-1</v>
      </c>
      <c r="R169" s="847">
        <f t="shared" si="10"/>
        <v>-1.01</v>
      </c>
      <c r="S169" s="858">
        <f t="shared" si="11"/>
        <v>6.91</v>
      </c>
      <c r="T169" s="858">
        <f t="shared" si="12"/>
        <v>17</v>
      </c>
      <c r="U169" s="858">
        <f t="shared" si="13"/>
        <v>10.09</v>
      </c>
      <c r="V169" s="863">
        <f t="shared" si="14"/>
        <v>2.4602026049204051</v>
      </c>
      <c r="W169" s="848">
        <v>10.09</v>
      </c>
    </row>
    <row r="170" spans="1:23" ht="14.4" customHeight="1" x14ac:dyDescent="0.3">
      <c r="A170" s="911" t="s">
        <v>5131</v>
      </c>
      <c r="B170" s="907">
        <v>5</v>
      </c>
      <c r="C170" s="908">
        <v>3.57</v>
      </c>
      <c r="D170" s="857">
        <v>24.6</v>
      </c>
      <c r="E170" s="897"/>
      <c r="F170" s="898"/>
      <c r="G170" s="849"/>
      <c r="H170" s="902">
        <v>2</v>
      </c>
      <c r="I170" s="898">
        <v>1.47</v>
      </c>
      <c r="J170" s="850">
        <v>21</v>
      </c>
      <c r="K170" s="901">
        <v>0.63</v>
      </c>
      <c r="L170" s="902">
        <v>3</v>
      </c>
      <c r="M170" s="902">
        <v>26</v>
      </c>
      <c r="N170" s="903">
        <v>8.8000000000000007</v>
      </c>
      <c r="O170" s="902" t="s">
        <v>4801</v>
      </c>
      <c r="P170" s="904" t="s">
        <v>5132</v>
      </c>
      <c r="Q170" s="905">
        <f t="shared" si="10"/>
        <v>-3</v>
      </c>
      <c r="R170" s="905">
        <f t="shared" si="10"/>
        <v>-2.0999999999999996</v>
      </c>
      <c r="S170" s="895">
        <f t="shared" si="11"/>
        <v>17.600000000000001</v>
      </c>
      <c r="T170" s="895">
        <f t="shared" si="12"/>
        <v>42</v>
      </c>
      <c r="U170" s="895">
        <f t="shared" si="13"/>
        <v>24.4</v>
      </c>
      <c r="V170" s="906">
        <f t="shared" si="14"/>
        <v>2.3863636363636362</v>
      </c>
      <c r="W170" s="851">
        <v>24.4</v>
      </c>
    </row>
    <row r="171" spans="1:23" ht="14.4" customHeight="1" x14ac:dyDescent="0.3">
      <c r="A171" s="911" t="s">
        <v>5133</v>
      </c>
      <c r="B171" s="907">
        <v>2</v>
      </c>
      <c r="C171" s="908">
        <v>1.94</v>
      </c>
      <c r="D171" s="857">
        <v>30.5</v>
      </c>
      <c r="E171" s="897">
        <v>1</v>
      </c>
      <c r="F171" s="898">
        <v>1.26</v>
      </c>
      <c r="G171" s="849">
        <v>37</v>
      </c>
      <c r="H171" s="902">
        <v>1</v>
      </c>
      <c r="I171" s="898">
        <v>0.97</v>
      </c>
      <c r="J171" s="850">
        <v>33</v>
      </c>
      <c r="K171" s="901">
        <v>0.97</v>
      </c>
      <c r="L171" s="902">
        <v>4</v>
      </c>
      <c r="M171" s="902">
        <v>33</v>
      </c>
      <c r="N171" s="903">
        <v>10.89</v>
      </c>
      <c r="O171" s="902" t="s">
        <v>4801</v>
      </c>
      <c r="P171" s="904" t="s">
        <v>5134</v>
      </c>
      <c r="Q171" s="905">
        <f t="shared" si="10"/>
        <v>-1</v>
      </c>
      <c r="R171" s="905">
        <f t="shared" si="10"/>
        <v>-0.97</v>
      </c>
      <c r="S171" s="895">
        <f t="shared" si="11"/>
        <v>10.89</v>
      </c>
      <c r="T171" s="895">
        <f t="shared" si="12"/>
        <v>33</v>
      </c>
      <c r="U171" s="895">
        <f t="shared" si="13"/>
        <v>22.11</v>
      </c>
      <c r="V171" s="906">
        <f t="shared" si="14"/>
        <v>3.0303030303030303</v>
      </c>
      <c r="W171" s="851">
        <v>22.11</v>
      </c>
    </row>
    <row r="172" spans="1:23" ht="14.4" customHeight="1" x14ac:dyDescent="0.3">
      <c r="A172" s="910" t="s">
        <v>5135</v>
      </c>
      <c r="B172" s="858">
        <v>3</v>
      </c>
      <c r="C172" s="859">
        <v>3.5</v>
      </c>
      <c r="D172" s="860">
        <v>24.7</v>
      </c>
      <c r="E172" s="861">
        <v>2</v>
      </c>
      <c r="F172" s="839">
        <v>2.31</v>
      </c>
      <c r="G172" s="840">
        <v>22.5</v>
      </c>
      <c r="H172" s="841">
        <v>3</v>
      </c>
      <c r="I172" s="842">
        <v>3.27</v>
      </c>
      <c r="J172" s="843">
        <v>23.3</v>
      </c>
      <c r="K172" s="844">
        <v>0.32</v>
      </c>
      <c r="L172" s="845">
        <v>1</v>
      </c>
      <c r="M172" s="845">
        <v>10</v>
      </c>
      <c r="N172" s="846">
        <v>3.31</v>
      </c>
      <c r="O172" s="845" t="s">
        <v>4801</v>
      </c>
      <c r="P172" s="862" t="s">
        <v>5136</v>
      </c>
      <c r="Q172" s="847">
        <f t="shared" si="10"/>
        <v>0</v>
      </c>
      <c r="R172" s="847">
        <f t="shared" si="10"/>
        <v>-0.22999999999999998</v>
      </c>
      <c r="S172" s="858">
        <f t="shared" si="11"/>
        <v>9.93</v>
      </c>
      <c r="T172" s="858">
        <f t="shared" si="12"/>
        <v>69.900000000000006</v>
      </c>
      <c r="U172" s="858">
        <f t="shared" si="13"/>
        <v>59.970000000000006</v>
      </c>
      <c r="V172" s="863">
        <f t="shared" si="14"/>
        <v>7.0392749244713002</v>
      </c>
      <c r="W172" s="848">
        <v>60.07</v>
      </c>
    </row>
    <row r="173" spans="1:23" ht="14.4" customHeight="1" x14ac:dyDescent="0.3">
      <c r="A173" s="911" t="s">
        <v>5137</v>
      </c>
      <c r="B173" s="895">
        <v>2</v>
      </c>
      <c r="C173" s="896">
        <v>1.38</v>
      </c>
      <c r="D173" s="864">
        <v>19</v>
      </c>
      <c r="E173" s="897">
        <v>1</v>
      </c>
      <c r="F173" s="898">
        <v>0.56999999999999995</v>
      </c>
      <c r="G173" s="849">
        <v>19</v>
      </c>
      <c r="H173" s="899">
        <v>4</v>
      </c>
      <c r="I173" s="900">
        <v>3.2</v>
      </c>
      <c r="J173" s="850">
        <v>23.8</v>
      </c>
      <c r="K173" s="901">
        <v>0.42</v>
      </c>
      <c r="L173" s="902">
        <v>2</v>
      </c>
      <c r="M173" s="902">
        <v>16</v>
      </c>
      <c r="N173" s="903">
        <v>5.17</v>
      </c>
      <c r="O173" s="902" t="s">
        <v>4801</v>
      </c>
      <c r="P173" s="904" t="s">
        <v>5138</v>
      </c>
      <c r="Q173" s="905">
        <f t="shared" si="10"/>
        <v>2</v>
      </c>
      <c r="R173" s="905">
        <f t="shared" si="10"/>
        <v>1.8200000000000003</v>
      </c>
      <c r="S173" s="895">
        <f t="shared" si="11"/>
        <v>20.68</v>
      </c>
      <c r="T173" s="895">
        <f t="shared" si="12"/>
        <v>95.2</v>
      </c>
      <c r="U173" s="895">
        <f t="shared" si="13"/>
        <v>74.52000000000001</v>
      </c>
      <c r="V173" s="906">
        <f t="shared" si="14"/>
        <v>4.6034816247582206</v>
      </c>
      <c r="W173" s="851">
        <v>74.319999999999993</v>
      </c>
    </row>
    <row r="174" spans="1:23" ht="14.4" customHeight="1" x14ac:dyDescent="0.3">
      <c r="A174" s="911" t="s">
        <v>5139</v>
      </c>
      <c r="B174" s="895">
        <v>1</v>
      </c>
      <c r="C174" s="896">
        <v>0.72</v>
      </c>
      <c r="D174" s="864">
        <v>22</v>
      </c>
      <c r="E174" s="897">
        <v>2</v>
      </c>
      <c r="F174" s="898">
        <v>1.66</v>
      </c>
      <c r="G174" s="849">
        <v>25</v>
      </c>
      <c r="H174" s="899"/>
      <c r="I174" s="900"/>
      <c r="J174" s="853"/>
      <c r="K174" s="901">
        <v>0.72</v>
      </c>
      <c r="L174" s="902">
        <v>3</v>
      </c>
      <c r="M174" s="902">
        <v>23</v>
      </c>
      <c r="N174" s="903">
        <v>7.7</v>
      </c>
      <c r="O174" s="902" t="s">
        <v>4801</v>
      </c>
      <c r="P174" s="904" t="s">
        <v>5140</v>
      </c>
      <c r="Q174" s="905">
        <f t="shared" si="10"/>
        <v>-1</v>
      </c>
      <c r="R174" s="905">
        <f t="shared" si="10"/>
        <v>-0.72</v>
      </c>
      <c r="S174" s="895" t="str">
        <f t="shared" si="11"/>
        <v/>
      </c>
      <c r="T174" s="895" t="str">
        <f t="shared" si="12"/>
        <v/>
      </c>
      <c r="U174" s="895" t="str">
        <f t="shared" si="13"/>
        <v/>
      </c>
      <c r="V174" s="906" t="str">
        <f t="shared" si="14"/>
        <v/>
      </c>
      <c r="W174" s="851"/>
    </row>
    <row r="175" spans="1:23" ht="14.4" customHeight="1" x14ac:dyDescent="0.3">
      <c r="A175" s="910" t="s">
        <v>5141</v>
      </c>
      <c r="B175" s="858"/>
      <c r="C175" s="859"/>
      <c r="D175" s="860"/>
      <c r="E175" s="841">
        <v>2</v>
      </c>
      <c r="F175" s="842">
        <v>1.54</v>
      </c>
      <c r="G175" s="852">
        <v>22.5</v>
      </c>
      <c r="H175" s="845"/>
      <c r="I175" s="839"/>
      <c r="J175" s="840"/>
      <c r="K175" s="844">
        <v>0.56999999999999995</v>
      </c>
      <c r="L175" s="845">
        <v>2</v>
      </c>
      <c r="M175" s="845">
        <v>21</v>
      </c>
      <c r="N175" s="846">
        <v>6.98</v>
      </c>
      <c r="O175" s="845" t="s">
        <v>4801</v>
      </c>
      <c r="P175" s="862" t="s">
        <v>5142</v>
      </c>
      <c r="Q175" s="847">
        <f t="shared" si="10"/>
        <v>0</v>
      </c>
      <c r="R175" s="847">
        <f t="shared" si="10"/>
        <v>0</v>
      </c>
      <c r="S175" s="858" t="str">
        <f t="shared" si="11"/>
        <v/>
      </c>
      <c r="T175" s="858" t="str">
        <f t="shared" si="12"/>
        <v/>
      </c>
      <c r="U175" s="858" t="str">
        <f t="shared" si="13"/>
        <v/>
      </c>
      <c r="V175" s="863" t="str">
        <f t="shared" si="14"/>
        <v/>
      </c>
      <c r="W175" s="848"/>
    </row>
    <row r="176" spans="1:23" ht="14.4" customHeight="1" x14ac:dyDescent="0.3">
      <c r="A176" s="910" t="s">
        <v>5143</v>
      </c>
      <c r="B176" s="858"/>
      <c r="C176" s="859"/>
      <c r="D176" s="860"/>
      <c r="E176" s="861"/>
      <c r="F176" s="839"/>
      <c r="G176" s="840"/>
      <c r="H176" s="841">
        <v>1</v>
      </c>
      <c r="I176" s="842">
        <v>0.91</v>
      </c>
      <c r="J176" s="843">
        <v>27</v>
      </c>
      <c r="K176" s="844">
        <v>0.89</v>
      </c>
      <c r="L176" s="845">
        <v>4</v>
      </c>
      <c r="M176" s="845">
        <v>32</v>
      </c>
      <c r="N176" s="846">
        <v>10.72</v>
      </c>
      <c r="O176" s="845" t="s">
        <v>4801</v>
      </c>
      <c r="P176" s="862" t="s">
        <v>5144</v>
      </c>
      <c r="Q176" s="847">
        <f t="shared" si="10"/>
        <v>1</v>
      </c>
      <c r="R176" s="847">
        <f t="shared" si="10"/>
        <v>0.91</v>
      </c>
      <c r="S176" s="858">
        <f t="shared" si="11"/>
        <v>10.72</v>
      </c>
      <c r="T176" s="858">
        <f t="shared" si="12"/>
        <v>27</v>
      </c>
      <c r="U176" s="858">
        <f t="shared" si="13"/>
        <v>16.28</v>
      </c>
      <c r="V176" s="863">
        <f t="shared" si="14"/>
        <v>2.5186567164179103</v>
      </c>
      <c r="W176" s="848">
        <v>16.28</v>
      </c>
    </row>
    <row r="177" spans="1:23" ht="14.4" customHeight="1" x14ac:dyDescent="0.3">
      <c r="A177" s="910" t="s">
        <v>5145</v>
      </c>
      <c r="B177" s="858"/>
      <c r="C177" s="859"/>
      <c r="D177" s="860"/>
      <c r="E177" s="861"/>
      <c r="F177" s="839"/>
      <c r="G177" s="840"/>
      <c r="H177" s="841">
        <v>1</v>
      </c>
      <c r="I177" s="842">
        <v>1.86</v>
      </c>
      <c r="J177" s="843">
        <v>19</v>
      </c>
      <c r="K177" s="844">
        <v>1.86</v>
      </c>
      <c r="L177" s="845">
        <v>6</v>
      </c>
      <c r="M177" s="845">
        <v>52</v>
      </c>
      <c r="N177" s="846">
        <v>17.45</v>
      </c>
      <c r="O177" s="845" t="s">
        <v>4801</v>
      </c>
      <c r="P177" s="862" t="s">
        <v>5146</v>
      </c>
      <c r="Q177" s="847">
        <f t="shared" si="10"/>
        <v>1</v>
      </c>
      <c r="R177" s="847">
        <f t="shared" si="10"/>
        <v>1.86</v>
      </c>
      <c r="S177" s="858">
        <f t="shared" si="11"/>
        <v>17.45</v>
      </c>
      <c r="T177" s="858">
        <f t="shared" si="12"/>
        <v>19</v>
      </c>
      <c r="U177" s="858">
        <f t="shared" si="13"/>
        <v>1.5500000000000007</v>
      </c>
      <c r="V177" s="863">
        <f t="shared" si="14"/>
        <v>1.0888252148997135</v>
      </c>
      <c r="W177" s="848">
        <v>1.55</v>
      </c>
    </row>
    <row r="178" spans="1:23" ht="14.4" customHeight="1" x14ac:dyDescent="0.3">
      <c r="A178" s="910" t="s">
        <v>5147</v>
      </c>
      <c r="B178" s="858">
        <v>7</v>
      </c>
      <c r="C178" s="859">
        <v>6.09</v>
      </c>
      <c r="D178" s="860">
        <v>27.9</v>
      </c>
      <c r="E178" s="841">
        <v>7</v>
      </c>
      <c r="F178" s="842">
        <v>4.24</v>
      </c>
      <c r="G178" s="852">
        <v>21.1</v>
      </c>
      <c r="H178" s="845">
        <v>6</v>
      </c>
      <c r="I178" s="839">
        <v>5.62</v>
      </c>
      <c r="J178" s="843">
        <v>28</v>
      </c>
      <c r="K178" s="844">
        <v>0.43</v>
      </c>
      <c r="L178" s="845">
        <v>2</v>
      </c>
      <c r="M178" s="845">
        <v>18</v>
      </c>
      <c r="N178" s="846">
        <v>6</v>
      </c>
      <c r="O178" s="845" t="s">
        <v>4801</v>
      </c>
      <c r="P178" s="862" t="s">
        <v>5148</v>
      </c>
      <c r="Q178" s="847">
        <f t="shared" si="10"/>
        <v>-1</v>
      </c>
      <c r="R178" s="847">
        <f t="shared" si="10"/>
        <v>-0.46999999999999975</v>
      </c>
      <c r="S178" s="858">
        <f t="shared" si="11"/>
        <v>36</v>
      </c>
      <c r="T178" s="858">
        <f t="shared" si="12"/>
        <v>168</v>
      </c>
      <c r="U178" s="858">
        <f t="shared" si="13"/>
        <v>132</v>
      </c>
      <c r="V178" s="863">
        <f t="shared" si="14"/>
        <v>4.666666666666667</v>
      </c>
      <c r="W178" s="848">
        <v>132</v>
      </c>
    </row>
    <row r="179" spans="1:23" ht="14.4" customHeight="1" x14ac:dyDescent="0.3">
      <c r="A179" s="911" t="s">
        <v>5149</v>
      </c>
      <c r="B179" s="895">
        <v>1</v>
      </c>
      <c r="C179" s="896">
        <v>0.5</v>
      </c>
      <c r="D179" s="864">
        <v>15</v>
      </c>
      <c r="E179" s="899">
        <v>5</v>
      </c>
      <c r="F179" s="900">
        <v>3.02</v>
      </c>
      <c r="G179" s="853">
        <v>18.8</v>
      </c>
      <c r="H179" s="902">
        <v>6</v>
      </c>
      <c r="I179" s="898">
        <v>4.7</v>
      </c>
      <c r="J179" s="850">
        <v>23.5</v>
      </c>
      <c r="K179" s="901">
        <v>0.5</v>
      </c>
      <c r="L179" s="902">
        <v>2</v>
      </c>
      <c r="M179" s="902">
        <v>21</v>
      </c>
      <c r="N179" s="903">
        <v>7.11</v>
      </c>
      <c r="O179" s="902" t="s">
        <v>4801</v>
      </c>
      <c r="P179" s="904" t="s">
        <v>5150</v>
      </c>
      <c r="Q179" s="905">
        <f t="shared" si="10"/>
        <v>5</v>
      </c>
      <c r="R179" s="905">
        <f t="shared" si="10"/>
        <v>4.2</v>
      </c>
      <c r="S179" s="895">
        <f t="shared" si="11"/>
        <v>42.660000000000004</v>
      </c>
      <c r="T179" s="895">
        <f t="shared" si="12"/>
        <v>141</v>
      </c>
      <c r="U179" s="895">
        <f t="shared" si="13"/>
        <v>98.34</v>
      </c>
      <c r="V179" s="906">
        <f t="shared" si="14"/>
        <v>3.3052039381153304</v>
      </c>
      <c r="W179" s="851">
        <v>98.34</v>
      </c>
    </row>
    <row r="180" spans="1:23" ht="14.4" customHeight="1" x14ac:dyDescent="0.3">
      <c r="A180" s="911" t="s">
        <v>5151</v>
      </c>
      <c r="B180" s="895">
        <v>2</v>
      </c>
      <c r="C180" s="896">
        <v>5.59</v>
      </c>
      <c r="D180" s="864">
        <v>45</v>
      </c>
      <c r="E180" s="899">
        <v>1</v>
      </c>
      <c r="F180" s="900">
        <v>0.75</v>
      </c>
      <c r="G180" s="853">
        <v>23</v>
      </c>
      <c r="H180" s="902"/>
      <c r="I180" s="898"/>
      <c r="J180" s="849"/>
      <c r="K180" s="901">
        <v>0.75</v>
      </c>
      <c r="L180" s="902">
        <v>3</v>
      </c>
      <c r="M180" s="902">
        <v>28</v>
      </c>
      <c r="N180" s="903">
        <v>9.33</v>
      </c>
      <c r="O180" s="902" t="s">
        <v>4801</v>
      </c>
      <c r="P180" s="904" t="s">
        <v>5152</v>
      </c>
      <c r="Q180" s="905">
        <f t="shared" si="10"/>
        <v>-2</v>
      </c>
      <c r="R180" s="905">
        <f t="shared" si="10"/>
        <v>-5.59</v>
      </c>
      <c r="S180" s="895" t="str">
        <f t="shared" si="11"/>
        <v/>
      </c>
      <c r="T180" s="895" t="str">
        <f t="shared" si="12"/>
        <v/>
      </c>
      <c r="U180" s="895" t="str">
        <f t="shared" si="13"/>
        <v/>
      </c>
      <c r="V180" s="906" t="str">
        <f t="shared" si="14"/>
        <v/>
      </c>
      <c r="W180" s="851"/>
    </row>
    <row r="181" spans="1:23" ht="14.4" customHeight="1" x14ac:dyDescent="0.3">
      <c r="A181" s="910" t="s">
        <v>5153</v>
      </c>
      <c r="B181" s="858">
        <v>1</v>
      </c>
      <c r="C181" s="859">
        <v>0.42</v>
      </c>
      <c r="D181" s="860">
        <v>13</v>
      </c>
      <c r="E181" s="841">
        <v>2</v>
      </c>
      <c r="F181" s="842">
        <v>0.84</v>
      </c>
      <c r="G181" s="852">
        <v>10.5</v>
      </c>
      <c r="H181" s="845">
        <v>1</v>
      </c>
      <c r="I181" s="839">
        <v>0.99</v>
      </c>
      <c r="J181" s="843">
        <v>34</v>
      </c>
      <c r="K181" s="844">
        <v>0.42</v>
      </c>
      <c r="L181" s="845">
        <v>2</v>
      </c>
      <c r="M181" s="845">
        <v>19</v>
      </c>
      <c r="N181" s="846">
        <v>6.46</v>
      </c>
      <c r="O181" s="845" t="s">
        <v>4801</v>
      </c>
      <c r="P181" s="862" t="s">
        <v>5154</v>
      </c>
      <c r="Q181" s="847">
        <f t="shared" si="10"/>
        <v>0</v>
      </c>
      <c r="R181" s="847">
        <f t="shared" si="10"/>
        <v>0.57000000000000006</v>
      </c>
      <c r="S181" s="858">
        <f t="shared" si="11"/>
        <v>6.46</v>
      </c>
      <c r="T181" s="858">
        <f t="shared" si="12"/>
        <v>34</v>
      </c>
      <c r="U181" s="858">
        <f t="shared" si="13"/>
        <v>27.54</v>
      </c>
      <c r="V181" s="863">
        <f t="shared" si="14"/>
        <v>5.2631578947368425</v>
      </c>
      <c r="W181" s="848">
        <v>27.54</v>
      </c>
    </row>
    <row r="182" spans="1:23" ht="14.4" customHeight="1" x14ac:dyDescent="0.3">
      <c r="A182" s="911" t="s">
        <v>5155</v>
      </c>
      <c r="B182" s="895">
        <v>2</v>
      </c>
      <c r="C182" s="896">
        <v>1.27</v>
      </c>
      <c r="D182" s="864">
        <v>24.5</v>
      </c>
      <c r="E182" s="899">
        <v>3</v>
      </c>
      <c r="F182" s="900">
        <v>1.85</v>
      </c>
      <c r="G182" s="853">
        <v>21</v>
      </c>
      <c r="H182" s="902">
        <v>2</v>
      </c>
      <c r="I182" s="898">
        <v>1.39</v>
      </c>
      <c r="J182" s="850">
        <v>26</v>
      </c>
      <c r="K182" s="901">
        <v>0.52</v>
      </c>
      <c r="L182" s="902">
        <v>3</v>
      </c>
      <c r="M182" s="902">
        <v>23</v>
      </c>
      <c r="N182" s="903">
        <v>7.8</v>
      </c>
      <c r="O182" s="902" t="s">
        <v>4801</v>
      </c>
      <c r="P182" s="904" t="s">
        <v>5156</v>
      </c>
      <c r="Q182" s="905">
        <f t="shared" si="10"/>
        <v>0</v>
      </c>
      <c r="R182" s="905">
        <f t="shared" si="10"/>
        <v>0.11999999999999988</v>
      </c>
      <c r="S182" s="895">
        <f t="shared" si="11"/>
        <v>15.6</v>
      </c>
      <c r="T182" s="895">
        <f t="shared" si="12"/>
        <v>52</v>
      </c>
      <c r="U182" s="895">
        <f t="shared" si="13"/>
        <v>36.4</v>
      </c>
      <c r="V182" s="906">
        <f t="shared" si="14"/>
        <v>3.3333333333333335</v>
      </c>
      <c r="W182" s="851">
        <v>36.4</v>
      </c>
    </row>
    <row r="183" spans="1:23" ht="14.4" customHeight="1" x14ac:dyDescent="0.3">
      <c r="A183" s="911" t="s">
        <v>5157</v>
      </c>
      <c r="B183" s="895"/>
      <c r="C183" s="896"/>
      <c r="D183" s="864"/>
      <c r="E183" s="899"/>
      <c r="F183" s="900"/>
      <c r="G183" s="853"/>
      <c r="H183" s="902">
        <v>1</v>
      </c>
      <c r="I183" s="898">
        <v>1.4</v>
      </c>
      <c r="J183" s="850">
        <v>43</v>
      </c>
      <c r="K183" s="901">
        <v>0.68</v>
      </c>
      <c r="L183" s="902">
        <v>3</v>
      </c>
      <c r="M183" s="902">
        <v>27</v>
      </c>
      <c r="N183" s="903">
        <v>8.84</v>
      </c>
      <c r="O183" s="902" t="s">
        <v>4801</v>
      </c>
      <c r="P183" s="904" t="s">
        <v>5158</v>
      </c>
      <c r="Q183" s="905">
        <f t="shared" si="10"/>
        <v>1</v>
      </c>
      <c r="R183" s="905">
        <f t="shared" si="10"/>
        <v>1.4</v>
      </c>
      <c r="S183" s="895">
        <f t="shared" si="11"/>
        <v>8.84</v>
      </c>
      <c r="T183" s="895">
        <f t="shared" si="12"/>
        <v>43</v>
      </c>
      <c r="U183" s="895">
        <f t="shared" si="13"/>
        <v>34.159999999999997</v>
      </c>
      <c r="V183" s="906">
        <f t="shared" si="14"/>
        <v>4.8642533936651589</v>
      </c>
      <c r="W183" s="851">
        <v>34.159999999999997</v>
      </c>
    </row>
    <row r="184" spans="1:23" ht="14.4" customHeight="1" x14ac:dyDescent="0.3">
      <c r="A184" s="910" t="s">
        <v>5159</v>
      </c>
      <c r="B184" s="858"/>
      <c r="C184" s="859"/>
      <c r="D184" s="860"/>
      <c r="E184" s="841">
        <v>2</v>
      </c>
      <c r="F184" s="842">
        <v>1.51</v>
      </c>
      <c r="G184" s="852">
        <v>32.5</v>
      </c>
      <c r="H184" s="845"/>
      <c r="I184" s="839"/>
      <c r="J184" s="840"/>
      <c r="K184" s="844">
        <v>0.54</v>
      </c>
      <c r="L184" s="845">
        <v>3</v>
      </c>
      <c r="M184" s="845">
        <v>28</v>
      </c>
      <c r="N184" s="846">
        <v>9.23</v>
      </c>
      <c r="O184" s="845" t="s">
        <v>4801</v>
      </c>
      <c r="P184" s="862" t="s">
        <v>5160</v>
      </c>
      <c r="Q184" s="847">
        <f t="shared" si="10"/>
        <v>0</v>
      </c>
      <c r="R184" s="847">
        <f t="shared" si="10"/>
        <v>0</v>
      </c>
      <c r="S184" s="858" t="str">
        <f t="shared" si="11"/>
        <v/>
      </c>
      <c r="T184" s="858" t="str">
        <f t="shared" si="12"/>
        <v/>
      </c>
      <c r="U184" s="858" t="str">
        <f t="shared" si="13"/>
        <v/>
      </c>
      <c r="V184" s="863" t="str">
        <f t="shared" si="14"/>
        <v/>
      </c>
      <c r="W184" s="848"/>
    </row>
    <row r="185" spans="1:23" ht="14.4" customHeight="1" x14ac:dyDescent="0.3">
      <c r="A185" s="911" t="s">
        <v>5161</v>
      </c>
      <c r="B185" s="895"/>
      <c r="C185" s="896"/>
      <c r="D185" s="864"/>
      <c r="E185" s="899"/>
      <c r="F185" s="900"/>
      <c r="G185" s="853"/>
      <c r="H185" s="902">
        <v>1</v>
      </c>
      <c r="I185" s="898">
        <v>1.26</v>
      </c>
      <c r="J185" s="850">
        <v>26</v>
      </c>
      <c r="K185" s="901">
        <v>0.6</v>
      </c>
      <c r="L185" s="902">
        <v>3</v>
      </c>
      <c r="M185" s="902">
        <v>30</v>
      </c>
      <c r="N185" s="903">
        <v>10.02</v>
      </c>
      <c r="O185" s="902" t="s">
        <v>4801</v>
      </c>
      <c r="P185" s="904" t="s">
        <v>5162</v>
      </c>
      <c r="Q185" s="905">
        <f t="shared" si="10"/>
        <v>1</v>
      </c>
      <c r="R185" s="905">
        <f t="shared" si="10"/>
        <v>1.26</v>
      </c>
      <c r="S185" s="895">
        <f t="shared" si="11"/>
        <v>10.02</v>
      </c>
      <c r="T185" s="895">
        <f t="shared" si="12"/>
        <v>26</v>
      </c>
      <c r="U185" s="895">
        <f t="shared" si="13"/>
        <v>15.98</v>
      </c>
      <c r="V185" s="906">
        <f t="shared" si="14"/>
        <v>2.5948103792415171</v>
      </c>
      <c r="W185" s="851">
        <v>15.98</v>
      </c>
    </row>
    <row r="186" spans="1:23" ht="14.4" customHeight="1" x14ac:dyDescent="0.3">
      <c r="A186" s="910" t="s">
        <v>5163</v>
      </c>
      <c r="B186" s="854">
        <v>2</v>
      </c>
      <c r="C186" s="855">
        <v>1.29</v>
      </c>
      <c r="D186" s="856">
        <v>28</v>
      </c>
      <c r="E186" s="861">
        <v>2</v>
      </c>
      <c r="F186" s="839">
        <v>1.59</v>
      </c>
      <c r="G186" s="840">
        <v>28</v>
      </c>
      <c r="H186" s="845">
        <v>1</v>
      </c>
      <c r="I186" s="839">
        <v>0.65</v>
      </c>
      <c r="J186" s="843">
        <v>13</v>
      </c>
      <c r="K186" s="844">
        <v>0.65</v>
      </c>
      <c r="L186" s="845">
        <v>3</v>
      </c>
      <c r="M186" s="845">
        <v>29</v>
      </c>
      <c r="N186" s="846">
        <v>9.56</v>
      </c>
      <c r="O186" s="845" t="s">
        <v>4801</v>
      </c>
      <c r="P186" s="862" t="s">
        <v>5164</v>
      </c>
      <c r="Q186" s="847">
        <f t="shared" si="10"/>
        <v>-1</v>
      </c>
      <c r="R186" s="847">
        <f t="shared" si="10"/>
        <v>-0.64</v>
      </c>
      <c r="S186" s="858">
        <f t="shared" si="11"/>
        <v>9.56</v>
      </c>
      <c r="T186" s="858">
        <f t="shared" si="12"/>
        <v>13</v>
      </c>
      <c r="U186" s="858">
        <f t="shared" si="13"/>
        <v>3.4399999999999995</v>
      </c>
      <c r="V186" s="863">
        <f t="shared" si="14"/>
        <v>1.3598326359832635</v>
      </c>
      <c r="W186" s="848">
        <v>3.44</v>
      </c>
    </row>
    <row r="187" spans="1:23" ht="14.4" customHeight="1" x14ac:dyDescent="0.3">
      <c r="A187" s="911" t="s">
        <v>5165</v>
      </c>
      <c r="B187" s="907">
        <v>1</v>
      </c>
      <c r="C187" s="908">
        <v>1</v>
      </c>
      <c r="D187" s="857">
        <v>24</v>
      </c>
      <c r="E187" s="897"/>
      <c r="F187" s="898"/>
      <c r="G187" s="849"/>
      <c r="H187" s="902"/>
      <c r="I187" s="898"/>
      <c r="J187" s="849"/>
      <c r="K187" s="901">
        <v>0.97</v>
      </c>
      <c r="L187" s="902">
        <v>4</v>
      </c>
      <c r="M187" s="902">
        <v>36</v>
      </c>
      <c r="N187" s="903">
        <v>11.83</v>
      </c>
      <c r="O187" s="902" t="s">
        <v>4801</v>
      </c>
      <c r="P187" s="904" t="s">
        <v>5166</v>
      </c>
      <c r="Q187" s="905">
        <f t="shared" si="10"/>
        <v>-1</v>
      </c>
      <c r="R187" s="905">
        <f t="shared" si="10"/>
        <v>-1</v>
      </c>
      <c r="S187" s="895" t="str">
        <f t="shared" si="11"/>
        <v/>
      </c>
      <c r="T187" s="895" t="str">
        <f t="shared" si="12"/>
        <v/>
      </c>
      <c r="U187" s="895" t="str">
        <f t="shared" si="13"/>
        <v/>
      </c>
      <c r="V187" s="906" t="str">
        <f t="shared" si="14"/>
        <v/>
      </c>
      <c r="W187" s="851"/>
    </row>
    <row r="188" spans="1:23" ht="14.4" customHeight="1" x14ac:dyDescent="0.3">
      <c r="A188" s="910" t="s">
        <v>5167</v>
      </c>
      <c r="B188" s="858">
        <v>1</v>
      </c>
      <c r="C188" s="859">
        <v>1.22</v>
      </c>
      <c r="D188" s="860">
        <v>29</v>
      </c>
      <c r="E188" s="861"/>
      <c r="F188" s="839"/>
      <c r="G188" s="840"/>
      <c r="H188" s="841">
        <v>2</v>
      </c>
      <c r="I188" s="842">
        <v>2.1</v>
      </c>
      <c r="J188" s="843">
        <v>25.5</v>
      </c>
      <c r="K188" s="844">
        <v>0.25</v>
      </c>
      <c r="L188" s="845">
        <v>1</v>
      </c>
      <c r="M188" s="845">
        <v>9</v>
      </c>
      <c r="N188" s="846">
        <v>3.01</v>
      </c>
      <c r="O188" s="845" t="s">
        <v>4801</v>
      </c>
      <c r="P188" s="862" t="s">
        <v>5168</v>
      </c>
      <c r="Q188" s="847">
        <f t="shared" si="10"/>
        <v>1</v>
      </c>
      <c r="R188" s="847">
        <f t="shared" si="10"/>
        <v>0.88000000000000012</v>
      </c>
      <c r="S188" s="858">
        <f t="shared" si="11"/>
        <v>6.02</v>
      </c>
      <c r="T188" s="858">
        <f t="shared" si="12"/>
        <v>51</v>
      </c>
      <c r="U188" s="858">
        <f t="shared" si="13"/>
        <v>44.980000000000004</v>
      </c>
      <c r="V188" s="863">
        <f t="shared" si="14"/>
        <v>8.4717607973421938</v>
      </c>
      <c r="W188" s="848">
        <v>44.98</v>
      </c>
    </row>
    <row r="189" spans="1:23" ht="14.4" customHeight="1" x14ac:dyDescent="0.3">
      <c r="A189" s="911" t="s">
        <v>5169</v>
      </c>
      <c r="B189" s="895"/>
      <c r="C189" s="896"/>
      <c r="D189" s="864"/>
      <c r="E189" s="897"/>
      <c r="F189" s="898"/>
      <c r="G189" s="849"/>
      <c r="H189" s="899">
        <v>1</v>
      </c>
      <c r="I189" s="900">
        <v>0.81</v>
      </c>
      <c r="J189" s="850">
        <v>21</v>
      </c>
      <c r="K189" s="901">
        <v>0.31</v>
      </c>
      <c r="L189" s="902">
        <v>1</v>
      </c>
      <c r="M189" s="902">
        <v>11</v>
      </c>
      <c r="N189" s="903">
        <v>3.73</v>
      </c>
      <c r="O189" s="902" t="s">
        <v>4801</v>
      </c>
      <c r="P189" s="904" t="s">
        <v>5170</v>
      </c>
      <c r="Q189" s="905">
        <f t="shared" si="10"/>
        <v>1</v>
      </c>
      <c r="R189" s="905">
        <f t="shared" si="10"/>
        <v>0.81</v>
      </c>
      <c r="S189" s="895">
        <f t="shared" si="11"/>
        <v>3.73</v>
      </c>
      <c r="T189" s="895">
        <f t="shared" si="12"/>
        <v>21</v>
      </c>
      <c r="U189" s="895">
        <f t="shared" si="13"/>
        <v>17.27</v>
      </c>
      <c r="V189" s="906">
        <f t="shared" si="14"/>
        <v>5.6300268096514747</v>
      </c>
      <c r="W189" s="851">
        <v>17.27</v>
      </c>
    </row>
    <row r="190" spans="1:23" ht="14.4" customHeight="1" x14ac:dyDescent="0.3">
      <c r="A190" s="910" t="s">
        <v>5171</v>
      </c>
      <c r="B190" s="858"/>
      <c r="C190" s="859"/>
      <c r="D190" s="860"/>
      <c r="E190" s="861"/>
      <c r="F190" s="839"/>
      <c r="G190" s="840"/>
      <c r="H190" s="841">
        <v>1</v>
      </c>
      <c r="I190" s="842">
        <v>1.35</v>
      </c>
      <c r="J190" s="843">
        <v>45</v>
      </c>
      <c r="K190" s="844">
        <v>0.48</v>
      </c>
      <c r="L190" s="845">
        <v>3</v>
      </c>
      <c r="M190" s="845">
        <v>24</v>
      </c>
      <c r="N190" s="846">
        <v>7.9</v>
      </c>
      <c r="O190" s="845" t="s">
        <v>4801</v>
      </c>
      <c r="P190" s="862" t="s">
        <v>5172</v>
      </c>
      <c r="Q190" s="847">
        <f t="shared" si="10"/>
        <v>1</v>
      </c>
      <c r="R190" s="847">
        <f t="shared" si="10"/>
        <v>1.35</v>
      </c>
      <c r="S190" s="858">
        <f t="shared" si="11"/>
        <v>7.9</v>
      </c>
      <c r="T190" s="858">
        <f t="shared" si="12"/>
        <v>45</v>
      </c>
      <c r="U190" s="858">
        <f t="shared" si="13"/>
        <v>37.1</v>
      </c>
      <c r="V190" s="863">
        <f t="shared" si="14"/>
        <v>5.6962025316455698</v>
      </c>
      <c r="W190" s="848">
        <v>37.1</v>
      </c>
    </row>
    <row r="191" spans="1:23" ht="14.4" customHeight="1" x14ac:dyDescent="0.3">
      <c r="A191" s="910" t="s">
        <v>5173</v>
      </c>
      <c r="B191" s="858"/>
      <c r="C191" s="859"/>
      <c r="D191" s="860"/>
      <c r="E191" s="861">
        <v>1</v>
      </c>
      <c r="F191" s="839">
        <v>0.97</v>
      </c>
      <c r="G191" s="840">
        <v>29</v>
      </c>
      <c r="H191" s="841">
        <v>3</v>
      </c>
      <c r="I191" s="842">
        <v>3.13</v>
      </c>
      <c r="J191" s="843">
        <v>28</v>
      </c>
      <c r="K191" s="844">
        <v>0.38</v>
      </c>
      <c r="L191" s="845">
        <v>2</v>
      </c>
      <c r="M191" s="845">
        <v>16</v>
      </c>
      <c r="N191" s="846">
        <v>5.37</v>
      </c>
      <c r="O191" s="845" t="s">
        <v>4801</v>
      </c>
      <c r="P191" s="862" t="s">
        <v>5174</v>
      </c>
      <c r="Q191" s="847">
        <f t="shared" si="10"/>
        <v>3</v>
      </c>
      <c r="R191" s="847">
        <f t="shared" si="10"/>
        <v>3.13</v>
      </c>
      <c r="S191" s="858">
        <f t="shared" si="11"/>
        <v>16.11</v>
      </c>
      <c r="T191" s="858">
        <f t="shared" si="12"/>
        <v>84</v>
      </c>
      <c r="U191" s="858">
        <f t="shared" si="13"/>
        <v>67.89</v>
      </c>
      <c r="V191" s="863">
        <f t="shared" si="14"/>
        <v>5.2141527001862196</v>
      </c>
      <c r="W191" s="848">
        <v>67.89</v>
      </c>
    </row>
    <row r="192" spans="1:23" ht="14.4" customHeight="1" x14ac:dyDescent="0.3">
      <c r="A192" s="911" t="s">
        <v>5175</v>
      </c>
      <c r="B192" s="895">
        <v>3</v>
      </c>
      <c r="C192" s="896">
        <v>2.17</v>
      </c>
      <c r="D192" s="864">
        <v>27.7</v>
      </c>
      <c r="E192" s="897">
        <v>1</v>
      </c>
      <c r="F192" s="898">
        <v>0.95</v>
      </c>
      <c r="G192" s="849">
        <v>31</v>
      </c>
      <c r="H192" s="899">
        <v>3</v>
      </c>
      <c r="I192" s="900">
        <v>2.48</v>
      </c>
      <c r="J192" s="850">
        <v>23.3</v>
      </c>
      <c r="K192" s="901">
        <v>0.53</v>
      </c>
      <c r="L192" s="902">
        <v>3</v>
      </c>
      <c r="M192" s="902">
        <v>23</v>
      </c>
      <c r="N192" s="903">
        <v>7.6</v>
      </c>
      <c r="O192" s="902" t="s">
        <v>4801</v>
      </c>
      <c r="P192" s="904" t="s">
        <v>5176</v>
      </c>
      <c r="Q192" s="905">
        <f t="shared" si="10"/>
        <v>0</v>
      </c>
      <c r="R192" s="905">
        <f t="shared" si="10"/>
        <v>0.31000000000000005</v>
      </c>
      <c r="S192" s="895">
        <f t="shared" si="11"/>
        <v>22.799999999999997</v>
      </c>
      <c r="T192" s="895">
        <f t="shared" si="12"/>
        <v>69.900000000000006</v>
      </c>
      <c r="U192" s="895">
        <f t="shared" si="13"/>
        <v>47.100000000000009</v>
      </c>
      <c r="V192" s="906">
        <f t="shared" si="14"/>
        <v>3.0657894736842111</v>
      </c>
      <c r="W192" s="851">
        <v>47.2</v>
      </c>
    </row>
    <row r="193" spans="1:23" ht="14.4" customHeight="1" x14ac:dyDescent="0.3">
      <c r="A193" s="911" t="s">
        <v>5177</v>
      </c>
      <c r="B193" s="895">
        <v>1</v>
      </c>
      <c r="C193" s="896">
        <v>1.25</v>
      </c>
      <c r="D193" s="864">
        <v>34</v>
      </c>
      <c r="E193" s="897">
        <v>1</v>
      </c>
      <c r="F193" s="898">
        <v>0.91</v>
      </c>
      <c r="G193" s="849">
        <v>15</v>
      </c>
      <c r="H193" s="899"/>
      <c r="I193" s="900"/>
      <c r="J193" s="853"/>
      <c r="K193" s="901">
        <v>0.91</v>
      </c>
      <c r="L193" s="902">
        <v>3</v>
      </c>
      <c r="M193" s="902">
        <v>30</v>
      </c>
      <c r="N193" s="903">
        <v>9.91</v>
      </c>
      <c r="O193" s="902" t="s">
        <v>4801</v>
      </c>
      <c r="P193" s="904" t="s">
        <v>5178</v>
      </c>
      <c r="Q193" s="905">
        <f t="shared" si="10"/>
        <v>-1</v>
      </c>
      <c r="R193" s="905">
        <f t="shared" si="10"/>
        <v>-1.25</v>
      </c>
      <c r="S193" s="895" t="str">
        <f t="shared" si="11"/>
        <v/>
      </c>
      <c r="T193" s="895" t="str">
        <f t="shared" si="12"/>
        <v/>
      </c>
      <c r="U193" s="895" t="str">
        <f t="shared" si="13"/>
        <v/>
      </c>
      <c r="V193" s="906" t="str">
        <f t="shared" si="14"/>
        <v/>
      </c>
      <c r="W193" s="851"/>
    </row>
    <row r="194" spans="1:23" ht="14.4" customHeight="1" x14ac:dyDescent="0.3">
      <c r="A194" s="910" t="s">
        <v>5179</v>
      </c>
      <c r="B194" s="854">
        <v>3</v>
      </c>
      <c r="C194" s="855">
        <v>1.66</v>
      </c>
      <c r="D194" s="856">
        <v>17</v>
      </c>
      <c r="E194" s="861">
        <v>1</v>
      </c>
      <c r="F194" s="839">
        <v>1.39</v>
      </c>
      <c r="G194" s="840">
        <v>35</v>
      </c>
      <c r="H194" s="845">
        <v>1</v>
      </c>
      <c r="I194" s="839">
        <v>0.82</v>
      </c>
      <c r="J194" s="843">
        <v>23</v>
      </c>
      <c r="K194" s="844">
        <v>0.38</v>
      </c>
      <c r="L194" s="845">
        <v>2</v>
      </c>
      <c r="M194" s="845">
        <v>14</v>
      </c>
      <c r="N194" s="846">
        <v>4.72</v>
      </c>
      <c r="O194" s="845" t="s">
        <v>4801</v>
      </c>
      <c r="P194" s="862" t="s">
        <v>5180</v>
      </c>
      <c r="Q194" s="847">
        <f t="shared" si="10"/>
        <v>-2</v>
      </c>
      <c r="R194" s="847">
        <f t="shared" si="10"/>
        <v>-0.84</v>
      </c>
      <c r="S194" s="858">
        <f t="shared" si="11"/>
        <v>4.72</v>
      </c>
      <c r="T194" s="858">
        <f t="shared" si="12"/>
        <v>23</v>
      </c>
      <c r="U194" s="858">
        <f t="shared" si="13"/>
        <v>18.28</v>
      </c>
      <c r="V194" s="863">
        <f t="shared" si="14"/>
        <v>4.8728813559322033</v>
      </c>
      <c r="W194" s="848">
        <v>18.28</v>
      </c>
    </row>
    <row r="195" spans="1:23" ht="14.4" customHeight="1" x14ac:dyDescent="0.3">
      <c r="A195" s="911" t="s">
        <v>5181</v>
      </c>
      <c r="B195" s="907">
        <v>9</v>
      </c>
      <c r="C195" s="908">
        <v>7.36</v>
      </c>
      <c r="D195" s="857">
        <v>22.4</v>
      </c>
      <c r="E195" s="897">
        <v>4</v>
      </c>
      <c r="F195" s="898">
        <v>5.05</v>
      </c>
      <c r="G195" s="849">
        <v>31.5</v>
      </c>
      <c r="H195" s="902">
        <v>5</v>
      </c>
      <c r="I195" s="898">
        <v>6.84</v>
      </c>
      <c r="J195" s="850">
        <v>33.6</v>
      </c>
      <c r="K195" s="901">
        <v>0.42</v>
      </c>
      <c r="L195" s="902">
        <v>2</v>
      </c>
      <c r="M195" s="902">
        <v>15</v>
      </c>
      <c r="N195" s="903">
        <v>5.08</v>
      </c>
      <c r="O195" s="902" t="s">
        <v>4801</v>
      </c>
      <c r="P195" s="904" t="s">
        <v>5182</v>
      </c>
      <c r="Q195" s="905">
        <f t="shared" si="10"/>
        <v>-4</v>
      </c>
      <c r="R195" s="905">
        <f t="shared" si="10"/>
        <v>-0.52000000000000046</v>
      </c>
      <c r="S195" s="895">
        <f t="shared" si="11"/>
        <v>25.4</v>
      </c>
      <c r="T195" s="895">
        <f t="shared" si="12"/>
        <v>168</v>
      </c>
      <c r="U195" s="895">
        <f t="shared" si="13"/>
        <v>142.6</v>
      </c>
      <c r="V195" s="906">
        <f t="shared" si="14"/>
        <v>6.6141732283464574</v>
      </c>
      <c r="W195" s="851">
        <v>142.6</v>
      </c>
    </row>
    <row r="196" spans="1:23" ht="14.4" customHeight="1" x14ac:dyDescent="0.3">
      <c r="A196" s="911" t="s">
        <v>5183</v>
      </c>
      <c r="B196" s="907">
        <v>1</v>
      </c>
      <c r="C196" s="908">
        <v>0.85</v>
      </c>
      <c r="D196" s="857">
        <v>25</v>
      </c>
      <c r="E196" s="897">
        <v>4</v>
      </c>
      <c r="F196" s="898">
        <v>3.83</v>
      </c>
      <c r="G196" s="849">
        <v>21.8</v>
      </c>
      <c r="H196" s="902"/>
      <c r="I196" s="898"/>
      <c r="J196" s="849"/>
      <c r="K196" s="901">
        <v>0.64</v>
      </c>
      <c r="L196" s="902">
        <v>2</v>
      </c>
      <c r="M196" s="902">
        <v>21</v>
      </c>
      <c r="N196" s="903">
        <v>7.09</v>
      </c>
      <c r="O196" s="902" t="s">
        <v>4801</v>
      </c>
      <c r="P196" s="904" t="s">
        <v>5184</v>
      </c>
      <c r="Q196" s="905">
        <f t="shared" si="10"/>
        <v>-1</v>
      </c>
      <c r="R196" s="905">
        <f t="shared" si="10"/>
        <v>-0.85</v>
      </c>
      <c r="S196" s="895" t="str">
        <f t="shared" si="11"/>
        <v/>
      </c>
      <c r="T196" s="895" t="str">
        <f t="shared" si="12"/>
        <v/>
      </c>
      <c r="U196" s="895" t="str">
        <f t="shared" si="13"/>
        <v/>
      </c>
      <c r="V196" s="906" t="str">
        <f t="shared" si="14"/>
        <v/>
      </c>
      <c r="W196" s="851"/>
    </row>
    <row r="197" spans="1:23" ht="14.4" customHeight="1" x14ac:dyDescent="0.3">
      <c r="A197" s="910" t="s">
        <v>5185</v>
      </c>
      <c r="B197" s="858"/>
      <c r="C197" s="859"/>
      <c r="D197" s="860"/>
      <c r="E197" s="841">
        <v>2</v>
      </c>
      <c r="F197" s="842">
        <v>3.19</v>
      </c>
      <c r="G197" s="852">
        <v>30.5</v>
      </c>
      <c r="H197" s="845"/>
      <c r="I197" s="839"/>
      <c r="J197" s="840"/>
      <c r="K197" s="844">
        <v>0.56000000000000005</v>
      </c>
      <c r="L197" s="845">
        <v>2</v>
      </c>
      <c r="M197" s="845">
        <v>15</v>
      </c>
      <c r="N197" s="846">
        <v>5.0599999999999996</v>
      </c>
      <c r="O197" s="845" t="s">
        <v>4801</v>
      </c>
      <c r="P197" s="862" t="s">
        <v>5186</v>
      </c>
      <c r="Q197" s="847">
        <f t="shared" si="10"/>
        <v>0</v>
      </c>
      <c r="R197" s="847">
        <f t="shared" si="10"/>
        <v>0</v>
      </c>
      <c r="S197" s="858" t="str">
        <f t="shared" si="11"/>
        <v/>
      </c>
      <c r="T197" s="858" t="str">
        <f t="shared" si="12"/>
        <v/>
      </c>
      <c r="U197" s="858" t="str">
        <f t="shared" si="13"/>
        <v/>
      </c>
      <c r="V197" s="863" t="str">
        <f t="shared" si="14"/>
        <v/>
      </c>
      <c r="W197" s="848"/>
    </row>
    <row r="198" spans="1:23" ht="14.4" customHeight="1" x14ac:dyDescent="0.3">
      <c r="A198" s="910" t="s">
        <v>5187</v>
      </c>
      <c r="B198" s="858"/>
      <c r="C198" s="859"/>
      <c r="D198" s="860"/>
      <c r="E198" s="861">
        <v>1</v>
      </c>
      <c r="F198" s="839">
        <v>0.59</v>
      </c>
      <c r="G198" s="840">
        <v>29</v>
      </c>
      <c r="H198" s="841"/>
      <c r="I198" s="842"/>
      <c r="J198" s="852"/>
      <c r="K198" s="844">
        <v>0.32</v>
      </c>
      <c r="L198" s="845">
        <v>2</v>
      </c>
      <c r="M198" s="845">
        <v>18</v>
      </c>
      <c r="N198" s="846">
        <v>6.06</v>
      </c>
      <c r="O198" s="845" t="s">
        <v>4801</v>
      </c>
      <c r="P198" s="862" t="s">
        <v>5188</v>
      </c>
      <c r="Q198" s="847">
        <f t="shared" ref="Q198:R200" si="15">H198-B198</f>
        <v>0</v>
      </c>
      <c r="R198" s="847">
        <f t="shared" si="15"/>
        <v>0</v>
      </c>
      <c r="S198" s="858" t="str">
        <f>IF(H198=0,"",H198*N198)</f>
        <v/>
      </c>
      <c r="T198" s="858" t="str">
        <f>IF(H198=0,"",H198*J198)</f>
        <v/>
      </c>
      <c r="U198" s="858" t="str">
        <f>IF(H198=0,"",T198-S198)</f>
        <v/>
      </c>
      <c r="V198" s="863" t="str">
        <f>IF(H198=0,"",T198/S198)</f>
        <v/>
      </c>
      <c r="W198" s="848"/>
    </row>
    <row r="199" spans="1:23" ht="14.4" customHeight="1" x14ac:dyDescent="0.3">
      <c r="A199" s="911" t="s">
        <v>5189</v>
      </c>
      <c r="B199" s="895"/>
      <c r="C199" s="896"/>
      <c r="D199" s="864"/>
      <c r="E199" s="897"/>
      <c r="F199" s="898"/>
      <c r="G199" s="849"/>
      <c r="H199" s="899">
        <v>1</v>
      </c>
      <c r="I199" s="900">
        <v>0.49</v>
      </c>
      <c r="J199" s="850">
        <v>10</v>
      </c>
      <c r="K199" s="901">
        <v>0.48</v>
      </c>
      <c r="L199" s="902">
        <v>2</v>
      </c>
      <c r="M199" s="902">
        <v>21</v>
      </c>
      <c r="N199" s="903">
        <v>6.93</v>
      </c>
      <c r="O199" s="902" t="s">
        <v>4801</v>
      </c>
      <c r="P199" s="904" t="s">
        <v>5190</v>
      </c>
      <c r="Q199" s="905">
        <f t="shared" si="15"/>
        <v>1</v>
      </c>
      <c r="R199" s="905">
        <f t="shared" si="15"/>
        <v>0.49</v>
      </c>
      <c r="S199" s="895">
        <f>IF(H199=0,"",H199*N199)</f>
        <v>6.93</v>
      </c>
      <c r="T199" s="895">
        <f>IF(H199=0,"",H199*J199)</f>
        <v>10</v>
      </c>
      <c r="U199" s="895">
        <f>IF(H199=0,"",T199-S199)</f>
        <v>3.0700000000000003</v>
      </c>
      <c r="V199" s="906">
        <f>IF(H199=0,"",T199/S199)</f>
        <v>1.4430014430014431</v>
      </c>
      <c r="W199" s="851">
        <v>3.07</v>
      </c>
    </row>
    <row r="200" spans="1:23" ht="14.4" customHeight="1" x14ac:dyDescent="0.3">
      <c r="A200" s="910" t="s">
        <v>5191</v>
      </c>
      <c r="B200" s="858"/>
      <c r="C200" s="859"/>
      <c r="D200" s="860"/>
      <c r="E200" s="861"/>
      <c r="F200" s="839"/>
      <c r="G200" s="840"/>
      <c r="H200" s="841">
        <v>1</v>
      </c>
      <c r="I200" s="842">
        <v>3.56</v>
      </c>
      <c r="J200" s="843">
        <v>35</v>
      </c>
      <c r="K200" s="844">
        <v>2.4</v>
      </c>
      <c r="L200" s="845">
        <v>3</v>
      </c>
      <c r="M200" s="845">
        <v>27</v>
      </c>
      <c r="N200" s="846">
        <v>8.92</v>
      </c>
      <c r="O200" s="845" t="s">
        <v>4801</v>
      </c>
      <c r="P200" s="862" t="s">
        <v>5192</v>
      </c>
      <c r="Q200" s="847">
        <f t="shared" si="15"/>
        <v>1</v>
      </c>
      <c r="R200" s="847">
        <f t="shared" si="15"/>
        <v>3.56</v>
      </c>
      <c r="S200" s="858">
        <f>IF(H200=0,"",H200*N200)</f>
        <v>8.92</v>
      </c>
      <c r="T200" s="858">
        <f>IF(H200=0,"",H200*J200)</f>
        <v>35</v>
      </c>
      <c r="U200" s="858">
        <f>IF(H200=0,"",T200-S200)</f>
        <v>26.08</v>
      </c>
      <c r="V200" s="863">
        <f>IF(H200=0,"",T200/S200)</f>
        <v>3.9237668161434978</v>
      </c>
      <c r="W200" s="848">
        <v>26.08</v>
      </c>
    </row>
    <row r="201" spans="1:23" ht="14.4" customHeight="1" x14ac:dyDescent="0.3">
      <c r="A201" s="911" t="s">
        <v>5193</v>
      </c>
      <c r="B201" s="895">
        <v>1</v>
      </c>
      <c r="C201" s="896">
        <v>3.67</v>
      </c>
      <c r="D201" s="864">
        <v>39</v>
      </c>
      <c r="E201" s="897"/>
      <c r="F201" s="898"/>
      <c r="G201" s="849"/>
      <c r="H201" s="899">
        <v>1</v>
      </c>
      <c r="I201" s="900">
        <v>4.71</v>
      </c>
      <c r="J201" s="850">
        <v>44</v>
      </c>
      <c r="K201" s="901">
        <v>2.96</v>
      </c>
      <c r="L201" s="902">
        <v>4</v>
      </c>
      <c r="M201" s="902">
        <v>34</v>
      </c>
      <c r="N201" s="903">
        <v>11.46</v>
      </c>
      <c r="O201" s="902" t="s">
        <v>4801</v>
      </c>
      <c r="P201" s="904" t="s">
        <v>5194</v>
      </c>
      <c r="Q201" s="905"/>
      <c r="R201" s="895"/>
      <c r="S201" s="895"/>
      <c r="T201" s="895"/>
      <c r="U201" s="895"/>
      <c r="V201" s="906"/>
      <c r="W201" s="851">
        <v>32.54</v>
      </c>
    </row>
    <row r="202" spans="1:23" ht="14.4" customHeight="1" x14ac:dyDescent="0.3">
      <c r="A202" s="910" t="s">
        <v>5195</v>
      </c>
      <c r="B202" s="858">
        <v>1</v>
      </c>
      <c r="C202" s="859">
        <v>1.26</v>
      </c>
      <c r="D202" s="860">
        <v>19</v>
      </c>
      <c r="E202" s="841"/>
      <c r="F202" s="842"/>
      <c r="G202" s="852"/>
      <c r="H202" s="845"/>
      <c r="I202" s="839"/>
      <c r="J202" s="840"/>
      <c r="K202" s="844">
        <v>1.26</v>
      </c>
      <c r="L202" s="845">
        <v>2</v>
      </c>
      <c r="M202" s="845">
        <v>19</v>
      </c>
      <c r="N202" s="846">
        <v>6.36</v>
      </c>
      <c r="O202" s="845" t="s">
        <v>4801</v>
      </c>
      <c r="P202" s="862" t="s">
        <v>5196</v>
      </c>
      <c r="Q202" s="847"/>
      <c r="R202" s="858"/>
      <c r="S202" s="858"/>
      <c r="T202" s="858"/>
      <c r="U202" s="858"/>
      <c r="V202" s="863"/>
      <c r="W202" s="848"/>
    </row>
    <row r="203" spans="1:23" ht="14.4" customHeight="1" x14ac:dyDescent="0.3">
      <c r="A203" s="911" t="s">
        <v>5197</v>
      </c>
      <c r="B203" s="895">
        <v>1</v>
      </c>
      <c r="C203" s="896">
        <v>2.2200000000000002</v>
      </c>
      <c r="D203" s="864">
        <v>32</v>
      </c>
      <c r="E203" s="899">
        <v>2</v>
      </c>
      <c r="F203" s="900">
        <v>3.81</v>
      </c>
      <c r="G203" s="853">
        <v>19.5</v>
      </c>
      <c r="H203" s="902"/>
      <c r="I203" s="898"/>
      <c r="J203" s="849"/>
      <c r="K203" s="901">
        <v>1.91</v>
      </c>
      <c r="L203" s="902">
        <v>3</v>
      </c>
      <c r="M203" s="902">
        <v>29</v>
      </c>
      <c r="N203" s="903">
        <v>9.8000000000000007</v>
      </c>
      <c r="O203" s="902" t="s">
        <v>4801</v>
      </c>
      <c r="P203" s="904" t="s">
        <v>5198</v>
      </c>
      <c r="Q203" s="905"/>
      <c r="R203" s="895"/>
      <c r="S203" s="895"/>
      <c r="T203" s="895"/>
      <c r="U203" s="895"/>
      <c r="V203" s="906"/>
      <c r="W203" s="851"/>
    </row>
    <row r="204" spans="1:23" ht="14.4" customHeight="1" x14ac:dyDescent="0.3">
      <c r="A204" s="911" t="s">
        <v>5199</v>
      </c>
      <c r="B204" s="895">
        <v>1</v>
      </c>
      <c r="C204" s="896">
        <v>3.32</v>
      </c>
      <c r="D204" s="864">
        <v>41</v>
      </c>
      <c r="E204" s="899">
        <v>2</v>
      </c>
      <c r="F204" s="900">
        <v>6.63</v>
      </c>
      <c r="G204" s="853">
        <v>18.5</v>
      </c>
      <c r="H204" s="902">
        <v>1</v>
      </c>
      <c r="I204" s="898">
        <v>3.33</v>
      </c>
      <c r="J204" s="850">
        <v>40</v>
      </c>
      <c r="K204" s="901">
        <v>3.32</v>
      </c>
      <c r="L204" s="902">
        <v>5</v>
      </c>
      <c r="M204" s="902">
        <v>44</v>
      </c>
      <c r="N204" s="903">
        <v>14.7</v>
      </c>
      <c r="O204" s="902" t="s">
        <v>4801</v>
      </c>
      <c r="P204" s="904" t="s">
        <v>5200</v>
      </c>
      <c r="Q204" s="905"/>
      <c r="R204" s="895"/>
      <c r="S204" s="895"/>
      <c r="T204" s="895"/>
      <c r="U204" s="895"/>
      <c r="V204" s="906"/>
      <c r="W204" s="851">
        <v>25.3</v>
      </c>
    </row>
    <row r="205" spans="1:23" ht="14.4" customHeight="1" x14ac:dyDescent="0.3">
      <c r="A205" s="910" t="s">
        <v>5201</v>
      </c>
      <c r="B205" s="858"/>
      <c r="C205" s="859"/>
      <c r="D205" s="860"/>
      <c r="E205" s="841">
        <v>1</v>
      </c>
      <c r="F205" s="842">
        <v>3.35</v>
      </c>
      <c r="G205" s="852">
        <v>42</v>
      </c>
      <c r="H205" s="845"/>
      <c r="I205" s="839"/>
      <c r="J205" s="840"/>
      <c r="K205" s="844">
        <v>1.2</v>
      </c>
      <c r="L205" s="845">
        <v>2</v>
      </c>
      <c r="M205" s="845">
        <v>19</v>
      </c>
      <c r="N205" s="846">
        <v>6.36</v>
      </c>
      <c r="O205" s="845" t="s">
        <v>4801</v>
      </c>
      <c r="P205" s="862" t="s">
        <v>5202</v>
      </c>
      <c r="Q205" s="847"/>
      <c r="R205" s="858"/>
      <c r="S205" s="858"/>
      <c r="T205" s="858"/>
      <c r="U205" s="858"/>
      <c r="V205" s="863"/>
      <c r="W205" s="848"/>
    </row>
    <row r="206" spans="1:23" ht="14.4" customHeight="1" x14ac:dyDescent="0.3">
      <c r="A206" s="910" t="s">
        <v>5203</v>
      </c>
      <c r="B206" s="858"/>
      <c r="C206" s="859"/>
      <c r="D206" s="860"/>
      <c r="E206" s="861"/>
      <c r="F206" s="839"/>
      <c r="G206" s="840"/>
      <c r="H206" s="841">
        <v>1</v>
      </c>
      <c r="I206" s="842">
        <v>1.45</v>
      </c>
      <c r="J206" s="843">
        <v>24</v>
      </c>
      <c r="K206" s="844">
        <v>0.65</v>
      </c>
      <c r="L206" s="845">
        <v>2</v>
      </c>
      <c r="M206" s="845">
        <v>14</v>
      </c>
      <c r="N206" s="846">
        <v>4.6399999999999997</v>
      </c>
      <c r="O206" s="845" t="s">
        <v>4801</v>
      </c>
      <c r="P206" s="862" t="s">
        <v>5204</v>
      </c>
      <c r="Q206" s="847"/>
      <c r="R206" s="858"/>
      <c r="S206" s="858"/>
      <c r="T206" s="858"/>
      <c r="U206" s="858"/>
      <c r="V206" s="863"/>
      <c r="W206" s="848">
        <v>19.36</v>
      </c>
    </row>
    <row r="207" spans="1:23" ht="14.4" customHeight="1" x14ac:dyDescent="0.3">
      <c r="A207" s="910" t="s">
        <v>5205</v>
      </c>
      <c r="B207" s="854">
        <v>1</v>
      </c>
      <c r="C207" s="855">
        <v>1.59</v>
      </c>
      <c r="D207" s="856">
        <v>22</v>
      </c>
      <c r="E207" s="861"/>
      <c r="F207" s="839"/>
      <c r="G207" s="840"/>
      <c r="H207" s="845"/>
      <c r="I207" s="839"/>
      <c r="J207" s="840"/>
      <c r="K207" s="844">
        <v>0.55000000000000004</v>
      </c>
      <c r="L207" s="845">
        <v>1</v>
      </c>
      <c r="M207" s="845">
        <v>10</v>
      </c>
      <c r="N207" s="846">
        <v>3.49</v>
      </c>
      <c r="O207" s="845" t="s">
        <v>4801</v>
      </c>
      <c r="P207" s="862" t="s">
        <v>5206</v>
      </c>
      <c r="Q207" s="847"/>
      <c r="R207" s="858"/>
      <c r="S207" s="858"/>
      <c r="T207" s="858"/>
      <c r="U207" s="858"/>
      <c r="V207" s="863"/>
      <c r="W207" s="848"/>
    </row>
    <row r="208" spans="1:23" ht="14.4" customHeight="1" x14ac:dyDescent="0.3">
      <c r="A208" s="910" t="s">
        <v>5207</v>
      </c>
      <c r="B208" s="854">
        <v>1</v>
      </c>
      <c r="C208" s="855">
        <v>0.69</v>
      </c>
      <c r="D208" s="856">
        <v>22</v>
      </c>
      <c r="E208" s="861">
        <v>2</v>
      </c>
      <c r="F208" s="839">
        <v>2.09</v>
      </c>
      <c r="G208" s="840">
        <v>29</v>
      </c>
      <c r="H208" s="845"/>
      <c r="I208" s="839"/>
      <c r="J208" s="840"/>
      <c r="K208" s="844">
        <v>0.46</v>
      </c>
      <c r="L208" s="845">
        <v>2</v>
      </c>
      <c r="M208" s="845">
        <v>17</v>
      </c>
      <c r="N208" s="846">
        <v>5.8</v>
      </c>
      <c r="O208" s="845" t="s">
        <v>4801</v>
      </c>
      <c r="P208" s="862" t="s">
        <v>5208</v>
      </c>
      <c r="Q208" s="847"/>
      <c r="R208" s="858"/>
      <c r="S208" s="858"/>
      <c r="T208" s="858"/>
      <c r="U208" s="858"/>
      <c r="V208" s="863"/>
      <c r="W208" s="848"/>
    </row>
    <row r="209" spans="1:23" ht="14.4" customHeight="1" x14ac:dyDescent="0.3">
      <c r="A209" s="911" t="s">
        <v>5209</v>
      </c>
      <c r="B209" s="907">
        <v>4</v>
      </c>
      <c r="C209" s="908">
        <v>3.7</v>
      </c>
      <c r="D209" s="857">
        <v>29</v>
      </c>
      <c r="E209" s="897">
        <v>3</v>
      </c>
      <c r="F209" s="898">
        <v>2.34</v>
      </c>
      <c r="G209" s="849">
        <v>20.3</v>
      </c>
      <c r="H209" s="902"/>
      <c r="I209" s="898"/>
      <c r="J209" s="849"/>
      <c r="K209" s="901">
        <v>0.65</v>
      </c>
      <c r="L209" s="902">
        <v>3</v>
      </c>
      <c r="M209" s="902">
        <v>23</v>
      </c>
      <c r="N209" s="903">
        <v>7.8</v>
      </c>
      <c r="O209" s="902" t="s">
        <v>4801</v>
      </c>
      <c r="P209" s="904" t="s">
        <v>5210</v>
      </c>
      <c r="Q209" s="905"/>
      <c r="R209" s="895"/>
      <c r="S209" s="895"/>
      <c r="T209" s="895"/>
      <c r="U209" s="895"/>
      <c r="V209" s="906"/>
      <c r="W209" s="851"/>
    </row>
    <row r="210" spans="1:23" ht="14.4" customHeight="1" x14ac:dyDescent="0.3">
      <c r="A210" s="911" t="s">
        <v>5211</v>
      </c>
      <c r="B210" s="907">
        <v>1</v>
      </c>
      <c r="C210" s="908">
        <v>1.74</v>
      </c>
      <c r="D210" s="857">
        <v>40</v>
      </c>
      <c r="E210" s="897"/>
      <c r="F210" s="898"/>
      <c r="G210" s="849"/>
      <c r="H210" s="902">
        <v>1</v>
      </c>
      <c r="I210" s="898">
        <v>2.65</v>
      </c>
      <c r="J210" s="850">
        <v>52</v>
      </c>
      <c r="K210" s="901">
        <v>1</v>
      </c>
      <c r="L210" s="902">
        <v>3</v>
      </c>
      <c r="M210" s="902">
        <v>30</v>
      </c>
      <c r="N210" s="903">
        <v>9.91</v>
      </c>
      <c r="O210" s="902" t="s">
        <v>4801</v>
      </c>
      <c r="P210" s="904" t="s">
        <v>5212</v>
      </c>
      <c r="Q210" s="905"/>
      <c r="R210" s="895"/>
      <c r="S210" s="895"/>
      <c r="T210" s="895"/>
      <c r="U210" s="895"/>
      <c r="V210" s="906"/>
      <c r="W210" s="851">
        <v>42.09</v>
      </c>
    </row>
    <row r="211" spans="1:23" ht="14.4" customHeight="1" x14ac:dyDescent="0.3">
      <c r="A211" s="910" t="s">
        <v>5213</v>
      </c>
      <c r="B211" s="858"/>
      <c r="C211" s="859"/>
      <c r="D211" s="860"/>
      <c r="E211" s="841">
        <v>1</v>
      </c>
      <c r="F211" s="842">
        <v>1.18</v>
      </c>
      <c r="G211" s="852">
        <v>16</v>
      </c>
      <c r="H211" s="845"/>
      <c r="I211" s="839"/>
      <c r="J211" s="840"/>
      <c r="K211" s="844">
        <v>1.18</v>
      </c>
      <c r="L211" s="845">
        <v>3</v>
      </c>
      <c r="M211" s="845">
        <v>29</v>
      </c>
      <c r="N211" s="846">
        <v>9.64</v>
      </c>
      <c r="O211" s="845" t="s">
        <v>4801</v>
      </c>
      <c r="P211" s="862" t="s">
        <v>5214</v>
      </c>
      <c r="Q211" s="847"/>
      <c r="R211" s="858"/>
      <c r="S211" s="858"/>
      <c r="T211" s="858"/>
      <c r="U211" s="858"/>
      <c r="V211" s="863"/>
      <c r="W211" s="848"/>
    </row>
    <row r="212" spans="1:23" ht="14.4" customHeight="1" x14ac:dyDescent="0.3">
      <c r="A212" s="910" t="s">
        <v>5215</v>
      </c>
      <c r="B212" s="858">
        <v>1</v>
      </c>
      <c r="C212" s="859">
        <v>0.87</v>
      </c>
      <c r="D212" s="860">
        <v>29</v>
      </c>
      <c r="E212" s="861">
        <v>6</v>
      </c>
      <c r="F212" s="839">
        <v>5.08</v>
      </c>
      <c r="G212" s="840">
        <v>27.3</v>
      </c>
      <c r="H212" s="841">
        <v>9</v>
      </c>
      <c r="I212" s="842">
        <v>7.29</v>
      </c>
      <c r="J212" s="843">
        <v>27.1</v>
      </c>
      <c r="K212" s="844">
        <v>0.42</v>
      </c>
      <c r="L212" s="845">
        <v>2</v>
      </c>
      <c r="M212" s="845">
        <v>18</v>
      </c>
      <c r="N212" s="846">
        <v>5.84</v>
      </c>
      <c r="O212" s="845" t="s">
        <v>4801</v>
      </c>
      <c r="P212" s="862" t="s">
        <v>5216</v>
      </c>
      <c r="Q212" s="847"/>
      <c r="R212" s="858"/>
      <c r="S212" s="858"/>
      <c r="T212" s="858"/>
      <c r="U212" s="858"/>
      <c r="V212" s="863"/>
      <c r="W212" s="848">
        <v>191.44</v>
      </c>
    </row>
    <row r="213" spans="1:23" ht="14.4" customHeight="1" x14ac:dyDescent="0.3">
      <c r="A213" s="911" t="s">
        <v>5217</v>
      </c>
      <c r="B213" s="895">
        <v>5</v>
      </c>
      <c r="C213" s="896">
        <v>3.44</v>
      </c>
      <c r="D213" s="864">
        <v>23</v>
      </c>
      <c r="E213" s="897">
        <v>14</v>
      </c>
      <c r="F213" s="898">
        <v>10.55</v>
      </c>
      <c r="G213" s="849">
        <v>25.3</v>
      </c>
      <c r="H213" s="899">
        <v>11</v>
      </c>
      <c r="I213" s="900">
        <v>10.23</v>
      </c>
      <c r="J213" s="850">
        <v>29.5</v>
      </c>
      <c r="K213" s="901">
        <v>0.55000000000000004</v>
      </c>
      <c r="L213" s="902">
        <v>2</v>
      </c>
      <c r="M213" s="902">
        <v>22</v>
      </c>
      <c r="N213" s="903">
        <v>7.3</v>
      </c>
      <c r="O213" s="902" t="s">
        <v>4801</v>
      </c>
      <c r="P213" s="904" t="s">
        <v>5218</v>
      </c>
      <c r="Q213" s="905"/>
      <c r="R213" s="895"/>
      <c r="S213" s="895"/>
      <c r="T213" s="895"/>
      <c r="U213" s="895"/>
      <c r="V213" s="906"/>
      <c r="W213" s="851">
        <v>243.7</v>
      </c>
    </row>
    <row r="214" spans="1:23" ht="14.4" customHeight="1" x14ac:dyDescent="0.3">
      <c r="A214" s="911" t="s">
        <v>5219</v>
      </c>
      <c r="B214" s="895">
        <v>1</v>
      </c>
      <c r="C214" s="896">
        <v>0.92</v>
      </c>
      <c r="D214" s="864">
        <v>17</v>
      </c>
      <c r="E214" s="897">
        <v>4</v>
      </c>
      <c r="F214" s="898">
        <v>4.18</v>
      </c>
      <c r="G214" s="849">
        <v>32.799999999999997</v>
      </c>
      <c r="H214" s="899">
        <v>4</v>
      </c>
      <c r="I214" s="900">
        <v>3.07</v>
      </c>
      <c r="J214" s="850">
        <v>26</v>
      </c>
      <c r="K214" s="901">
        <v>0.77</v>
      </c>
      <c r="L214" s="902">
        <v>3</v>
      </c>
      <c r="M214" s="902">
        <v>30</v>
      </c>
      <c r="N214" s="903">
        <v>10.1</v>
      </c>
      <c r="O214" s="902" t="s">
        <v>4801</v>
      </c>
      <c r="P214" s="904" t="s">
        <v>5220</v>
      </c>
      <c r="Q214" s="905"/>
      <c r="R214" s="895"/>
      <c r="S214" s="895"/>
      <c r="T214" s="895"/>
      <c r="U214" s="895"/>
      <c r="V214" s="906"/>
      <c r="W214" s="851">
        <v>63.6</v>
      </c>
    </row>
    <row r="215" spans="1:23" ht="14.4" customHeight="1" x14ac:dyDescent="0.3">
      <c r="A215" s="910" t="s">
        <v>5221</v>
      </c>
      <c r="B215" s="858"/>
      <c r="C215" s="859"/>
      <c r="D215" s="860"/>
      <c r="E215" s="861"/>
      <c r="F215" s="839"/>
      <c r="G215" s="840"/>
      <c r="H215" s="841">
        <v>1</v>
      </c>
      <c r="I215" s="842">
        <v>4.8899999999999997</v>
      </c>
      <c r="J215" s="843">
        <v>90</v>
      </c>
      <c r="K215" s="844">
        <v>0.45</v>
      </c>
      <c r="L215" s="845">
        <v>1</v>
      </c>
      <c r="M215" s="845">
        <v>13</v>
      </c>
      <c r="N215" s="846">
        <v>4.24</v>
      </c>
      <c r="O215" s="845" t="s">
        <v>4801</v>
      </c>
      <c r="P215" s="862" t="s">
        <v>5222</v>
      </c>
      <c r="Q215" s="847"/>
      <c r="R215" s="858"/>
      <c r="S215" s="858"/>
      <c r="T215" s="858"/>
      <c r="U215" s="858"/>
      <c r="V215" s="863"/>
      <c r="W215" s="848">
        <v>85.76</v>
      </c>
    </row>
    <row r="216" spans="1:23" ht="14.4" customHeight="1" x14ac:dyDescent="0.3">
      <c r="A216" s="910" t="s">
        <v>5223</v>
      </c>
      <c r="B216" s="854">
        <v>1</v>
      </c>
      <c r="C216" s="855">
        <v>2.63</v>
      </c>
      <c r="D216" s="856">
        <v>51</v>
      </c>
      <c r="E216" s="861"/>
      <c r="F216" s="839"/>
      <c r="G216" s="840"/>
      <c r="H216" s="845"/>
      <c r="I216" s="839"/>
      <c r="J216" s="840"/>
      <c r="K216" s="844">
        <v>0.46</v>
      </c>
      <c r="L216" s="845">
        <v>2</v>
      </c>
      <c r="M216" s="845">
        <v>15</v>
      </c>
      <c r="N216" s="846">
        <v>4.88</v>
      </c>
      <c r="O216" s="845" t="s">
        <v>4801</v>
      </c>
      <c r="P216" s="862" t="s">
        <v>5224</v>
      </c>
      <c r="Q216" s="847"/>
      <c r="R216" s="858"/>
      <c r="S216" s="858"/>
      <c r="T216" s="858"/>
      <c r="U216" s="858"/>
      <c r="V216" s="863"/>
      <c r="W216" s="848"/>
    </row>
    <row r="217" spans="1:23" ht="14.4" customHeight="1" x14ac:dyDescent="0.3">
      <c r="A217" s="910" t="s">
        <v>5225</v>
      </c>
      <c r="B217" s="854">
        <v>1</v>
      </c>
      <c r="C217" s="855">
        <v>1.67</v>
      </c>
      <c r="D217" s="856">
        <v>23</v>
      </c>
      <c r="E217" s="861"/>
      <c r="F217" s="839"/>
      <c r="G217" s="840"/>
      <c r="H217" s="845"/>
      <c r="I217" s="839"/>
      <c r="J217" s="840"/>
      <c r="K217" s="844">
        <v>1.46</v>
      </c>
      <c r="L217" s="845">
        <v>2</v>
      </c>
      <c r="M217" s="845">
        <v>21</v>
      </c>
      <c r="N217" s="846">
        <v>6.88</v>
      </c>
      <c r="O217" s="845" t="s">
        <v>4801</v>
      </c>
      <c r="P217" s="862" t="s">
        <v>5226</v>
      </c>
      <c r="Q217" s="847"/>
      <c r="R217" s="858"/>
      <c r="S217" s="858"/>
      <c r="T217" s="858"/>
      <c r="U217" s="858"/>
      <c r="V217" s="863"/>
      <c r="W217" s="848"/>
    </row>
    <row r="218" spans="1:23" ht="14.4" customHeight="1" x14ac:dyDescent="0.3">
      <c r="A218" s="910" t="s">
        <v>5227</v>
      </c>
      <c r="B218" s="854">
        <v>1</v>
      </c>
      <c r="C218" s="855">
        <v>1.19</v>
      </c>
      <c r="D218" s="856">
        <v>34</v>
      </c>
      <c r="E218" s="861"/>
      <c r="F218" s="839"/>
      <c r="G218" s="840"/>
      <c r="H218" s="845"/>
      <c r="I218" s="839"/>
      <c r="J218" s="840"/>
      <c r="K218" s="844">
        <v>0.72</v>
      </c>
      <c r="L218" s="845">
        <v>3</v>
      </c>
      <c r="M218" s="845">
        <v>24</v>
      </c>
      <c r="N218" s="846">
        <v>7.89</v>
      </c>
      <c r="O218" s="845" t="s">
        <v>4801</v>
      </c>
      <c r="P218" s="862" t="s">
        <v>5228</v>
      </c>
      <c r="Q218" s="847"/>
      <c r="R218" s="858"/>
      <c r="S218" s="858"/>
      <c r="T218" s="858"/>
      <c r="U218" s="858"/>
      <c r="V218" s="863"/>
      <c r="W218" s="848"/>
    </row>
    <row r="219" spans="1:23" ht="14.4" customHeight="1" x14ac:dyDescent="0.3">
      <c r="A219" s="910" t="s">
        <v>5229</v>
      </c>
      <c r="B219" s="858">
        <v>2</v>
      </c>
      <c r="C219" s="859">
        <v>1.1299999999999999</v>
      </c>
      <c r="D219" s="860">
        <v>10.5</v>
      </c>
      <c r="E219" s="861"/>
      <c r="F219" s="839"/>
      <c r="G219" s="840"/>
      <c r="H219" s="841"/>
      <c r="I219" s="842"/>
      <c r="J219" s="852"/>
      <c r="K219" s="844">
        <v>0.56000000000000005</v>
      </c>
      <c r="L219" s="845">
        <v>2</v>
      </c>
      <c r="M219" s="845">
        <v>15</v>
      </c>
      <c r="N219" s="846">
        <v>5.07</v>
      </c>
      <c r="O219" s="845" t="s">
        <v>4801</v>
      </c>
      <c r="P219" s="862" t="s">
        <v>5230</v>
      </c>
      <c r="Q219" s="847"/>
      <c r="R219" s="858"/>
      <c r="S219" s="858"/>
      <c r="T219" s="858"/>
      <c r="U219" s="858"/>
      <c r="V219" s="863"/>
      <c r="W219" s="848"/>
    </row>
    <row r="220" spans="1:23" ht="14.4" customHeight="1" x14ac:dyDescent="0.3">
      <c r="A220" s="911" t="s">
        <v>5231</v>
      </c>
      <c r="B220" s="895">
        <v>1</v>
      </c>
      <c r="C220" s="896">
        <v>0.96</v>
      </c>
      <c r="D220" s="864">
        <v>26</v>
      </c>
      <c r="E220" s="897">
        <v>3</v>
      </c>
      <c r="F220" s="898">
        <v>4.6500000000000004</v>
      </c>
      <c r="G220" s="849">
        <v>36</v>
      </c>
      <c r="H220" s="899">
        <v>4</v>
      </c>
      <c r="I220" s="900">
        <v>4.1399999999999997</v>
      </c>
      <c r="J220" s="850">
        <v>26.5</v>
      </c>
      <c r="K220" s="901">
        <v>0.72</v>
      </c>
      <c r="L220" s="902">
        <v>2</v>
      </c>
      <c r="M220" s="902">
        <v>21</v>
      </c>
      <c r="N220" s="903">
        <v>6.98</v>
      </c>
      <c r="O220" s="902" t="s">
        <v>4801</v>
      </c>
      <c r="P220" s="904" t="s">
        <v>5232</v>
      </c>
      <c r="Q220" s="905"/>
      <c r="R220" s="895"/>
      <c r="S220" s="895"/>
      <c r="T220" s="895"/>
      <c r="U220" s="895"/>
      <c r="V220" s="906"/>
      <c r="W220" s="851">
        <v>78.08</v>
      </c>
    </row>
    <row r="221" spans="1:23" ht="14.4" customHeight="1" x14ac:dyDescent="0.3">
      <c r="A221" s="911" t="s">
        <v>5233</v>
      </c>
      <c r="B221" s="895">
        <v>2</v>
      </c>
      <c r="C221" s="896">
        <v>2.48</v>
      </c>
      <c r="D221" s="864">
        <v>30.5</v>
      </c>
      <c r="E221" s="897">
        <v>2</v>
      </c>
      <c r="F221" s="898">
        <v>3.32</v>
      </c>
      <c r="G221" s="849">
        <v>38</v>
      </c>
      <c r="H221" s="899">
        <v>1</v>
      </c>
      <c r="I221" s="900">
        <v>1.77</v>
      </c>
      <c r="J221" s="850">
        <v>40</v>
      </c>
      <c r="K221" s="901">
        <v>1.04</v>
      </c>
      <c r="L221" s="902">
        <v>3</v>
      </c>
      <c r="M221" s="902">
        <v>27</v>
      </c>
      <c r="N221" s="903">
        <v>9.01</v>
      </c>
      <c r="O221" s="902" t="s">
        <v>4801</v>
      </c>
      <c r="P221" s="904" t="s">
        <v>5234</v>
      </c>
      <c r="Q221" s="905"/>
      <c r="R221" s="895"/>
      <c r="S221" s="895"/>
      <c r="T221" s="895"/>
      <c r="U221" s="895"/>
      <c r="V221" s="906"/>
      <c r="W221" s="851">
        <v>30.99</v>
      </c>
    </row>
    <row r="222" spans="1:23" ht="14.4" customHeight="1" x14ac:dyDescent="0.3">
      <c r="A222" s="910" t="s">
        <v>5235</v>
      </c>
      <c r="B222" s="858">
        <v>1</v>
      </c>
      <c r="C222" s="859">
        <v>1.77</v>
      </c>
      <c r="D222" s="860">
        <v>38</v>
      </c>
      <c r="E222" s="861"/>
      <c r="F222" s="839"/>
      <c r="G222" s="840"/>
      <c r="H222" s="841"/>
      <c r="I222" s="842"/>
      <c r="J222" s="852"/>
      <c r="K222" s="844">
        <v>0.66</v>
      </c>
      <c r="L222" s="845">
        <v>2</v>
      </c>
      <c r="M222" s="845">
        <v>18</v>
      </c>
      <c r="N222" s="846">
        <v>5.94</v>
      </c>
      <c r="O222" s="845" t="s">
        <v>4801</v>
      </c>
      <c r="P222" s="862" t="s">
        <v>5236</v>
      </c>
      <c r="Q222" s="847"/>
      <c r="R222" s="858"/>
      <c r="S222" s="858"/>
      <c r="T222" s="858"/>
      <c r="U222" s="858"/>
      <c r="V222" s="863"/>
      <c r="W222" s="848"/>
    </row>
    <row r="223" spans="1:23" ht="14.4" customHeight="1" x14ac:dyDescent="0.3">
      <c r="A223" s="911" t="s">
        <v>5237</v>
      </c>
      <c r="B223" s="895"/>
      <c r="C223" s="896"/>
      <c r="D223" s="864"/>
      <c r="E223" s="897"/>
      <c r="F223" s="898"/>
      <c r="G223" s="849"/>
      <c r="H223" s="899">
        <v>1</v>
      </c>
      <c r="I223" s="900">
        <v>1.83</v>
      </c>
      <c r="J223" s="850">
        <v>28</v>
      </c>
      <c r="K223" s="901">
        <v>1.83</v>
      </c>
      <c r="L223" s="902">
        <v>3</v>
      </c>
      <c r="M223" s="902">
        <v>31</v>
      </c>
      <c r="N223" s="903">
        <v>10.23</v>
      </c>
      <c r="O223" s="902" t="s">
        <v>4801</v>
      </c>
      <c r="P223" s="904" t="s">
        <v>5238</v>
      </c>
      <c r="Q223" s="905"/>
      <c r="R223" s="895"/>
      <c r="S223" s="895"/>
      <c r="T223" s="895"/>
      <c r="U223" s="895"/>
      <c r="V223" s="906"/>
      <c r="W223" s="851">
        <v>17.77</v>
      </c>
    </row>
    <row r="224" spans="1:23" ht="14.4" customHeight="1" x14ac:dyDescent="0.3">
      <c r="A224" s="910" t="s">
        <v>5239</v>
      </c>
      <c r="B224" s="858"/>
      <c r="C224" s="859"/>
      <c r="D224" s="860"/>
      <c r="E224" s="861"/>
      <c r="F224" s="839"/>
      <c r="G224" s="840"/>
      <c r="H224" s="841">
        <v>1</v>
      </c>
      <c r="I224" s="842">
        <v>0.71</v>
      </c>
      <c r="J224" s="843">
        <v>22</v>
      </c>
      <c r="K224" s="844">
        <v>0.66</v>
      </c>
      <c r="L224" s="845">
        <v>2</v>
      </c>
      <c r="M224" s="845">
        <v>21</v>
      </c>
      <c r="N224" s="846">
        <v>7</v>
      </c>
      <c r="O224" s="845" t="s">
        <v>4801</v>
      </c>
      <c r="P224" s="862" t="s">
        <v>5240</v>
      </c>
      <c r="Q224" s="847"/>
      <c r="R224" s="858"/>
      <c r="S224" s="858"/>
      <c r="T224" s="858"/>
      <c r="U224" s="858"/>
      <c r="V224" s="863"/>
      <c r="W224" s="848">
        <v>15</v>
      </c>
    </row>
    <row r="225" spans="1:23" ht="14.4" customHeight="1" x14ac:dyDescent="0.3">
      <c r="A225" s="910" t="s">
        <v>5241</v>
      </c>
      <c r="B225" s="858"/>
      <c r="C225" s="859"/>
      <c r="D225" s="860"/>
      <c r="E225" s="861">
        <v>1</v>
      </c>
      <c r="F225" s="839">
        <v>5.89</v>
      </c>
      <c r="G225" s="840">
        <v>37</v>
      </c>
      <c r="H225" s="841">
        <v>1</v>
      </c>
      <c r="I225" s="842">
        <v>8.75</v>
      </c>
      <c r="J225" s="843">
        <v>63</v>
      </c>
      <c r="K225" s="844">
        <v>5.89</v>
      </c>
      <c r="L225" s="845">
        <v>7</v>
      </c>
      <c r="M225" s="845">
        <v>66</v>
      </c>
      <c r="N225" s="846">
        <v>21.95</v>
      </c>
      <c r="O225" s="845" t="s">
        <v>4801</v>
      </c>
      <c r="P225" s="862" t="s">
        <v>5242</v>
      </c>
      <c r="Q225" s="847"/>
      <c r="R225" s="858"/>
      <c r="S225" s="858"/>
      <c r="T225" s="858"/>
      <c r="U225" s="858"/>
      <c r="V225" s="863"/>
      <c r="W225" s="848">
        <v>41.05</v>
      </c>
    </row>
    <row r="226" spans="1:23" ht="14.4" customHeight="1" x14ac:dyDescent="0.3">
      <c r="A226" s="910" t="s">
        <v>5243</v>
      </c>
      <c r="B226" s="854">
        <v>2</v>
      </c>
      <c r="C226" s="855">
        <v>2.35</v>
      </c>
      <c r="D226" s="856">
        <v>26</v>
      </c>
      <c r="E226" s="861">
        <v>3</v>
      </c>
      <c r="F226" s="839">
        <v>3.83</v>
      </c>
      <c r="G226" s="840">
        <v>32</v>
      </c>
      <c r="H226" s="845">
        <v>3</v>
      </c>
      <c r="I226" s="839">
        <v>3.72</v>
      </c>
      <c r="J226" s="843">
        <v>29</v>
      </c>
      <c r="K226" s="844">
        <v>1.1100000000000001</v>
      </c>
      <c r="L226" s="845">
        <v>4</v>
      </c>
      <c r="M226" s="845">
        <v>33</v>
      </c>
      <c r="N226" s="846">
        <v>10.86</v>
      </c>
      <c r="O226" s="845" t="s">
        <v>4801</v>
      </c>
      <c r="P226" s="862" t="s">
        <v>5244</v>
      </c>
      <c r="Q226" s="847"/>
      <c r="R226" s="858"/>
      <c r="S226" s="858"/>
      <c r="T226" s="858"/>
      <c r="U226" s="858"/>
      <c r="V226" s="863"/>
      <c r="W226" s="848">
        <v>54.42</v>
      </c>
    </row>
    <row r="227" spans="1:23" ht="14.4" customHeight="1" x14ac:dyDescent="0.3">
      <c r="A227" s="911" t="s">
        <v>5245</v>
      </c>
      <c r="B227" s="907">
        <v>7</v>
      </c>
      <c r="C227" s="908">
        <v>19.57</v>
      </c>
      <c r="D227" s="857">
        <v>41.6</v>
      </c>
      <c r="E227" s="897">
        <v>2</v>
      </c>
      <c r="F227" s="898">
        <v>6.72</v>
      </c>
      <c r="G227" s="849">
        <v>42.5</v>
      </c>
      <c r="H227" s="902"/>
      <c r="I227" s="898"/>
      <c r="J227" s="849"/>
      <c r="K227" s="901">
        <v>2.02</v>
      </c>
      <c r="L227" s="902">
        <v>4</v>
      </c>
      <c r="M227" s="902">
        <v>38</v>
      </c>
      <c r="N227" s="903">
        <v>12.73</v>
      </c>
      <c r="O227" s="902" t="s">
        <v>4801</v>
      </c>
      <c r="P227" s="904" t="s">
        <v>5246</v>
      </c>
      <c r="Q227" s="905"/>
      <c r="R227" s="895"/>
      <c r="S227" s="895"/>
      <c r="T227" s="895"/>
      <c r="U227" s="895"/>
      <c r="V227" s="906"/>
      <c r="W227" s="851"/>
    </row>
    <row r="228" spans="1:23" ht="14.4" customHeight="1" x14ac:dyDescent="0.3">
      <c r="A228" s="910" t="s">
        <v>5247</v>
      </c>
      <c r="B228" s="858"/>
      <c r="C228" s="859"/>
      <c r="D228" s="860"/>
      <c r="E228" s="861"/>
      <c r="F228" s="839"/>
      <c r="G228" s="840"/>
      <c r="H228" s="841">
        <v>1</v>
      </c>
      <c r="I228" s="842">
        <v>0.78</v>
      </c>
      <c r="J228" s="843">
        <v>21</v>
      </c>
      <c r="K228" s="844">
        <v>0.78</v>
      </c>
      <c r="L228" s="845">
        <v>2</v>
      </c>
      <c r="M228" s="845">
        <v>22</v>
      </c>
      <c r="N228" s="846">
        <v>7.42</v>
      </c>
      <c r="O228" s="845" t="s">
        <v>4801</v>
      </c>
      <c r="P228" s="862" t="s">
        <v>5248</v>
      </c>
      <c r="Q228" s="847"/>
      <c r="R228" s="858"/>
      <c r="S228" s="858"/>
      <c r="T228" s="858"/>
      <c r="U228" s="858"/>
      <c r="V228" s="863"/>
      <c r="W228" s="848">
        <v>13.58</v>
      </c>
    </row>
    <row r="229" spans="1:23" ht="14.4" customHeight="1" x14ac:dyDescent="0.3">
      <c r="A229" s="910" t="s">
        <v>5249</v>
      </c>
      <c r="B229" s="858">
        <v>1</v>
      </c>
      <c r="C229" s="859">
        <v>1.65</v>
      </c>
      <c r="D229" s="860">
        <v>46</v>
      </c>
      <c r="E229" s="861"/>
      <c r="F229" s="839"/>
      <c r="G229" s="840"/>
      <c r="H229" s="841">
        <v>1</v>
      </c>
      <c r="I229" s="842">
        <v>0.82</v>
      </c>
      <c r="J229" s="843">
        <v>12</v>
      </c>
      <c r="K229" s="844">
        <v>0.82</v>
      </c>
      <c r="L229" s="845">
        <v>3</v>
      </c>
      <c r="M229" s="845">
        <v>29</v>
      </c>
      <c r="N229" s="846">
        <v>9.51</v>
      </c>
      <c r="O229" s="845" t="s">
        <v>4801</v>
      </c>
      <c r="P229" s="862" t="s">
        <v>5250</v>
      </c>
      <c r="Q229" s="847"/>
      <c r="R229" s="858"/>
      <c r="S229" s="858"/>
      <c r="T229" s="858"/>
      <c r="U229" s="858"/>
      <c r="V229" s="863"/>
      <c r="W229" s="848">
        <v>2.4900000000000002</v>
      </c>
    </row>
    <row r="230" spans="1:23" ht="14.4" customHeight="1" x14ac:dyDescent="0.3">
      <c r="A230" s="910" t="s">
        <v>5251</v>
      </c>
      <c r="B230" s="854">
        <v>1</v>
      </c>
      <c r="C230" s="855">
        <v>1.21</v>
      </c>
      <c r="D230" s="856">
        <v>31</v>
      </c>
      <c r="E230" s="861"/>
      <c r="F230" s="839"/>
      <c r="G230" s="840"/>
      <c r="H230" s="845"/>
      <c r="I230" s="839"/>
      <c r="J230" s="840"/>
      <c r="K230" s="844">
        <v>1.18</v>
      </c>
      <c r="L230" s="845">
        <v>5</v>
      </c>
      <c r="M230" s="845">
        <v>49</v>
      </c>
      <c r="N230" s="846">
        <v>16.45</v>
      </c>
      <c r="O230" s="845" t="s">
        <v>4801</v>
      </c>
      <c r="P230" s="862" t="s">
        <v>5252</v>
      </c>
      <c r="Q230" s="847"/>
      <c r="R230" s="858"/>
      <c r="S230" s="858"/>
      <c r="T230" s="858"/>
      <c r="U230" s="858"/>
      <c r="V230" s="863"/>
      <c r="W230" s="848"/>
    </row>
    <row r="231" spans="1:23" ht="14.4" customHeight="1" x14ac:dyDescent="0.3">
      <c r="A231" s="910" t="s">
        <v>5253</v>
      </c>
      <c r="B231" s="858"/>
      <c r="C231" s="859"/>
      <c r="D231" s="860"/>
      <c r="E231" s="861"/>
      <c r="F231" s="839"/>
      <c r="G231" s="840"/>
      <c r="H231" s="841">
        <v>1</v>
      </c>
      <c r="I231" s="842">
        <v>0.75</v>
      </c>
      <c r="J231" s="852">
        <v>6</v>
      </c>
      <c r="K231" s="844">
        <v>0.75</v>
      </c>
      <c r="L231" s="845">
        <v>3</v>
      </c>
      <c r="M231" s="845">
        <v>29</v>
      </c>
      <c r="N231" s="846">
        <v>9.74</v>
      </c>
      <c r="O231" s="845" t="s">
        <v>4801</v>
      </c>
      <c r="P231" s="862" t="s">
        <v>5254</v>
      </c>
      <c r="Q231" s="847"/>
      <c r="R231" s="858"/>
      <c r="S231" s="858"/>
      <c r="T231" s="858"/>
      <c r="U231" s="858"/>
      <c r="V231" s="863"/>
      <c r="W231" s="848"/>
    </row>
    <row r="232" spans="1:23" ht="14.4" customHeight="1" x14ac:dyDescent="0.3">
      <c r="A232" s="911" t="s">
        <v>5255</v>
      </c>
      <c r="B232" s="895"/>
      <c r="C232" s="896"/>
      <c r="D232" s="864"/>
      <c r="E232" s="897"/>
      <c r="F232" s="898"/>
      <c r="G232" s="849"/>
      <c r="H232" s="899">
        <v>1</v>
      </c>
      <c r="I232" s="900">
        <v>0.84</v>
      </c>
      <c r="J232" s="853">
        <v>9</v>
      </c>
      <c r="K232" s="901">
        <v>0.84</v>
      </c>
      <c r="L232" s="902">
        <v>4</v>
      </c>
      <c r="M232" s="902">
        <v>35</v>
      </c>
      <c r="N232" s="903">
        <v>11.72</v>
      </c>
      <c r="O232" s="902" t="s">
        <v>4801</v>
      </c>
      <c r="P232" s="904" t="s">
        <v>5256</v>
      </c>
      <c r="Q232" s="905"/>
      <c r="R232" s="895"/>
      <c r="S232" s="895"/>
      <c r="T232" s="895"/>
      <c r="U232" s="895"/>
      <c r="V232" s="906"/>
      <c r="W232" s="851"/>
    </row>
    <row r="233" spans="1:23" ht="14.4" customHeight="1" x14ac:dyDescent="0.3">
      <c r="A233" s="910" t="s">
        <v>5257</v>
      </c>
      <c r="B233" s="858"/>
      <c r="C233" s="859"/>
      <c r="D233" s="860"/>
      <c r="E233" s="861">
        <v>1</v>
      </c>
      <c r="F233" s="839">
        <v>7.27</v>
      </c>
      <c r="G233" s="840">
        <v>72</v>
      </c>
      <c r="H233" s="841"/>
      <c r="I233" s="842"/>
      <c r="J233" s="852"/>
      <c r="K233" s="844">
        <v>1.28</v>
      </c>
      <c r="L233" s="845">
        <v>3</v>
      </c>
      <c r="M233" s="845">
        <v>24</v>
      </c>
      <c r="N233" s="846">
        <v>8.0500000000000007</v>
      </c>
      <c r="O233" s="845" t="s">
        <v>4801</v>
      </c>
      <c r="P233" s="862" t="s">
        <v>5258</v>
      </c>
      <c r="Q233" s="847"/>
      <c r="R233" s="858"/>
      <c r="S233" s="858"/>
      <c r="T233" s="858"/>
      <c r="U233" s="858"/>
      <c r="V233" s="863"/>
      <c r="W233" s="848"/>
    </row>
    <row r="234" spans="1:23" ht="14.4" customHeight="1" x14ac:dyDescent="0.3">
      <c r="A234" s="911" t="s">
        <v>5259</v>
      </c>
      <c r="B234" s="895"/>
      <c r="C234" s="896"/>
      <c r="D234" s="864"/>
      <c r="E234" s="897"/>
      <c r="F234" s="898"/>
      <c r="G234" s="849"/>
      <c r="H234" s="899">
        <v>1</v>
      </c>
      <c r="I234" s="900">
        <v>2.36</v>
      </c>
      <c r="J234" s="850">
        <v>26</v>
      </c>
      <c r="K234" s="901">
        <v>2.36</v>
      </c>
      <c r="L234" s="902">
        <v>4</v>
      </c>
      <c r="M234" s="902">
        <v>38</v>
      </c>
      <c r="N234" s="903">
        <v>12.76</v>
      </c>
      <c r="O234" s="902" t="s">
        <v>4801</v>
      </c>
      <c r="P234" s="904" t="s">
        <v>5260</v>
      </c>
      <c r="Q234" s="905"/>
      <c r="R234" s="895"/>
      <c r="S234" s="895"/>
      <c r="T234" s="895"/>
      <c r="U234" s="895"/>
      <c r="V234" s="906"/>
      <c r="W234" s="851">
        <v>13.24</v>
      </c>
    </row>
    <row r="235" spans="1:23" ht="14.4" customHeight="1" x14ac:dyDescent="0.3">
      <c r="A235" s="910" t="s">
        <v>5261</v>
      </c>
      <c r="B235" s="854">
        <v>1</v>
      </c>
      <c r="C235" s="855">
        <v>2.35</v>
      </c>
      <c r="D235" s="856">
        <v>39</v>
      </c>
      <c r="E235" s="861"/>
      <c r="F235" s="839"/>
      <c r="G235" s="840"/>
      <c r="H235" s="845"/>
      <c r="I235" s="839"/>
      <c r="J235" s="840"/>
      <c r="K235" s="844">
        <v>0.56000000000000005</v>
      </c>
      <c r="L235" s="845">
        <v>2</v>
      </c>
      <c r="M235" s="845">
        <v>14</v>
      </c>
      <c r="N235" s="846">
        <v>4.63</v>
      </c>
      <c r="O235" s="845" t="s">
        <v>4801</v>
      </c>
      <c r="P235" s="862" t="s">
        <v>5262</v>
      </c>
      <c r="Q235" s="847"/>
      <c r="R235" s="858"/>
      <c r="S235" s="858"/>
      <c r="T235" s="858"/>
      <c r="U235" s="858"/>
      <c r="V235" s="863"/>
      <c r="W235" s="848"/>
    </row>
    <row r="236" spans="1:23" ht="14.4" customHeight="1" x14ac:dyDescent="0.3">
      <c r="A236" s="910" t="s">
        <v>5263</v>
      </c>
      <c r="B236" s="858"/>
      <c r="C236" s="859"/>
      <c r="D236" s="860"/>
      <c r="E236" s="861"/>
      <c r="F236" s="839"/>
      <c r="G236" s="840"/>
      <c r="H236" s="841">
        <v>1</v>
      </c>
      <c r="I236" s="842">
        <v>8.01</v>
      </c>
      <c r="J236" s="843">
        <v>53</v>
      </c>
      <c r="K236" s="844">
        <v>8.01</v>
      </c>
      <c r="L236" s="845">
        <v>9</v>
      </c>
      <c r="M236" s="845">
        <v>77</v>
      </c>
      <c r="N236" s="846">
        <v>25.64</v>
      </c>
      <c r="O236" s="845" t="s">
        <v>4801</v>
      </c>
      <c r="P236" s="862" t="s">
        <v>5264</v>
      </c>
      <c r="Q236" s="847"/>
      <c r="R236" s="858"/>
      <c r="S236" s="858"/>
      <c r="T236" s="858"/>
      <c r="U236" s="858"/>
      <c r="V236" s="863"/>
      <c r="W236" s="848">
        <v>27.36</v>
      </c>
    </row>
    <row r="237" spans="1:23" ht="14.4" customHeight="1" x14ac:dyDescent="0.3">
      <c r="A237" s="910" t="s">
        <v>5265</v>
      </c>
      <c r="B237" s="858"/>
      <c r="C237" s="859"/>
      <c r="D237" s="860"/>
      <c r="E237" s="841">
        <v>1</v>
      </c>
      <c r="F237" s="842">
        <v>0.89</v>
      </c>
      <c r="G237" s="852">
        <v>23</v>
      </c>
      <c r="H237" s="845"/>
      <c r="I237" s="839"/>
      <c r="J237" s="840"/>
      <c r="K237" s="844">
        <v>0.45</v>
      </c>
      <c r="L237" s="845">
        <v>2</v>
      </c>
      <c r="M237" s="845">
        <v>17</v>
      </c>
      <c r="N237" s="846">
        <v>5.68</v>
      </c>
      <c r="O237" s="845" t="s">
        <v>4801</v>
      </c>
      <c r="P237" s="862" t="s">
        <v>5266</v>
      </c>
      <c r="Q237" s="847"/>
      <c r="R237" s="858"/>
      <c r="S237" s="858"/>
      <c r="T237" s="858"/>
      <c r="U237" s="858"/>
      <c r="V237" s="863"/>
      <c r="W237" s="848"/>
    </row>
    <row r="238" spans="1:23" ht="14.4" customHeight="1" x14ac:dyDescent="0.3">
      <c r="A238" s="910" t="s">
        <v>5267</v>
      </c>
      <c r="B238" s="858">
        <v>1</v>
      </c>
      <c r="C238" s="859">
        <v>4.79</v>
      </c>
      <c r="D238" s="860">
        <v>30</v>
      </c>
      <c r="E238" s="861">
        <v>2</v>
      </c>
      <c r="F238" s="839">
        <v>9.57</v>
      </c>
      <c r="G238" s="840">
        <v>27</v>
      </c>
      <c r="H238" s="841">
        <v>2</v>
      </c>
      <c r="I238" s="842">
        <v>9.57</v>
      </c>
      <c r="J238" s="843">
        <v>25</v>
      </c>
      <c r="K238" s="844">
        <v>4.79</v>
      </c>
      <c r="L238" s="845">
        <v>5</v>
      </c>
      <c r="M238" s="845">
        <v>41</v>
      </c>
      <c r="N238" s="846">
        <v>13.56</v>
      </c>
      <c r="O238" s="845" t="s">
        <v>4801</v>
      </c>
      <c r="P238" s="862" t="s">
        <v>5268</v>
      </c>
      <c r="Q238" s="847"/>
      <c r="R238" s="858"/>
      <c r="S238" s="858"/>
      <c r="T238" s="858"/>
      <c r="U238" s="858"/>
      <c r="V238" s="863"/>
      <c r="W238" s="848">
        <v>22.88</v>
      </c>
    </row>
    <row r="239" spans="1:23" ht="14.4" customHeight="1" x14ac:dyDescent="0.3">
      <c r="A239" s="910" t="s">
        <v>5269</v>
      </c>
      <c r="B239" s="858"/>
      <c r="C239" s="859"/>
      <c r="D239" s="860"/>
      <c r="E239" s="861"/>
      <c r="F239" s="839"/>
      <c r="G239" s="840"/>
      <c r="H239" s="841">
        <v>1</v>
      </c>
      <c r="I239" s="842">
        <v>2.04</v>
      </c>
      <c r="J239" s="843">
        <v>40</v>
      </c>
      <c r="K239" s="844">
        <v>0.89</v>
      </c>
      <c r="L239" s="845">
        <v>3</v>
      </c>
      <c r="M239" s="845">
        <v>23</v>
      </c>
      <c r="N239" s="846">
        <v>7.73</v>
      </c>
      <c r="O239" s="845" t="s">
        <v>4801</v>
      </c>
      <c r="P239" s="862" t="s">
        <v>5270</v>
      </c>
      <c r="Q239" s="847"/>
      <c r="R239" s="858"/>
      <c r="S239" s="858"/>
      <c r="T239" s="858"/>
      <c r="U239" s="858"/>
      <c r="V239" s="863"/>
      <c r="W239" s="848">
        <v>32.270000000000003</v>
      </c>
    </row>
    <row r="240" spans="1:23" ht="14.4" customHeight="1" x14ac:dyDescent="0.3">
      <c r="A240" s="911" t="s">
        <v>5271</v>
      </c>
      <c r="B240" s="895">
        <v>1</v>
      </c>
      <c r="C240" s="896">
        <v>1.62</v>
      </c>
      <c r="D240" s="864">
        <v>28</v>
      </c>
      <c r="E240" s="897">
        <v>1</v>
      </c>
      <c r="F240" s="898">
        <v>2.11</v>
      </c>
      <c r="G240" s="849">
        <v>27</v>
      </c>
      <c r="H240" s="899"/>
      <c r="I240" s="900"/>
      <c r="J240" s="853"/>
      <c r="K240" s="901">
        <v>1.62</v>
      </c>
      <c r="L240" s="902">
        <v>4</v>
      </c>
      <c r="M240" s="902">
        <v>36</v>
      </c>
      <c r="N240" s="903">
        <v>11.84</v>
      </c>
      <c r="O240" s="902" t="s">
        <v>4801</v>
      </c>
      <c r="P240" s="904" t="s">
        <v>5272</v>
      </c>
      <c r="Q240" s="905"/>
      <c r="R240" s="895"/>
      <c r="S240" s="895"/>
      <c r="T240" s="895"/>
      <c r="U240" s="895"/>
      <c r="V240" s="906"/>
      <c r="W240" s="851"/>
    </row>
    <row r="241" spans="1:23" ht="14.4" customHeight="1" x14ac:dyDescent="0.3">
      <c r="A241" s="910" t="s">
        <v>5273</v>
      </c>
      <c r="B241" s="858"/>
      <c r="C241" s="859"/>
      <c r="D241" s="860"/>
      <c r="E241" s="841">
        <v>1</v>
      </c>
      <c r="F241" s="842">
        <v>4.5199999999999996</v>
      </c>
      <c r="G241" s="852">
        <v>53</v>
      </c>
      <c r="H241" s="845"/>
      <c r="I241" s="839"/>
      <c r="J241" s="840"/>
      <c r="K241" s="844">
        <v>1</v>
      </c>
      <c r="L241" s="845">
        <v>2</v>
      </c>
      <c r="M241" s="845">
        <v>17</v>
      </c>
      <c r="N241" s="846">
        <v>5.53</v>
      </c>
      <c r="O241" s="845" t="s">
        <v>4801</v>
      </c>
      <c r="P241" s="862" t="s">
        <v>5274</v>
      </c>
      <c r="Q241" s="847"/>
      <c r="R241" s="858"/>
      <c r="S241" s="858"/>
      <c r="T241" s="858"/>
      <c r="U241" s="858"/>
      <c r="V241" s="863"/>
      <c r="W241" s="848"/>
    </row>
    <row r="242" spans="1:23" ht="14.4" customHeight="1" x14ac:dyDescent="0.3">
      <c r="A242" s="911" t="s">
        <v>5275</v>
      </c>
      <c r="B242" s="895"/>
      <c r="C242" s="896"/>
      <c r="D242" s="864"/>
      <c r="E242" s="899">
        <v>3</v>
      </c>
      <c r="F242" s="900">
        <v>7.42</v>
      </c>
      <c r="G242" s="853">
        <v>34.299999999999997</v>
      </c>
      <c r="H242" s="902">
        <v>1</v>
      </c>
      <c r="I242" s="898">
        <v>2.2599999999999998</v>
      </c>
      <c r="J242" s="850">
        <v>38</v>
      </c>
      <c r="K242" s="901">
        <v>2.2599999999999998</v>
      </c>
      <c r="L242" s="902">
        <v>4</v>
      </c>
      <c r="M242" s="902">
        <v>39</v>
      </c>
      <c r="N242" s="903">
        <v>12.87</v>
      </c>
      <c r="O242" s="902" t="s">
        <v>4801</v>
      </c>
      <c r="P242" s="904" t="s">
        <v>5276</v>
      </c>
      <c r="Q242" s="905"/>
      <c r="R242" s="895"/>
      <c r="S242" s="895"/>
      <c r="T242" s="895"/>
      <c r="U242" s="895"/>
      <c r="V242" s="906"/>
      <c r="W242" s="851">
        <v>25.13</v>
      </c>
    </row>
    <row r="243" spans="1:23" ht="14.4" customHeight="1" x14ac:dyDescent="0.3">
      <c r="A243" s="911" t="s">
        <v>5277</v>
      </c>
      <c r="B243" s="895">
        <v>1</v>
      </c>
      <c r="C243" s="896">
        <v>4.88</v>
      </c>
      <c r="D243" s="864">
        <v>31</v>
      </c>
      <c r="E243" s="899">
        <v>1</v>
      </c>
      <c r="F243" s="900">
        <v>4.42</v>
      </c>
      <c r="G243" s="853">
        <v>11</v>
      </c>
      <c r="H243" s="902">
        <v>2</v>
      </c>
      <c r="I243" s="898">
        <v>8.84</v>
      </c>
      <c r="J243" s="850">
        <v>42.5</v>
      </c>
      <c r="K243" s="901">
        <v>4.42</v>
      </c>
      <c r="L243" s="902">
        <v>6</v>
      </c>
      <c r="M243" s="902">
        <v>56</v>
      </c>
      <c r="N243" s="903">
        <v>18.690000000000001</v>
      </c>
      <c r="O243" s="902" t="s">
        <v>4801</v>
      </c>
      <c r="P243" s="904" t="s">
        <v>5278</v>
      </c>
      <c r="Q243" s="905"/>
      <c r="R243" s="895"/>
      <c r="S243" s="895"/>
      <c r="T243" s="895"/>
      <c r="U243" s="895"/>
      <c r="V243" s="906"/>
      <c r="W243" s="851">
        <v>47.62</v>
      </c>
    </row>
    <row r="244" spans="1:23" ht="14.4" customHeight="1" x14ac:dyDescent="0.3">
      <c r="A244" s="910" t="s">
        <v>5279</v>
      </c>
      <c r="B244" s="858"/>
      <c r="C244" s="859"/>
      <c r="D244" s="860"/>
      <c r="E244" s="861">
        <v>1</v>
      </c>
      <c r="F244" s="839">
        <v>6.08</v>
      </c>
      <c r="G244" s="840">
        <v>48</v>
      </c>
      <c r="H244" s="841"/>
      <c r="I244" s="842"/>
      <c r="J244" s="852"/>
      <c r="K244" s="844">
        <v>0.68</v>
      </c>
      <c r="L244" s="845">
        <v>2</v>
      </c>
      <c r="M244" s="845">
        <v>15</v>
      </c>
      <c r="N244" s="846">
        <v>5.01</v>
      </c>
      <c r="O244" s="845" t="s">
        <v>4801</v>
      </c>
      <c r="P244" s="862" t="s">
        <v>5280</v>
      </c>
      <c r="Q244" s="847"/>
      <c r="R244" s="858"/>
      <c r="S244" s="858"/>
      <c r="T244" s="858"/>
      <c r="U244" s="858"/>
      <c r="V244" s="863"/>
      <c r="W244" s="848"/>
    </row>
    <row r="245" spans="1:23" ht="14.4" customHeight="1" x14ac:dyDescent="0.3">
      <c r="A245" s="911" t="s">
        <v>5281</v>
      </c>
      <c r="B245" s="895"/>
      <c r="C245" s="896"/>
      <c r="D245" s="864"/>
      <c r="E245" s="897"/>
      <c r="F245" s="898"/>
      <c r="G245" s="849"/>
      <c r="H245" s="899">
        <v>1</v>
      </c>
      <c r="I245" s="900">
        <v>2.2799999999999998</v>
      </c>
      <c r="J245" s="850">
        <v>44</v>
      </c>
      <c r="K245" s="901">
        <v>1.1499999999999999</v>
      </c>
      <c r="L245" s="902">
        <v>3</v>
      </c>
      <c r="M245" s="902">
        <v>28</v>
      </c>
      <c r="N245" s="903">
        <v>9.2200000000000006</v>
      </c>
      <c r="O245" s="902" t="s">
        <v>4801</v>
      </c>
      <c r="P245" s="904" t="s">
        <v>5282</v>
      </c>
      <c r="Q245" s="905"/>
      <c r="R245" s="895"/>
      <c r="S245" s="895"/>
      <c r="T245" s="895"/>
      <c r="U245" s="895"/>
      <c r="V245" s="906"/>
      <c r="W245" s="851">
        <v>34.78</v>
      </c>
    </row>
    <row r="246" spans="1:23" ht="14.4" customHeight="1" thickBot="1" x14ac:dyDescent="0.35">
      <c r="A246" s="912" t="s">
        <v>5283</v>
      </c>
      <c r="B246" s="913">
        <v>1</v>
      </c>
      <c r="C246" s="914">
        <v>0</v>
      </c>
      <c r="D246" s="915">
        <v>30</v>
      </c>
      <c r="E246" s="916">
        <v>1</v>
      </c>
      <c r="F246" s="917">
        <v>0</v>
      </c>
      <c r="G246" s="918">
        <v>17</v>
      </c>
      <c r="H246" s="919">
        <v>1</v>
      </c>
      <c r="I246" s="920">
        <v>0.11</v>
      </c>
      <c r="J246" s="921">
        <v>10</v>
      </c>
      <c r="K246" s="922">
        <v>0.11</v>
      </c>
      <c r="L246" s="923">
        <v>2</v>
      </c>
      <c r="M246" s="923">
        <v>14</v>
      </c>
      <c r="N246" s="924">
        <v>4.79</v>
      </c>
      <c r="O246" s="923" t="s">
        <v>4801</v>
      </c>
      <c r="P246" s="925" t="s">
        <v>5284</v>
      </c>
      <c r="Q246" s="926"/>
      <c r="R246" s="913"/>
      <c r="S246" s="913"/>
      <c r="T246" s="913"/>
      <c r="U246" s="913"/>
      <c r="V246" s="927"/>
      <c r="W246" s="928">
        <v>5.21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247:Q1048576">
    <cfRule type="cellIs" dxfId="12" priority="9" stopIfTrue="1" operator="lessThan">
      <formula>0</formula>
    </cfRule>
  </conditionalFormatting>
  <conditionalFormatting sqref="U247:U1048576">
    <cfRule type="cellIs" dxfId="11" priority="8" stopIfTrue="1" operator="greaterThan">
      <formula>0</formula>
    </cfRule>
  </conditionalFormatting>
  <conditionalFormatting sqref="V247:V1048576">
    <cfRule type="cellIs" dxfId="10" priority="7" stopIfTrue="1" operator="greaterThan">
      <formula>1</formula>
    </cfRule>
  </conditionalFormatting>
  <conditionalFormatting sqref="V247:V1048576">
    <cfRule type="cellIs" dxfId="9" priority="4" stopIfTrue="1" operator="greaterThan">
      <formula>1</formula>
    </cfRule>
  </conditionalFormatting>
  <conditionalFormatting sqref="U247:U1048576">
    <cfRule type="cellIs" dxfId="8" priority="5" stopIfTrue="1" operator="greaterThan">
      <formula>0</formula>
    </cfRule>
  </conditionalFormatting>
  <conditionalFormatting sqref="Q247:Q1048576">
    <cfRule type="cellIs" dxfId="7" priority="6" stopIfTrue="1" operator="lessThan">
      <formula>0</formula>
    </cfRule>
  </conditionalFormatting>
  <conditionalFormatting sqref="V5:V246">
    <cfRule type="cellIs" dxfId="6" priority="1" stopIfTrue="1" operator="greaterThan">
      <formula>1</formula>
    </cfRule>
  </conditionalFormatting>
  <conditionalFormatting sqref="U5:U246">
    <cfRule type="cellIs" dxfId="5" priority="2" stopIfTrue="1" operator="greaterThan">
      <formula>0</formula>
    </cfRule>
  </conditionalFormatting>
  <conditionalFormatting sqref="Q5:Q24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714962</v>
      </c>
      <c r="C3" s="352">
        <f t="shared" ref="C3:L3" si="0">SUBTOTAL(9,C6:C1048576)</f>
        <v>10</v>
      </c>
      <c r="D3" s="352">
        <f t="shared" si="0"/>
        <v>953180</v>
      </c>
      <c r="E3" s="352">
        <f t="shared" si="0"/>
        <v>17.925048253060567</v>
      </c>
      <c r="F3" s="352">
        <f t="shared" si="0"/>
        <v>790000</v>
      </c>
      <c r="G3" s="355">
        <f>IF(B3&lt;&gt;0,F3/B3,"")</f>
        <v>1.1049538297140267</v>
      </c>
      <c r="H3" s="351">
        <f t="shared" si="0"/>
        <v>46622.750000000015</v>
      </c>
      <c r="I3" s="352">
        <f t="shared" si="0"/>
        <v>2</v>
      </c>
      <c r="J3" s="352">
        <f t="shared" si="0"/>
        <v>152331.42000000001</v>
      </c>
      <c r="K3" s="352">
        <f t="shared" si="0"/>
        <v>5.1780790461746307</v>
      </c>
      <c r="L3" s="352">
        <f t="shared" si="0"/>
        <v>44300.91</v>
      </c>
      <c r="M3" s="353">
        <f>IF(H3&lt;&gt;0,L3/H3,"")</f>
        <v>0.95019941981114353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29"/>
      <c r="B5" s="930">
        <v>2013</v>
      </c>
      <c r="C5" s="931"/>
      <c r="D5" s="931">
        <v>2014</v>
      </c>
      <c r="E5" s="931"/>
      <c r="F5" s="931">
        <v>2015</v>
      </c>
      <c r="G5" s="813" t="s">
        <v>2</v>
      </c>
      <c r="H5" s="930">
        <v>2013</v>
      </c>
      <c r="I5" s="931"/>
      <c r="J5" s="931">
        <v>2014</v>
      </c>
      <c r="K5" s="931"/>
      <c r="L5" s="931">
        <v>2015</v>
      </c>
      <c r="M5" s="813" t="s">
        <v>2</v>
      </c>
    </row>
    <row r="6" spans="1:13" ht="14.4" customHeight="1" x14ac:dyDescent="0.3">
      <c r="A6" s="771" t="s">
        <v>4654</v>
      </c>
      <c r="B6" s="814">
        <v>92</v>
      </c>
      <c r="C6" s="740">
        <v>1</v>
      </c>
      <c r="D6" s="814"/>
      <c r="E6" s="740"/>
      <c r="F6" s="814"/>
      <c r="G6" s="745"/>
      <c r="H6" s="814"/>
      <c r="I6" s="740"/>
      <c r="J6" s="814"/>
      <c r="K6" s="740"/>
      <c r="L6" s="814"/>
      <c r="M6" s="235"/>
    </row>
    <row r="7" spans="1:13" ht="14.4" customHeight="1" x14ac:dyDescent="0.3">
      <c r="A7" s="772" t="s">
        <v>4663</v>
      </c>
      <c r="B7" s="822">
        <v>2221</v>
      </c>
      <c r="C7" s="748">
        <v>1</v>
      </c>
      <c r="D7" s="822"/>
      <c r="E7" s="748"/>
      <c r="F7" s="822">
        <v>4448</v>
      </c>
      <c r="G7" s="753">
        <v>2.0027014858171994</v>
      </c>
      <c r="H7" s="822"/>
      <c r="I7" s="748"/>
      <c r="J7" s="822"/>
      <c r="K7" s="748"/>
      <c r="L7" s="822"/>
      <c r="M7" s="747"/>
    </row>
    <row r="8" spans="1:13" ht="14.4" customHeight="1" x14ac:dyDescent="0.3">
      <c r="A8" s="772" t="s">
        <v>5286</v>
      </c>
      <c r="B8" s="822">
        <v>7024</v>
      </c>
      <c r="C8" s="748">
        <v>1</v>
      </c>
      <c r="D8" s="822">
        <v>9368</v>
      </c>
      <c r="E8" s="748">
        <v>1.3337129840546698</v>
      </c>
      <c r="F8" s="822">
        <v>20252</v>
      </c>
      <c r="G8" s="753">
        <v>2.8832574031890661</v>
      </c>
      <c r="H8" s="822">
        <v>11466.84</v>
      </c>
      <c r="I8" s="748">
        <v>1</v>
      </c>
      <c r="J8" s="822">
        <v>14380.66</v>
      </c>
      <c r="K8" s="748">
        <v>1.254108368129319</v>
      </c>
      <c r="L8" s="822">
        <v>24106.12</v>
      </c>
      <c r="M8" s="747">
        <v>2.1022461288375873</v>
      </c>
    </row>
    <row r="9" spans="1:13" ht="14.4" customHeight="1" x14ac:dyDescent="0.3">
      <c r="A9" s="772" t="s">
        <v>4669</v>
      </c>
      <c r="B9" s="822">
        <v>38221</v>
      </c>
      <c r="C9" s="748">
        <v>1</v>
      </c>
      <c r="D9" s="822">
        <v>114653</v>
      </c>
      <c r="E9" s="748">
        <v>2.9997383637267472</v>
      </c>
      <c r="F9" s="822">
        <v>45962</v>
      </c>
      <c r="G9" s="753">
        <v>1.2025326391250883</v>
      </c>
      <c r="H9" s="822"/>
      <c r="I9" s="748"/>
      <c r="J9" s="822"/>
      <c r="K9" s="748"/>
      <c r="L9" s="822"/>
      <c r="M9" s="747"/>
    </row>
    <row r="10" spans="1:13" ht="14.4" customHeight="1" x14ac:dyDescent="0.3">
      <c r="A10" s="772" t="s">
        <v>5287</v>
      </c>
      <c r="B10" s="822">
        <v>248692</v>
      </c>
      <c r="C10" s="748">
        <v>1</v>
      </c>
      <c r="D10" s="822">
        <v>315883</v>
      </c>
      <c r="E10" s="748">
        <v>1.2701775690412236</v>
      </c>
      <c r="F10" s="822">
        <v>342898</v>
      </c>
      <c r="G10" s="753">
        <v>1.3788059125343799</v>
      </c>
      <c r="H10" s="822"/>
      <c r="I10" s="748"/>
      <c r="J10" s="822"/>
      <c r="K10" s="748"/>
      <c r="L10" s="822"/>
      <c r="M10" s="747"/>
    </row>
    <row r="11" spans="1:13" ht="14.4" customHeight="1" x14ac:dyDescent="0.3">
      <c r="A11" s="772" t="s">
        <v>5288</v>
      </c>
      <c r="B11" s="822">
        <v>194715</v>
      </c>
      <c r="C11" s="748">
        <v>1</v>
      </c>
      <c r="D11" s="822">
        <v>261113</v>
      </c>
      <c r="E11" s="748">
        <v>1.3410009501065661</v>
      </c>
      <c r="F11" s="822">
        <v>187642</v>
      </c>
      <c r="G11" s="753">
        <v>0.96367511491153734</v>
      </c>
      <c r="H11" s="822">
        <v>35155.910000000011</v>
      </c>
      <c r="I11" s="748">
        <v>1</v>
      </c>
      <c r="J11" s="822">
        <v>137950.76</v>
      </c>
      <c r="K11" s="748">
        <v>3.9239706780453121</v>
      </c>
      <c r="L11" s="822">
        <v>20194.79</v>
      </c>
      <c r="M11" s="747">
        <v>0.57443513764826437</v>
      </c>
    </row>
    <row r="12" spans="1:13" ht="14.4" customHeight="1" x14ac:dyDescent="0.3">
      <c r="A12" s="772" t="s">
        <v>5289</v>
      </c>
      <c r="B12" s="822">
        <v>4730</v>
      </c>
      <c r="C12" s="748">
        <v>1</v>
      </c>
      <c r="D12" s="822">
        <v>18003</v>
      </c>
      <c r="E12" s="748">
        <v>3.8061310782241016</v>
      </c>
      <c r="F12" s="822">
        <v>51857</v>
      </c>
      <c r="G12" s="753">
        <v>10.963424947145878</v>
      </c>
      <c r="H12" s="822"/>
      <c r="I12" s="748"/>
      <c r="J12" s="822"/>
      <c r="K12" s="748"/>
      <c r="L12" s="822"/>
      <c r="M12" s="747"/>
    </row>
    <row r="13" spans="1:13" ht="14.4" customHeight="1" x14ac:dyDescent="0.3">
      <c r="A13" s="772" t="s">
        <v>5290</v>
      </c>
      <c r="B13" s="822">
        <v>21172</v>
      </c>
      <c r="C13" s="748">
        <v>1</v>
      </c>
      <c r="D13" s="822">
        <v>51042</v>
      </c>
      <c r="E13" s="748">
        <v>2.4108256187417343</v>
      </c>
      <c r="F13" s="822">
        <v>3251</v>
      </c>
      <c r="G13" s="753">
        <v>0.15355186094842244</v>
      </c>
      <c r="H13" s="822"/>
      <c r="I13" s="748"/>
      <c r="J13" s="822"/>
      <c r="K13" s="748"/>
      <c r="L13" s="822"/>
      <c r="M13" s="747"/>
    </row>
    <row r="14" spans="1:13" ht="14.4" customHeight="1" x14ac:dyDescent="0.3">
      <c r="A14" s="772" t="s">
        <v>5291</v>
      </c>
      <c r="B14" s="822">
        <v>195735</v>
      </c>
      <c r="C14" s="748">
        <v>1</v>
      </c>
      <c r="D14" s="822">
        <v>145621</v>
      </c>
      <c r="E14" s="748">
        <v>0.7439701637417937</v>
      </c>
      <c r="F14" s="822">
        <v>130823</v>
      </c>
      <c r="G14" s="753">
        <v>0.66836794645822162</v>
      </c>
      <c r="H14" s="822"/>
      <c r="I14" s="748"/>
      <c r="J14" s="822"/>
      <c r="K14" s="748"/>
      <c r="L14" s="822"/>
      <c r="M14" s="747"/>
    </row>
    <row r="15" spans="1:13" ht="14.4" customHeight="1" x14ac:dyDescent="0.3">
      <c r="A15" s="772" t="s">
        <v>5292</v>
      </c>
      <c r="B15" s="822">
        <v>2360</v>
      </c>
      <c r="C15" s="748">
        <v>1</v>
      </c>
      <c r="D15" s="822">
        <v>9486</v>
      </c>
      <c r="E15" s="748">
        <v>4.0194915254237289</v>
      </c>
      <c r="F15" s="822">
        <v>2867</v>
      </c>
      <c r="G15" s="753">
        <v>1.2148305084745763</v>
      </c>
      <c r="H15" s="822"/>
      <c r="I15" s="748"/>
      <c r="J15" s="822"/>
      <c r="K15" s="748"/>
      <c r="L15" s="822"/>
      <c r="M15" s="747"/>
    </row>
    <row r="16" spans="1:13" ht="14.4" customHeight="1" thickBot="1" x14ac:dyDescent="0.35">
      <c r="A16" s="816" t="s">
        <v>5293</v>
      </c>
      <c r="B16" s="815"/>
      <c r="C16" s="755"/>
      <c r="D16" s="815">
        <v>28011</v>
      </c>
      <c r="E16" s="755"/>
      <c r="F16" s="815"/>
      <c r="G16" s="760"/>
      <c r="H16" s="815"/>
      <c r="I16" s="755"/>
      <c r="J16" s="815"/>
      <c r="K16" s="755"/>
      <c r="L16" s="815"/>
      <c r="M16" s="76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1372.3009400000001</v>
      </c>
      <c r="C5" s="33">
        <v>1214.3529000000012</v>
      </c>
      <c r="D5" s="12"/>
      <c r="E5" s="230">
        <v>1120.3154800000011</v>
      </c>
      <c r="F5" s="32">
        <v>1186.3837982073819</v>
      </c>
      <c r="G5" s="229">
        <f>E5-F5</f>
        <v>-66.068318207380798</v>
      </c>
      <c r="H5" s="235">
        <f>IF(F5&lt;0.00000001,"",E5/F5)</f>
        <v>0.9443111762759997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324.38067999999896</v>
      </c>
      <c r="C6" s="35">
        <v>319.04754000000003</v>
      </c>
      <c r="D6" s="12"/>
      <c r="E6" s="231">
        <v>343.19223</v>
      </c>
      <c r="F6" s="34">
        <v>348.56101902117251</v>
      </c>
      <c r="G6" s="232">
        <f>E6-F6</f>
        <v>-5.3687890211725176</v>
      </c>
      <c r="H6" s="236">
        <f>IF(F6&lt;0.00000001,"",E6/F6)</f>
        <v>0.98459727643599071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10146.43051</v>
      </c>
      <c r="C7" s="35">
        <v>10666.25825000001</v>
      </c>
      <c r="D7" s="12"/>
      <c r="E7" s="231">
        <v>10945.090440000002</v>
      </c>
      <c r="F7" s="34">
        <v>11636.499633478445</v>
      </c>
      <c r="G7" s="232">
        <f>E7-F7</f>
        <v>-691.40919347844283</v>
      </c>
      <c r="H7" s="236">
        <f>IF(F7&lt;0.00000001,"",E7/F7)</f>
        <v>0.94058271686021078</v>
      </c>
    </row>
    <row r="8" spans="1:8" ht="14.4" customHeight="1" thickBot="1" x14ac:dyDescent="0.35">
      <c r="A8" s="1" t="s">
        <v>97</v>
      </c>
      <c r="B8" s="15">
        <v>2327.2829200000019</v>
      </c>
      <c r="C8" s="37">
        <v>2389.8848400000024</v>
      </c>
      <c r="D8" s="12"/>
      <c r="E8" s="233">
        <v>2230.7020500000094</v>
      </c>
      <c r="F8" s="36">
        <v>2235.9154596628591</v>
      </c>
      <c r="G8" s="234">
        <f>E8-F8</f>
        <v>-5.2134096628496991</v>
      </c>
      <c r="H8" s="237">
        <f>IF(F8&lt;0.00000001,"",E8/F8)</f>
        <v>0.99766833328142213</v>
      </c>
    </row>
    <row r="9" spans="1:8" ht="14.4" customHeight="1" thickBot="1" x14ac:dyDescent="0.35">
      <c r="A9" s="2" t="s">
        <v>98</v>
      </c>
      <c r="B9" s="3">
        <v>14170.395050000001</v>
      </c>
      <c r="C9" s="39">
        <v>14589.543530000014</v>
      </c>
      <c r="D9" s="12"/>
      <c r="E9" s="3">
        <v>14639.300200000012</v>
      </c>
      <c r="F9" s="38">
        <v>15407.359910369858</v>
      </c>
      <c r="G9" s="38">
        <f>E9-F9</f>
        <v>-768.05971036984556</v>
      </c>
      <c r="H9" s="238">
        <f>IF(F9&lt;0.00000001,"",E9/F9)</f>
        <v>0.95014981704601409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80.268000000000001</v>
      </c>
      <c r="C11" s="33">
        <f>IF(ISERROR(VLOOKUP("Celkem:",'ZV Vykáz.-A'!A:F,4,0)),0,VLOOKUP("Celkem:",'ZV Vykáz.-A'!A:F,4,0)/1000)</f>
        <v>99.363</v>
      </c>
      <c r="D11" s="12"/>
      <c r="E11" s="230">
        <f>IF(ISERROR(VLOOKUP("Celkem:",'ZV Vykáz.-A'!A:F,6,0)),0,VLOOKUP("Celkem:",'ZV Vykáz.-A'!A:F,6,0)/1000)</f>
        <v>83.630009999999999</v>
      </c>
      <c r="F11" s="32">
        <f>B11</f>
        <v>80.268000000000001</v>
      </c>
      <c r="G11" s="229">
        <f>E11-F11</f>
        <v>3.3620099999999979</v>
      </c>
      <c r="H11" s="235">
        <f>IF(F11&lt;0.00000001,"",E11/F11)</f>
        <v>1.0418848108835401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18653.010000000002</v>
      </c>
      <c r="C12" s="37">
        <f>IF(ISERROR(VLOOKUP("Celkem",CaseMix!A:D,3,0)),0,VLOOKUP("Celkem",CaseMix!A:D,3,0)*30)</f>
        <v>21137.460000000003</v>
      </c>
      <c r="D12" s="12"/>
      <c r="E12" s="233">
        <f>IF(ISERROR(VLOOKUP("Celkem",CaseMix!A:D,4,0)),0,VLOOKUP("Celkem",CaseMix!A:D,4,0)*30)</f>
        <v>25234.710000000003</v>
      </c>
      <c r="F12" s="36">
        <f>B12</f>
        <v>18653.010000000002</v>
      </c>
      <c r="G12" s="234">
        <f>E12-F12</f>
        <v>6581.7000000000007</v>
      </c>
      <c r="H12" s="237">
        <f>IF(F12&lt;0.00000001,"",E12/F12)</f>
        <v>1.3528492184371317</v>
      </c>
    </row>
    <row r="13" spans="1:8" ht="14.4" customHeight="1" thickBot="1" x14ac:dyDescent="0.35">
      <c r="A13" s="4" t="s">
        <v>101</v>
      </c>
      <c r="B13" s="9">
        <f>SUM(B11:B12)</f>
        <v>18733.278000000002</v>
      </c>
      <c r="C13" s="41">
        <f>SUM(C11:C12)</f>
        <v>21236.823000000004</v>
      </c>
      <c r="D13" s="12"/>
      <c r="E13" s="9">
        <f>SUM(E11:E12)</f>
        <v>25318.340010000004</v>
      </c>
      <c r="F13" s="40">
        <f>SUM(F11:F12)</f>
        <v>18733.278000000002</v>
      </c>
      <c r="G13" s="40">
        <f>E13-F13</f>
        <v>6585.0620100000015</v>
      </c>
      <c r="H13" s="239">
        <f>IF(F13&lt;0.00000001,"",E13/F13)</f>
        <v>1.3515168039464316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1.3220011110417138</v>
      </c>
      <c r="C15" s="43">
        <f>IF(C9=0,"",C13/C9)</f>
        <v>1.4556194274571648</v>
      </c>
      <c r="D15" s="12"/>
      <c r="E15" s="10">
        <f>IF(E9=0,"",E13/E9)</f>
        <v>1.7294774793948131</v>
      </c>
      <c r="F15" s="42">
        <f>IF(F9=0,"",F13/F9)</f>
        <v>1.2158655414670783</v>
      </c>
      <c r="G15" s="42">
        <f>IF(ISERROR(F15-E15),"",E15-F15)</f>
        <v>0.51361193792773485</v>
      </c>
      <c r="H15" s="240">
        <f>IF(ISERROR(F15-E15),"",IF(F15&lt;0.00000001,"",E15/F15))</f>
        <v>1.4224249478342847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248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247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309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8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5845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6115.4199999999992</v>
      </c>
      <c r="G3" s="215">
        <f t="shared" si="0"/>
        <v>761584.74999999977</v>
      </c>
      <c r="H3" s="216"/>
      <c r="I3" s="216"/>
      <c r="J3" s="211">
        <f t="shared" si="0"/>
        <v>5830.2100000000009</v>
      </c>
      <c r="K3" s="215">
        <f t="shared" si="0"/>
        <v>1105511.42</v>
      </c>
      <c r="L3" s="216"/>
      <c r="M3" s="216"/>
      <c r="N3" s="211">
        <f t="shared" si="0"/>
        <v>5970.42</v>
      </c>
      <c r="O3" s="215">
        <f t="shared" si="0"/>
        <v>834300.90999999992</v>
      </c>
      <c r="P3" s="181">
        <f>IF(G3=0,"",O3/G3)</f>
        <v>1.0954800631183859</v>
      </c>
      <c r="Q3" s="213">
        <f>IF(N3=0,"",O3/N3)</f>
        <v>139.73906525839053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26"/>
      <c r="B5" s="825"/>
      <c r="C5" s="826"/>
      <c r="D5" s="834"/>
      <c r="E5" s="828"/>
      <c r="F5" s="835" t="s">
        <v>91</v>
      </c>
      <c r="G5" s="836" t="s">
        <v>14</v>
      </c>
      <c r="H5" s="837"/>
      <c r="I5" s="837"/>
      <c r="J5" s="835" t="s">
        <v>91</v>
      </c>
      <c r="K5" s="836" t="s">
        <v>14</v>
      </c>
      <c r="L5" s="837"/>
      <c r="M5" s="837"/>
      <c r="N5" s="835" t="s">
        <v>91</v>
      </c>
      <c r="O5" s="836" t="s">
        <v>14</v>
      </c>
      <c r="P5" s="838"/>
      <c r="Q5" s="833"/>
    </row>
    <row r="6" spans="1:17" ht="14.4" customHeight="1" x14ac:dyDescent="0.3">
      <c r="A6" s="739" t="s">
        <v>4674</v>
      </c>
      <c r="B6" s="740" t="s">
        <v>216</v>
      </c>
      <c r="C6" s="740" t="s">
        <v>4615</v>
      </c>
      <c r="D6" s="740" t="s">
        <v>5294</v>
      </c>
      <c r="E6" s="740" t="s">
        <v>5295</v>
      </c>
      <c r="F6" s="229">
        <v>2</v>
      </c>
      <c r="G6" s="229">
        <v>92</v>
      </c>
      <c r="H6" s="229">
        <v>1</v>
      </c>
      <c r="I6" s="229">
        <v>46</v>
      </c>
      <c r="J6" s="229"/>
      <c r="K6" s="229"/>
      <c r="L6" s="229"/>
      <c r="M6" s="229"/>
      <c r="N6" s="229"/>
      <c r="O6" s="229"/>
      <c r="P6" s="745"/>
      <c r="Q6" s="763"/>
    </row>
    <row r="7" spans="1:17" ht="14.4" customHeight="1" x14ac:dyDescent="0.3">
      <c r="A7" s="746" t="s">
        <v>4683</v>
      </c>
      <c r="B7" s="748" t="s">
        <v>5296</v>
      </c>
      <c r="C7" s="748" t="s">
        <v>4615</v>
      </c>
      <c r="D7" s="748" t="s">
        <v>5297</v>
      </c>
      <c r="E7" s="748" t="s">
        <v>5298</v>
      </c>
      <c r="F7" s="764">
        <v>1</v>
      </c>
      <c r="G7" s="764">
        <v>127</v>
      </c>
      <c r="H7" s="764">
        <v>1</v>
      </c>
      <c r="I7" s="764">
        <v>127</v>
      </c>
      <c r="J7" s="764"/>
      <c r="K7" s="764"/>
      <c r="L7" s="764"/>
      <c r="M7" s="764"/>
      <c r="N7" s="764">
        <v>2</v>
      </c>
      <c r="O7" s="764">
        <v>260</v>
      </c>
      <c r="P7" s="753">
        <v>2.0472440944881889</v>
      </c>
      <c r="Q7" s="765">
        <v>130</v>
      </c>
    </row>
    <row r="8" spans="1:17" ht="14.4" customHeight="1" x14ac:dyDescent="0.3">
      <c r="A8" s="746" t="s">
        <v>4683</v>
      </c>
      <c r="B8" s="748" t="s">
        <v>5296</v>
      </c>
      <c r="C8" s="748" t="s">
        <v>4615</v>
      </c>
      <c r="D8" s="748" t="s">
        <v>5299</v>
      </c>
      <c r="E8" s="748" t="s">
        <v>5300</v>
      </c>
      <c r="F8" s="764">
        <v>1</v>
      </c>
      <c r="G8" s="764">
        <v>664</v>
      </c>
      <c r="H8" s="764">
        <v>1</v>
      </c>
      <c r="I8" s="764">
        <v>664</v>
      </c>
      <c r="J8" s="764"/>
      <c r="K8" s="764"/>
      <c r="L8" s="764"/>
      <c r="M8" s="764"/>
      <c r="N8" s="764">
        <v>2</v>
      </c>
      <c r="O8" s="764">
        <v>1352</v>
      </c>
      <c r="P8" s="753">
        <v>2.036144578313253</v>
      </c>
      <c r="Q8" s="765">
        <v>676</v>
      </c>
    </row>
    <row r="9" spans="1:17" ht="14.4" customHeight="1" x14ac:dyDescent="0.3">
      <c r="A9" s="746" t="s">
        <v>4683</v>
      </c>
      <c r="B9" s="748" t="s">
        <v>5296</v>
      </c>
      <c r="C9" s="748" t="s">
        <v>4615</v>
      </c>
      <c r="D9" s="748" t="s">
        <v>5301</v>
      </c>
      <c r="E9" s="748" t="s">
        <v>5302</v>
      </c>
      <c r="F9" s="764">
        <v>1</v>
      </c>
      <c r="G9" s="764">
        <v>326</v>
      </c>
      <c r="H9" s="764">
        <v>1</v>
      </c>
      <c r="I9" s="764">
        <v>326</v>
      </c>
      <c r="J9" s="764"/>
      <c r="K9" s="764"/>
      <c r="L9" s="764"/>
      <c r="M9" s="764"/>
      <c r="N9" s="764"/>
      <c r="O9" s="764"/>
      <c r="P9" s="753"/>
      <c r="Q9" s="765"/>
    </row>
    <row r="10" spans="1:17" ht="14.4" customHeight="1" x14ac:dyDescent="0.3">
      <c r="A10" s="746" t="s">
        <v>4683</v>
      </c>
      <c r="B10" s="748" t="s">
        <v>5296</v>
      </c>
      <c r="C10" s="748" t="s">
        <v>4615</v>
      </c>
      <c r="D10" s="748" t="s">
        <v>5303</v>
      </c>
      <c r="E10" s="748" t="s">
        <v>5304</v>
      </c>
      <c r="F10" s="764">
        <v>1</v>
      </c>
      <c r="G10" s="764">
        <v>457</v>
      </c>
      <c r="H10" s="764">
        <v>1</v>
      </c>
      <c r="I10" s="764">
        <v>457</v>
      </c>
      <c r="J10" s="764"/>
      <c r="K10" s="764"/>
      <c r="L10" s="764"/>
      <c r="M10" s="764"/>
      <c r="N10" s="764">
        <v>4</v>
      </c>
      <c r="O10" s="764">
        <v>1852</v>
      </c>
      <c r="P10" s="753">
        <v>4.0525164113785559</v>
      </c>
      <c r="Q10" s="765">
        <v>463</v>
      </c>
    </row>
    <row r="11" spans="1:17" ht="14.4" customHeight="1" x14ac:dyDescent="0.3">
      <c r="A11" s="746" t="s">
        <v>4683</v>
      </c>
      <c r="B11" s="748" t="s">
        <v>5296</v>
      </c>
      <c r="C11" s="748" t="s">
        <v>4615</v>
      </c>
      <c r="D11" s="748" t="s">
        <v>5305</v>
      </c>
      <c r="E11" s="748" t="s">
        <v>5306</v>
      </c>
      <c r="F11" s="764">
        <v>4</v>
      </c>
      <c r="G11" s="764">
        <v>316</v>
      </c>
      <c r="H11" s="764">
        <v>1</v>
      </c>
      <c r="I11" s="764">
        <v>79</v>
      </c>
      <c r="J11" s="764"/>
      <c r="K11" s="764"/>
      <c r="L11" s="764"/>
      <c r="M11" s="764"/>
      <c r="N11" s="764">
        <v>8</v>
      </c>
      <c r="O11" s="764">
        <v>648</v>
      </c>
      <c r="P11" s="753">
        <v>2.0506329113924049</v>
      </c>
      <c r="Q11" s="765">
        <v>81</v>
      </c>
    </row>
    <row r="12" spans="1:17" ht="14.4" customHeight="1" x14ac:dyDescent="0.3">
      <c r="A12" s="746" t="s">
        <v>4683</v>
      </c>
      <c r="B12" s="748" t="s">
        <v>5296</v>
      </c>
      <c r="C12" s="748" t="s">
        <v>4615</v>
      </c>
      <c r="D12" s="748" t="s">
        <v>5307</v>
      </c>
      <c r="E12" s="748" t="s">
        <v>5308</v>
      </c>
      <c r="F12" s="764">
        <v>1</v>
      </c>
      <c r="G12" s="764">
        <v>164</v>
      </c>
      <c r="H12" s="764">
        <v>1</v>
      </c>
      <c r="I12" s="764">
        <v>164</v>
      </c>
      <c r="J12" s="764"/>
      <c r="K12" s="764"/>
      <c r="L12" s="764"/>
      <c r="M12" s="764"/>
      <c r="N12" s="764">
        <v>1</v>
      </c>
      <c r="O12" s="764">
        <v>166</v>
      </c>
      <c r="P12" s="753">
        <v>1.0121951219512195</v>
      </c>
      <c r="Q12" s="765">
        <v>166</v>
      </c>
    </row>
    <row r="13" spans="1:17" ht="14.4" customHeight="1" x14ac:dyDescent="0.3">
      <c r="A13" s="746" t="s">
        <v>4683</v>
      </c>
      <c r="B13" s="748" t="s">
        <v>5296</v>
      </c>
      <c r="C13" s="748" t="s">
        <v>4615</v>
      </c>
      <c r="D13" s="748" t="s">
        <v>5309</v>
      </c>
      <c r="E13" s="748" t="s">
        <v>5310</v>
      </c>
      <c r="F13" s="764">
        <v>1</v>
      </c>
      <c r="G13" s="764">
        <v>167</v>
      </c>
      <c r="H13" s="764">
        <v>1</v>
      </c>
      <c r="I13" s="764">
        <v>167</v>
      </c>
      <c r="J13" s="764"/>
      <c r="K13" s="764"/>
      <c r="L13" s="764"/>
      <c r="M13" s="764"/>
      <c r="N13" s="764">
        <v>1</v>
      </c>
      <c r="O13" s="764">
        <v>170</v>
      </c>
      <c r="P13" s="753">
        <v>1.0179640718562875</v>
      </c>
      <c r="Q13" s="765">
        <v>170</v>
      </c>
    </row>
    <row r="14" spans="1:17" ht="14.4" customHeight="1" x14ac:dyDescent="0.3">
      <c r="A14" s="746" t="s">
        <v>5311</v>
      </c>
      <c r="B14" s="748" t="s">
        <v>5312</v>
      </c>
      <c r="C14" s="748" t="s">
        <v>4610</v>
      </c>
      <c r="D14" s="748" t="s">
        <v>5313</v>
      </c>
      <c r="E14" s="748" t="s">
        <v>5314</v>
      </c>
      <c r="F14" s="764"/>
      <c r="G14" s="764"/>
      <c r="H14" s="764"/>
      <c r="I14" s="764"/>
      <c r="J14" s="764"/>
      <c r="K14" s="764"/>
      <c r="L14" s="764"/>
      <c r="M14" s="764"/>
      <c r="N14" s="764">
        <v>0.5</v>
      </c>
      <c r="O14" s="764">
        <v>885.4</v>
      </c>
      <c r="P14" s="753"/>
      <c r="Q14" s="765">
        <v>1770.8</v>
      </c>
    </row>
    <row r="15" spans="1:17" ht="14.4" customHeight="1" x14ac:dyDescent="0.3">
      <c r="A15" s="746" t="s">
        <v>5311</v>
      </c>
      <c r="B15" s="748" t="s">
        <v>5312</v>
      </c>
      <c r="C15" s="748" t="s">
        <v>4753</v>
      </c>
      <c r="D15" s="748" t="s">
        <v>5315</v>
      </c>
      <c r="E15" s="748" t="s">
        <v>5316</v>
      </c>
      <c r="F15" s="764">
        <v>100</v>
      </c>
      <c r="G15" s="764">
        <v>190</v>
      </c>
      <c r="H15" s="764">
        <v>1</v>
      </c>
      <c r="I15" s="764">
        <v>1.9</v>
      </c>
      <c r="J15" s="764"/>
      <c r="K15" s="764"/>
      <c r="L15" s="764"/>
      <c r="M15" s="764"/>
      <c r="N15" s="764">
        <v>100</v>
      </c>
      <c r="O15" s="764">
        <v>211</v>
      </c>
      <c r="P15" s="753">
        <v>1.1105263157894736</v>
      </c>
      <c r="Q15" s="765">
        <v>2.11</v>
      </c>
    </row>
    <row r="16" spans="1:17" ht="14.4" customHeight="1" x14ac:dyDescent="0.3">
      <c r="A16" s="746" t="s">
        <v>5311</v>
      </c>
      <c r="B16" s="748" t="s">
        <v>5312</v>
      </c>
      <c r="C16" s="748" t="s">
        <v>4753</v>
      </c>
      <c r="D16" s="748" t="s">
        <v>5317</v>
      </c>
      <c r="E16" s="748" t="s">
        <v>5318</v>
      </c>
      <c r="F16" s="764">
        <v>150</v>
      </c>
      <c r="G16" s="764">
        <v>699</v>
      </c>
      <c r="H16" s="764">
        <v>1</v>
      </c>
      <c r="I16" s="764">
        <v>4.66</v>
      </c>
      <c r="J16" s="764">
        <v>600</v>
      </c>
      <c r="K16" s="764">
        <v>3060</v>
      </c>
      <c r="L16" s="764">
        <v>4.377682403433476</v>
      </c>
      <c r="M16" s="764">
        <v>5.0999999999999996</v>
      </c>
      <c r="N16" s="764"/>
      <c r="O16" s="764"/>
      <c r="P16" s="753"/>
      <c r="Q16" s="765"/>
    </row>
    <row r="17" spans="1:17" ht="14.4" customHeight="1" x14ac:dyDescent="0.3">
      <c r="A17" s="746" t="s">
        <v>5311</v>
      </c>
      <c r="B17" s="748" t="s">
        <v>5312</v>
      </c>
      <c r="C17" s="748" t="s">
        <v>4753</v>
      </c>
      <c r="D17" s="748" t="s">
        <v>5319</v>
      </c>
      <c r="E17" s="748" t="s">
        <v>5320</v>
      </c>
      <c r="F17" s="764">
        <v>1500</v>
      </c>
      <c r="G17" s="764">
        <v>8316</v>
      </c>
      <c r="H17" s="764">
        <v>1</v>
      </c>
      <c r="I17" s="764">
        <v>5.5439999999999996</v>
      </c>
      <c r="J17" s="764"/>
      <c r="K17" s="764"/>
      <c r="L17" s="764"/>
      <c r="M17" s="764"/>
      <c r="N17" s="764">
        <v>1100</v>
      </c>
      <c r="O17" s="764">
        <v>6424</v>
      </c>
      <c r="P17" s="753">
        <v>0.77248677248677244</v>
      </c>
      <c r="Q17" s="765">
        <v>5.84</v>
      </c>
    </row>
    <row r="18" spans="1:17" ht="14.4" customHeight="1" x14ac:dyDescent="0.3">
      <c r="A18" s="746" t="s">
        <v>5311</v>
      </c>
      <c r="B18" s="748" t="s">
        <v>5312</v>
      </c>
      <c r="C18" s="748" t="s">
        <v>4753</v>
      </c>
      <c r="D18" s="748" t="s">
        <v>5321</v>
      </c>
      <c r="E18" s="748" t="s">
        <v>5322</v>
      </c>
      <c r="F18" s="764">
        <v>1</v>
      </c>
      <c r="G18" s="764">
        <v>2261.84</v>
      </c>
      <c r="H18" s="764">
        <v>1</v>
      </c>
      <c r="I18" s="764">
        <v>2261.84</v>
      </c>
      <c r="J18" s="764">
        <v>4</v>
      </c>
      <c r="K18" s="764">
        <v>8777.86</v>
      </c>
      <c r="L18" s="764">
        <v>3.8808492201039861</v>
      </c>
      <c r="M18" s="764">
        <v>2194.4650000000001</v>
      </c>
      <c r="N18" s="764"/>
      <c r="O18" s="764"/>
      <c r="P18" s="753"/>
      <c r="Q18" s="765"/>
    </row>
    <row r="19" spans="1:17" ht="14.4" customHeight="1" x14ac:dyDescent="0.3">
      <c r="A19" s="746" t="s">
        <v>5311</v>
      </c>
      <c r="B19" s="748" t="s">
        <v>5312</v>
      </c>
      <c r="C19" s="748" t="s">
        <v>4753</v>
      </c>
      <c r="D19" s="748" t="s">
        <v>5323</v>
      </c>
      <c r="E19" s="748" t="s">
        <v>5324</v>
      </c>
      <c r="F19" s="764"/>
      <c r="G19" s="764"/>
      <c r="H19" s="764"/>
      <c r="I19" s="764"/>
      <c r="J19" s="764">
        <v>780</v>
      </c>
      <c r="K19" s="764">
        <v>2542.8000000000002</v>
      </c>
      <c r="L19" s="764"/>
      <c r="M19" s="764">
        <v>3.2600000000000002</v>
      </c>
      <c r="N19" s="764"/>
      <c r="O19" s="764"/>
      <c r="P19" s="753"/>
      <c r="Q19" s="765"/>
    </row>
    <row r="20" spans="1:17" ht="14.4" customHeight="1" x14ac:dyDescent="0.3">
      <c r="A20" s="746" t="s">
        <v>5311</v>
      </c>
      <c r="B20" s="748" t="s">
        <v>5312</v>
      </c>
      <c r="C20" s="748" t="s">
        <v>4753</v>
      </c>
      <c r="D20" s="748" t="s">
        <v>5325</v>
      </c>
      <c r="E20" s="748" t="s">
        <v>5326</v>
      </c>
      <c r="F20" s="764"/>
      <c r="G20" s="764"/>
      <c r="H20" s="764"/>
      <c r="I20" s="764"/>
      <c r="J20" s="764"/>
      <c r="K20" s="764"/>
      <c r="L20" s="764"/>
      <c r="M20" s="764"/>
      <c r="N20" s="764">
        <v>468</v>
      </c>
      <c r="O20" s="764">
        <v>15701.4</v>
      </c>
      <c r="P20" s="753"/>
      <c r="Q20" s="765">
        <v>33.549999999999997</v>
      </c>
    </row>
    <row r="21" spans="1:17" ht="14.4" customHeight="1" x14ac:dyDescent="0.3">
      <c r="A21" s="746" t="s">
        <v>5311</v>
      </c>
      <c r="B21" s="748" t="s">
        <v>5312</v>
      </c>
      <c r="C21" s="748" t="s">
        <v>5327</v>
      </c>
      <c r="D21" s="748" t="s">
        <v>5328</v>
      </c>
      <c r="E21" s="748" t="s">
        <v>5329</v>
      </c>
      <c r="F21" s="764"/>
      <c r="G21" s="764"/>
      <c r="H21" s="764"/>
      <c r="I21" s="764"/>
      <c r="J21" s="764"/>
      <c r="K21" s="764"/>
      <c r="L21" s="764"/>
      <c r="M21" s="764"/>
      <c r="N21" s="764">
        <v>1</v>
      </c>
      <c r="O21" s="764">
        <v>884.32</v>
      </c>
      <c r="P21" s="753"/>
      <c r="Q21" s="765">
        <v>884.32</v>
      </c>
    </row>
    <row r="22" spans="1:17" ht="14.4" customHeight="1" x14ac:dyDescent="0.3">
      <c r="A22" s="746" t="s">
        <v>5311</v>
      </c>
      <c r="B22" s="748" t="s">
        <v>5312</v>
      </c>
      <c r="C22" s="748" t="s">
        <v>4615</v>
      </c>
      <c r="D22" s="748" t="s">
        <v>5330</v>
      </c>
      <c r="E22" s="748" t="s">
        <v>5331</v>
      </c>
      <c r="F22" s="764">
        <v>1</v>
      </c>
      <c r="G22" s="764">
        <v>1965</v>
      </c>
      <c r="H22" s="764">
        <v>1</v>
      </c>
      <c r="I22" s="764">
        <v>1965</v>
      </c>
      <c r="J22" s="764"/>
      <c r="K22" s="764"/>
      <c r="L22" s="764"/>
      <c r="M22" s="764"/>
      <c r="N22" s="764">
        <v>1</v>
      </c>
      <c r="O22" s="764">
        <v>1975</v>
      </c>
      <c r="P22" s="753">
        <v>1.005089058524173</v>
      </c>
      <c r="Q22" s="765">
        <v>1975</v>
      </c>
    </row>
    <row r="23" spans="1:17" ht="14.4" customHeight="1" x14ac:dyDescent="0.3">
      <c r="A23" s="746" t="s">
        <v>5311</v>
      </c>
      <c r="B23" s="748" t="s">
        <v>5312</v>
      </c>
      <c r="C23" s="748" t="s">
        <v>4615</v>
      </c>
      <c r="D23" s="748" t="s">
        <v>5332</v>
      </c>
      <c r="E23" s="748" t="s">
        <v>5333</v>
      </c>
      <c r="F23" s="764">
        <v>1</v>
      </c>
      <c r="G23" s="764">
        <v>654</v>
      </c>
      <c r="H23" s="764">
        <v>1</v>
      </c>
      <c r="I23" s="764">
        <v>654</v>
      </c>
      <c r="J23" s="764">
        <v>4</v>
      </c>
      <c r="K23" s="764">
        <v>2622</v>
      </c>
      <c r="L23" s="764">
        <v>4.0091743119266052</v>
      </c>
      <c r="M23" s="764">
        <v>655.5</v>
      </c>
      <c r="N23" s="764"/>
      <c r="O23" s="764"/>
      <c r="P23" s="753"/>
      <c r="Q23" s="765"/>
    </row>
    <row r="24" spans="1:17" ht="14.4" customHeight="1" x14ac:dyDescent="0.3">
      <c r="A24" s="746" t="s">
        <v>5311</v>
      </c>
      <c r="B24" s="748" t="s">
        <v>5312</v>
      </c>
      <c r="C24" s="748" t="s">
        <v>4615</v>
      </c>
      <c r="D24" s="748" t="s">
        <v>5334</v>
      </c>
      <c r="E24" s="748" t="s">
        <v>5335</v>
      </c>
      <c r="F24" s="764">
        <v>2</v>
      </c>
      <c r="G24" s="764">
        <v>3508</v>
      </c>
      <c r="H24" s="764">
        <v>1</v>
      </c>
      <c r="I24" s="764">
        <v>1754</v>
      </c>
      <c r="J24" s="764">
        <v>2</v>
      </c>
      <c r="K24" s="764">
        <v>3508</v>
      </c>
      <c r="L24" s="764">
        <v>1</v>
      </c>
      <c r="M24" s="764">
        <v>1754</v>
      </c>
      <c r="N24" s="764">
        <v>2</v>
      </c>
      <c r="O24" s="764">
        <v>3524</v>
      </c>
      <c r="P24" s="753">
        <v>1.0045610034207526</v>
      </c>
      <c r="Q24" s="765">
        <v>1762</v>
      </c>
    </row>
    <row r="25" spans="1:17" ht="14.4" customHeight="1" x14ac:dyDescent="0.3">
      <c r="A25" s="746" t="s">
        <v>5311</v>
      </c>
      <c r="B25" s="748" t="s">
        <v>5312</v>
      </c>
      <c r="C25" s="748" t="s">
        <v>4615</v>
      </c>
      <c r="D25" s="748" t="s">
        <v>5336</v>
      </c>
      <c r="E25" s="748" t="s">
        <v>5337</v>
      </c>
      <c r="F25" s="764">
        <v>1</v>
      </c>
      <c r="G25" s="764">
        <v>410</v>
      </c>
      <c r="H25" s="764">
        <v>1</v>
      </c>
      <c r="I25" s="764">
        <v>410</v>
      </c>
      <c r="J25" s="764"/>
      <c r="K25" s="764"/>
      <c r="L25" s="764"/>
      <c r="M25" s="764"/>
      <c r="N25" s="764">
        <v>1</v>
      </c>
      <c r="O25" s="764">
        <v>413</v>
      </c>
      <c r="P25" s="753">
        <v>1.0073170731707317</v>
      </c>
      <c r="Q25" s="765">
        <v>413</v>
      </c>
    </row>
    <row r="26" spans="1:17" ht="14.4" customHeight="1" x14ac:dyDescent="0.3">
      <c r="A26" s="746" t="s">
        <v>5311</v>
      </c>
      <c r="B26" s="748" t="s">
        <v>5312</v>
      </c>
      <c r="C26" s="748" t="s">
        <v>4615</v>
      </c>
      <c r="D26" s="748" t="s">
        <v>5338</v>
      </c>
      <c r="E26" s="748" t="s">
        <v>5339</v>
      </c>
      <c r="F26" s="764"/>
      <c r="G26" s="764"/>
      <c r="H26" s="764"/>
      <c r="I26" s="764"/>
      <c r="J26" s="764"/>
      <c r="K26" s="764"/>
      <c r="L26" s="764"/>
      <c r="M26" s="764"/>
      <c r="N26" s="764">
        <v>1</v>
      </c>
      <c r="O26" s="764">
        <v>14340</v>
      </c>
      <c r="P26" s="753"/>
      <c r="Q26" s="765">
        <v>14340</v>
      </c>
    </row>
    <row r="27" spans="1:17" ht="14.4" customHeight="1" x14ac:dyDescent="0.3">
      <c r="A27" s="746" t="s">
        <v>5311</v>
      </c>
      <c r="B27" s="748" t="s">
        <v>5312</v>
      </c>
      <c r="C27" s="748" t="s">
        <v>4615</v>
      </c>
      <c r="D27" s="748" t="s">
        <v>5340</v>
      </c>
      <c r="E27" s="748" t="s">
        <v>5341</v>
      </c>
      <c r="F27" s="764"/>
      <c r="G27" s="764"/>
      <c r="H27" s="764"/>
      <c r="I27" s="764"/>
      <c r="J27" s="764">
        <v>1</v>
      </c>
      <c r="K27" s="764">
        <v>1286</v>
      </c>
      <c r="L27" s="764"/>
      <c r="M27" s="764">
        <v>1286</v>
      </c>
      <c r="N27" s="764"/>
      <c r="O27" s="764"/>
      <c r="P27" s="753"/>
      <c r="Q27" s="765"/>
    </row>
    <row r="28" spans="1:17" ht="14.4" customHeight="1" x14ac:dyDescent="0.3">
      <c r="A28" s="746" t="s">
        <v>5311</v>
      </c>
      <c r="B28" s="748" t="s">
        <v>5312</v>
      </c>
      <c r="C28" s="748" t="s">
        <v>4615</v>
      </c>
      <c r="D28" s="748" t="s">
        <v>5342</v>
      </c>
      <c r="E28" s="748" t="s">
        <v>5343</v>
      </c>
      <c r="F28" s="764">
        <v>1</v>
      </c>
      <c r="G28" s="764">
        <v>487</v>
      </c>
      <c r="H28" s="764">
        <v>1</v>
      </c>
      <c r="I28" s="764">
        <v>487</v>
      </c>
      <c r="J28" s="764">
        <v>4</v>
      </c>
      <c r="K28" s="764">
        <v>1952</v>
      </c>
      <c r="L28" s="764">
        <v>4.0082135523613962</v>
      </c>
      <c r="M28" s="764">
        <v>488</v>
      </c>
      <c r="N28" s="764"/>
      <c r="O28" s="764"/>
      <c r="P28" s="753"/>
      <c r="Q28" s="765"/>
    </row>
    <row r="29" spans="1:17" ht="14.4" customHeight="1" x14ac:dyDescent="0.3">
      <c r="A29" s="746" t="s">
        <v>4796</v>
      </c>
      <c r="B29" s="748" t="s">
        <v>5344</v>
      </c>
      <c r="C29" s="748" t="s">
        <v>4615</v>
      </c>
      <c r="D29" s="748" t="s">
        <v>5345</v>
      </c>
      <c r="E29" s="748" t="s">
        <v>5346</v>
      </c>
      <c r="F29" s="764"/>
      <c r="G29" s="764"/>
      <c r="H29" s="764"/>
      <c r="I29" s="764"/>
      <c r="J29" s="764">
        <v>7</v>
      </c>
      <c r="K29" s="764">
        <v>65359</v>
      </c>
      <c r="L29" s="764"/>
      <c r="M29" s="764">
        <v>9337</v>
      </c>
      <c r="N29" s="764"/>
      <c r="O29" s="764"/>
      <c r="P29" s="753"/>
      <c r="Q29" s="765"/>
    </row>
    <row r="30" spans="1:17" ht="14.4" customHeight="1" x14ac:dyDescent="0.3">
      <c r="A30" s="746" t="s">
        <v>4796</v>
      </c>
      <c r="B30" s="748" t="s">
        <v>5347</v>
      </c>
      <c r="C30" s="748" t="s">
        <v>4615</v>
      </c>
      <c r="D30" s="748" t="s">
        <v>5348</v>
      </c>
      <c r="E30" s="748" t="s">
        <v>5349</v>
      </c>
      <c r="F30" s="764">
        <v>6</v>
      </c>
      <c r="G30" s="764">
        <v>2100</v>
      </c>
      <c r="H30" s="764">
        <v>1</v>
      </c>
      <c r="I30" s="764">
        <v>350</v>
      </c>
      <c r="J30" s="764">
        <v>26</v>
      </c>
      <c r="K30" s="764">
        <v>9110</v>
      </c>
      <c r="L30" s="764">
        <v>4.3380952380952378</v>
      </c>
      <c r="M30" s="764">
        <v>350.38461538461536</v>
      </c>
      <c r="N30" s="764">
        <v>19</v>
      </c>
      <c r="O30" s="764">
        <v>6669</v>
      </c>
      <c r="P30" s="753">
        <v>3.1757142857142857</v>
      </c>
      <c r="Q30" s="765">
        <v>351</v>
      </c>
    </row>
    <row r="31" spans="1:17" ht="14.4" customHeight="1" x14ac:dyDescent="0.3">
      <c r="A31" s="746" t="s">
        <v>4796</v>
      </c>
      <c r="B31" s="748" t="s">
        <v>5347</v>
      </c>
      <c r="C31" s="748" t="s">
        <v>4615</v>
      </c>
      <c r="D31" s="748" t="s">
        <v>5350</v>
      </c>
      <c r="E31" s="748" t="s">
        <v>5351</v>
      </c>
      <c r="F31" s="764">
        <v>310</v>
      </c>
      <c r="G31" s="764">
        <v>20150</v>
      </c>
      <c r="H31" s="764">
        <v>1</v>
      </c>
      <c r="I31" s="764">
        <v>65</v>
      </c>
      <c r="J31" s="764">
        <v>337</v>
      </c>
      <c r="K31" s="764">
        <v>21905</v>
      </c>
      <c r="L31" s="764">
        <v>1.0870967741935484</v>
      </c>
      <c r="M31" s="764">
        <v>65</v>
      </c>
      <c r="N31" s="764">
        <v>357</v>
      </c>
      <c r="O31" s="764">
        <v>23205</v>
      </c>
      <c r="P31" s="753">
        <v>1.1516129032258065</v>
      </c>
      <c r="Q31" s="765">
        <v>65</v>
      </c>
    </row>
    <row r="32" spans="1:17" ht="14.4" customHeight="1" x14ac:dyDescent="0.3">
      <c r="A32" s="746" t="s">
        <v>4796</v>
      </c>
      <c r="B32" s="748" t="s">
        <v>5347</v>
      </c>
      <c r="C32" s="748" t="s">
        <v>4615</v>
      </c>
      <c r="D32" s="748" t="s">
        <v>5352</v>
      </c>
      <c r="E32" s="748" t="s">
        <v>5353</v>
      </c>
      <c r="F32" s="764">
        <v>9</v>
      </c>
      <c r="G32" s="764">
        <v>207</v>
      </c>
      <c r="H32" s="764">
        <v>1</v>
      </c>
      <c r="I32" s="764">
        <v>23</v>
      </c>
      <c r="J32" s="764">
        <v>7</v>
      </c>
      <c r="K32" s="764">
        <v>164</v>
      </c>
      <c r="L32" s="764">
        <v>0.79227053140096615</v>
      </c>
      <c r="M32" s="764">
        <v>23.428571428571427</v>
      </c>
      <c r="N32" s="764">
        <v>2</v>
      </c>
      <c r="O32" s="764">
        <v>48</v>
      </c>
      <c r="P32" s="753">
        <v>0.2318840579710145</v>
      </c>
      <c r="Q32" s="765">
        <v>24</v>
      </c>
    </row>
    <row r="33" spans="1:17" ht="14.4" customHeight="1" x14ac:dyDescent="0.3">
      <c r="A33" s="746" t="s">
        <v>4796</v>
      </c>
      <c r="B33" s="748" t="s">
        <v>5347</v>
      </c>
      <c r="C33" s="748" t="s">
        <v>4615</v>
      </c>
      <c r="D33" s="748" t="s">
        <v>5354</v>
      </c>
      <c r="E33" s="748" t="s">
        <v>5355</v>
      </c>
      <c r="F33" s="764"/>
      <c r="G33" s="764"/>
      <c r="H33" s="764"/>
      <c r="I33" s="764"/>
      <c r="J33" s="764">
        <v>2</v>
      </c>
      <c r="K33" s="764">
        <v>108</v>
      </c>
      <c r="L33" s="764"/>
      <c r="M33" s="764">
        <v>54</v>
      </c>
      <c r="N33" s="764"/>
      <c r="O33" s="764"/>
      <c r="P33" s="753"/>
      <c r="Q33" s="765"/>
    </row>
    <row r="34" spans="1:17" ht="14.4" customHeight="1" x14ac:dyDescent="0.3">
      <c r="A34" s="746" t="s">
        <v>4796</v>
      </c>
      <c r="B34" s="748" t="s">
        <v>5347</v>
      </c>
      <c r="C34" s="748" t="s">
        <v>4615</v>
      </c>
      <c r="D34" s="748" t="s">
        <v>5356</v>
      </c>
      <c r="E34" s="748" t="s">
        <v>5357</v>
      </c>
      <c r="F34" s="764">
        <v>143</v>
      </c>
      <c r="G34" s="764">
        <v>11011</v>
      </c>
      <c r="H34" s="764">
        <v>1</v>
      </c>
      <c r="I34" s="764">
        <v>77</v>
      </c>
      <c r="J34" s="764">
        <v>152</v>
      </c>
      <c r="K34" s="764">
        <v>11704</v>
      </c>
      <c r="L34" s="764">
        <v>1.0629370629370629</v>
      </c>
      <c r="M34" s="764">
        <v>77</v>
      </c>
      <c r="N34" s="764">
        <v>154</v>
      </c>
      <c r="O34" s="764">
        <v>11858</v>
      </c>
      <c r="P34" s="753">
        <v>1.0769230769230769</v>
      </c>
      <c r="Q34" s="765">
        <v>77</v>
      </c>
    </row>
    <row r="35" spans="1:17" ht="14.4" customHeight="1" x14ac:dyDescent="0.3">
      <c r="A35" s="746" t="s">
        <v>4796</v>
      </c>
      <c r="B35" s="748" t="s">
        <v>5347</v>
      </c>
      <c r="C35" s="748" t="s">
        <v>4615</v>
      </c>
      <c r="D35" s="748" t="s">
        <v>5358</v>
      </c>
      <c r="E35" s="748" t="s">
        <v>5359</v>
      </c>
      <c r="F35" s="764">
        <v>43</v>
      </c>
      <c r="G35" s="764">
        <v>946</v>
      </c>
      <c r="H35" s="764">
        <v>1</v>
      </c>
      <c r="I35" s="764">
        <v>22</v>
      </c>
      <c r="J35" s="764">
        <v>39</v>
      </c>
      <c r="K35" s="764">
        <v>876</v>
      </c>
      <c r="L35" s="764">
        <v>0.92600422832980978</v>
      </c>
      <c r="M35" s="764">
        <v>22.46153846153846</v>
      </c>
      <c r="N35" s="764">
        <v>31</v>
      </c>
      <c r="O35" s="764">
        <v>713</v>
      </c>
      <c r="P35" s="753">
        <v>0.7536997885835095</v>
      </c>
      <c r="Q35" s="765">
        <v>23</v>
      </c>
    </row>
    <row r="36" spans="1:17" ht="14.4" customHeight="1" x14ac:dyDescent="0.3">
      <c r="A36" s="746" t="s">
        <v>4796</v>
      </c>
      <c r="B36" s="748" t="s">
        <v>5347</v>
      </c>
      <c r="C36" s="748" t="s">
        <v>4615</v>
      </c>
      <c r="D36" s="748" t="s">
        <v>5360</v>
      </c>
      <c r="E36" s="748" t="s">
        <v>5361</v>
      </c>
      <c r="F36" s="764">
        <v>6</v>
      </c>
      <c r="G36" s="764">
        <v>1254</v>
      </c>
      <c r="H36" s="764">
        <v>1</v>
      </c>
      <c r="I36" s="764">
        <v>209</v>
      </c>
      <c r="J36" s="764"/>
      <c r="K36" s="764"/>
      <c r="L36" s="764"/>
      <c r="M36" s="764"/>
      <c r="N36" s="764"/>
      <c r="O36" s="764"/>
      <c r="P36" s="753"/>
      <c r="Q36" s="765"/>
    </row>
    <row r="37" spans="1:17" ht="14.4" customHeight="1" x14ac:dyDescent="0.3">
      <c r="A37" s="746" t="s">
        <v>4796</v>
      </c>
      <c r="B37" s="748" t="s">
        <v>5347</v>
      </c>
      <c r="C37" s="748" t="s">
        <v>4615</v>
      </c>
      <c r="D37" s="748" t="s">
        <v>5362</v>
      </c>
      <c r="E37" s="748" t="s">
        <v>5363</v>
      </c>
      <c r="F37" s="764">
        <v>2</v>
      </c>
      <c r="G37" s="764">
        <v>132</v>
      </c>
      <c r="H37" s="764">
        <v>1</v>
      </c>
      <c r="I37" s="764">
        <v>66</v>
      </c>
      <c r="J37" s="764">
        <v>8</v>
      </c>
      <c r="K37" s="764">
        <v>528</v>
      </c>
      <c r="L37" s="764">
        <v>4</v>
      </c>
      <c r="M37" s="764">
        <v>66</v>
      </c>
      <c r="N37" s="764">
        <v>6</v>
      </c>
      <c r="O37" s="764">
        <v>396</v>
      </c>
      <c r="P37" s="753">
        <v>3</v>
      </c>
      <c r="Q37" s="765">
        <v>66</v>
      </c>
    </row>
    <row r="38" spans="1:17" ht="14.4" customHeight="1" x14ac:dyDescent="0.3">
      <c r="A38" s="746" t="s">
        <v>4796</v>
      </c>
      <c r="B38" s="748" t="s">
        <v>5347</v>
      </c>
      <c r="C38" s="748" t="s">
        <v>4615</v>
      </c>
      <c r="D38" s="748" t="s">
        <v>5364</v>
      </c>
      <c r="E38" s="748" t="s">
        <v>5365</v>
      </c>
      <c r="F38" s="764">
        <v>34</v>
      </c>
      <c r="G38" s="764">
        <v>816</v>
      </c>
      <c r="H38" s="764">
        <v>1</v>
      </c>
      <c r="I38" s="764">
        <v>24</v>
      </c>
      <c r="J38" s="764">
        <v>32</v>
      </c>
      <c r="K38" s="764">
        <v>768</v>
      </c>
      <c r="L38" s="764">
        <v>0.94117647058823528</v>
      </c>
      <c r="M38" s="764">
        <v>24</v>
      </c>
      <c r="N38" s="764">
        <v>29</v>
      </c>
      <c r="O38" s="764">
        <v>696</v>
      </c>
      <c r="P38" s="753">
        <v>0.8529411764705882</v>
      </c>
      <c r="Q38" s="765">
        <v>24</v>
      </c>
    </row>
    <row r="39" spans="1:17" ht="14.4" customHeight="1" x14ac:dyDescent="0.3">
      <c r="A39" s="746" t="s">
        <v>4796</v>
      </c>
      <c r="B39" s="748" t="s">
        <v>5347</v>
      </c>
      <c r="C39" s="748" t="s">
        <v>4615</v>
      </c>
      <c r="D39" s="748" t="s">
        <v>5366</v>
      </c>
      <c r="E39" s="748" t="s">
        <v>5367</v>
      </c>
      <c r="F39" s="764"/>
      <c r="G39" s="764"/>
      <c r="H39" s="764"/>
      <c r="I39" s="764"/>
      <c r="J39" s="764">
        <v>2</v>
      </c>
      <c r="K39" s="764">
        <v>360</v>
      </c>
      <c r="L39" s="764"/>
      <c r="M39" s="764">
        <v>180</v>
      </c>
      <c r="N39" s="764"/>
      <c r="O39" s="764"/>
      <c r="P39" s="753"/>
      <c r="Q39" s="765"/>
    </row>
    <row r="40" spans="1:17" ht="14.4" customHeight="1" x14ac:dyDescent="0.3">
      <c r="A40" s="746" t="s">
        <v>4796</v>
      </c>
      <c r="B40" s="748" t="s">
        <v>5347</v>
      </c>
      <c r="C40" s="748" t="s">
        <v>4615</v>
      </c>
      <c r="D40" s="748" t="s">
        <v>5368</v>
      </c>
      <c r="E40" s="748" t="s">
        <v>5369</v>
      </c>
      <c r="F40" s="764">
        <v>1</v>
      </c>
      <c r="G40" s="764">
        <v>253</v>
      </c>
      <c r="H40" s="764">
        <v>1</v>
      </c>
      <c r="I40" s="764">
        <v>253</v>
      </c>
      <c r="J40" s="764">
        <v>13</v>
      </c>
      <c r="K40" s="764">
        <v>3289</v>
      </c>
      <c r="L40" s="764">
        <v>13</v>
      </c>
      <c r="M40" s="764">
        <v>253</v>
      </c>
      <c r="N40" s="764">
        <v>9</v>
      </c>
      <c r="O40" s="764">
        <v>2277</v>
      </c>
      <c r="P40" s="753">
        <v>9</v>
      </c>
      <c r="Q40" s="765">
        <v>253</v>
      </c>
    </row>
    <row r="41" spans="1:17" ht="14.4" customHeight="1" x14ac:dyDescent="0.3">
      <c r="A41" s="746" t="s">
        <v>4796</v>
      </c>
      <c r="B41" s="748" t="s">
        <v>5347</v>
      </c>
      <c r="C41" s="748" t="s">
        <v>4615</v>
      </c>
      <c r="D41" s="748" t="s">
        <v>5370</v>
      </c>
      <c r="E41" s="748" t="s">
        <v>5371</v>
      </c>
      <c r="F41" s="764">
        <v>2</v>
      </c>
      <c r="G41" s="764">
        <v>432</v>
      </c>
      <c r="H41" s="764">
        <v>1</v>
      </c>
      <c r="I41" s="764">
        <v>216</v>
      </c>
      <c r="J41" s="764">
        <v>2</v>
      </c>
      <c r="K41" s="764">
        <v>432</v>
      </c>
      <c r="L41" s="764">
        <v>1</v>
      </c>
      <c r="M41" s="764">
        <v>216</v>
      </c>
      <c r="N41" s="764"/>
      <c r="O41" s="764"/>
      <c r="P41" s="753"/>
      <c r="Q41" s="765"/>
    </row>
    <row r="42" spans="1:17" ht="14.4" customHeight="1" x14ac:dyDescent="0.3">
      <c r="A42" s="746" t="s">
        <v>4796</v>
      </c>
      <c r="B42" s="748" t="s">
        <v>5347</v>
      </c>
      <c r="C42" s="748" t="s">
        <v>4615</v>
      </c>
      <c r="D42" s="748" t="s">
        <v>5372</v>
      </c>
      <c r="E42" s="748" t="s">
        <v>5373</v>
      </c>
      <c r="F42" s="764">
        <v>3</v>
      </c>
      <c r="G42" s="764">
        <v>150</v>
      </c>
      <c r="H42" s="764">
        <v>1</v>
      </c>
      <c r="I42" s="764">
        <v>50</v>
      </c>
      <c r="J42" s="764">
        <v>1</v>
      </c>
      <c r="K42" s="764">
        <v>50</v>
      </c>
      <c r="L42" s="764">
        <v>0.33333333333333331</v>
      </c>
      <c r="M42" s="764">
        <v>50</v>
      </c>
      <c r="N42" s="764">
        <v>2</v>
      </c>
      <c r="O42" s="764">
        <v>100</v>
      </c>
      <c r="P42" s="753">
        <v>0.66666666666666663</v>
      </c>
      <c r="Q42" s="765">
        <v>50</v>
      </c>
    </row>
    <row r="43" spans="1:17" ht="14.4" customHeight="1" x14ac:dyDescent="0.3">
      <c r="A43" s="746" t="s">
        <v>4796</v>
      </c>
      <c r="B43" s="748" t="s">
        <v>5347</v>
      </c>
      <c r="C43" s="748" t="s">
        <v>4615</v>
      </c>
      <c r="D43" s="748" t="s">
        <v>5374</v>
      </c>
      <c r="E43" s="748" t="s">
        <v>5375</v>
      </c>
      <c r="F43" s="764">
        <v>2</v>
      </c>
      <c r="G43" s="764">
        <v>770</v>
      </c>
      <c r="H43" s="764">
        <v>1</v>
      </c>
      <c r="I43" s="764">
        <v>385</v>
      </c>
      <c r="J43" s="764"/>
      <c r="K43" s="764"/>
      <c r="L43" s="764"/>
      <c r="M43" s="764"/>
      <c r="N43" s="764"/>
      <c r="O43" s="764"/>
      <c r="P43" s="753"/>
      <c r="Q43" s="765"/>
    </row>
    <row r="44" spans="1:17" ht="14.4" customHeight="1" x14ac:dyDescent="0.3">
      <c r="A44" s="746" t="s">
        <v>5376</v>
      </c>
      <c r="B44" s="748" t="s">
        <v>5377</v>
      </c>
      <c r="C44" s="748" t="s">
        <v>4615</v>
      </c>
      <c r="D44" s="748" t="s">
        <v>5378</v>
      </c>
      <c r="E44" s="748" t="s">
        <v>5379</v>
      </c>
      <c r="F44" s="764">
        <v>21</v>
      </c>
      <c r="G44" s="764">
        <v>567</v>
      </c>
      <c r="H44" s="764">
        <v>1</v>
      </c>
      <c r="I44" s="764">
        <v>27</v>
      </c>
      <c r="J44" s="764">
        <v>27</v>
      </c>
      <c r="K44" s="764">
        <v>729</v>
      </c>
      <c r="L44" s="764">
        <v>1.2857142857142858</v>
      </c>
      <c r="M44" s="764">
        <v>27</v>
      </c>
      <c r="N44" s="764">
        <v>24</v>
      </c>
      <c r="O44" s="764">
        <v>648</v>
      </c>
      <c r="P44" s="753">
        <v>1.1428571428571428</v>
      </c>
      <c r="Q44" s="765">
        <v>27</v>
      </c>
    </row>
    <row r="45" spans="1:17" ht="14.4" customHeight="1" x14ac:dyDescent="0.3">
      <c r="A45" s="746" t="s">
        <v>5376</v>
      </c>
      <c r="B45" s="748" t="s">
        <v>5377</v>
      </c>
      <c r="C45" s="748" t="s">
        <v>4615</v>
      </c>
      <c r="D45" s="748" t="s">
        <v>5380</v>
      </c>
      <c r="E45" s="748" t="s">
        <v>5381</v>
      </c>
      <c r="F45" s="764">
        <v>6</v>
      </c>
      <c r="G45" s="764">
        <v>324</v>
      </c>
      <c r="H45" s="764">
        <v>1</v>
      </c>
      <c r="I45" s="764">
        <v>54</v>
      </c>
      <c r="J45" s="764">
        <v>8</v>
      </c>
      <c r="K45" s="764">
        <v>432</v>
      </c>
      <c r="L45" s="764">
        <v>1.3333333333333333</v>
      </c>
      <c r="M45" s="764">
        <v>54</v>
      </c>
      <c r="N45" s="764">
        <v>7</v>
      </c>
      <c r="O45" s="764">
        <v>378</v>
      </c>
      <c r="P45" s="753">
        <v>1.1666666666666667</v>
      </c>
      <c r="Q45" s="765">
        <v>54</v>
      </c>
    </row>
    <row r="46" spans="1:17" ht="14.4" customHeight="1" x14ac:dyDescent="0.3">
      <c r="A46" s="746" t="s">
        <v>5376</v>
      </c>
      <c r="B46" s="748" t="s">
        <v>5377</v>
      </c>
      <c r="C46" s="748" t="s">
        <v>4615</v>
      </c>
      <c r="D46" s="748" t="s">
        <v>5382</v>
      </c>
      <c r="E46" s="748" t="s">
        <v>5383</v>
      </c>
      <c r="F46" s="764">
        <v>15</v>
      </c>
      <c r="G46" s="764">
        <v>360</v>
      </c>
      <c r="H46" s="764">
        <v>1</v>
      </c>
      <c r="I46" s="764">
        <v>24</v>
      </c>
      <c r="J46" s="764">
        <v>22</v>
      </c>
      <c r="K46" s="764">
        <v>528</v>
      </c>
      <c r="L46" s="764">
        <v>1.4666666666666666</v>
      </c>
      <c r="M46" s="764">
        <v>24</v>
      </c>
      <c r="N46" s="764">
        <v>15</v>
      </c>
      <c r="O46" s="764">
        <v>360</v>
      </c>
      <c r="P46" s="753">
        <v>1</v>
      </c>
      <c r="Q46" s="765">
        <v>24</v>
      </c>
    </row>
    <row r="47" spans="1:17" ht="14.4" customHeight="1" x14ac:dyDescent="0.3">
      <c r="A47" s="746" t="s">
        <v>5376</v>
      </c>
      <c r="B47" s="748" t="s">
        <v>5377</v>
      </c>
      <c r="C47" s="748" t="s">
        <v>4615</v>
      </c>
      <c r="D47" s="748" t="s">
        <v>5384</v>
      </c>
      <c r="E47" s="748" t="s">
        <v>5385</v>
      </c>
      <c r="F47" s="764">
        <v>46</v>
      </c>
      <c r="G47" s="764">
        <v>1242</v>
      </c>
      <c r="H47" s="764">
        <v>1</v>
      </c>
      <c r="I47" s="764">
        <v>27</v>
      </c>
      <c r="J47" s="764">
        <v>48</v>
      </c>
      <c r="K47" s="764">
        <v>1296</v>
      </c>
      <c r="L47" s="764">
        <v>1.0434782608695652</v>
      </c>
      <c r="M47" s="764">
        <v>27</v>
      </c>
      <c r="N47" s="764">
        <v>46</v>
      </c>
      <c r="O47" s="764">
        <v>1242</v>
      </c>
      <c r="P47" s="753">
        <v>1</v>
      </c>
      <c r="Q47" s="765">
        <v>27</v>
      </c>
    </row>
    <row r="48" spans="1:17" ht="14.4" customHeight="1" x14ac:dyDescent="0.3">
      <c r="A48" s="746" t="s">
        <v>5376</v>
      </c>
      <c r="B48" s="748" t="s">
        <v>5377</v>
      </c>
      <c r="C48" s="748" t="s">
        <v>4615</v>
      </c>
      <c r="D48" s="748" t="s">
        <v>5386</v>
      </c>
      <c r="E48" s="748" t="s">
        <v>5387</v>
      </c>
      <c r="F48" s="764">
        <v>15</v>
      </c>
      <c r="G48" s="764">
        <v>405</v>
      </c>
      <c r="H48" s="764">
        <v>1</v>
      </c>
      <c r="I48" s="764">
        <v>27</v>
      </c>
      <c r="J48" s="764">
        <v>26</v>
      </c>
      <c r="K48" s="764">
        <v>702</v>
      </c>
      <c r="L48" s="764">
        <v>1.7333333333333334</v>
      </c>
      <c r="M48" s="764">
        <v>27</v>
      </c>
      <c r="N48" s="764">
        <v>23</v>
      </c>
      <c r="O48" s="764">
        <v>621</v>
      </c>
      <c r="P48" s="753">
        <v>1.5333333333333334</v>
      </c>
      <c r="Q48" s="765">
        <v>27</v>
      </c>
    </row>
    <row r="49" spans="1:17" ht="14.4" customHeight="1" x14ac:dyDescent="0.3">
      <c r="A49" s="746" t="s">
        <v>5376</v>
      </c>
      <c r="B49" s="748" t="s">
        <v>5377</v>
      </c>
      <c r="C49" s="748" t="s">
        <v>4615</v>
      </c>
      <c r="D49" s="748" t="s">
        <v>5388</v>
      </c>
      <c r="E49" s="748" t="s">
        <v>5389</v>
      </c>
      <c r="F49" s="764">
        <v>57</v>
      </c>
      <c r="G49" s="764">
        <v>1254</v>
      </c>
      <c r="H49" s="764">
        <v>1</v>
      </c>
      <c r="I49" s="764">
        <v>22</v>
      </c>
      <c r="J49" s="764">
        <v>52</v>
      </c>
      <c r="K49" s="764">
        <v>1144</v>
      </c>
      <c r="L49" s="764">
        <v>0.91228070175438591</v>
      </c>
      <c r="M49" s="764">
        <v>22</v>
      </c>
      <c r="N49" s="764">
        <v>49</v>
      </c>
      <c r="O49" s="764">
        <v>1078</v>
      </c>
      <c r="P49" s="753">
        <v>0.85964912280701755</v>
      </c>
      <c r="Q49" s="765">
        <v>22</v>
      </c>
    </row>
    <row r="50" spans="1:17" ht="14.4" customHeight="1" x14ac:dyDescent="0.3">
      <c r="A50" s="746" t="s">
        <v>5376</v>
      </c>
      <c r="B50" s="748" t="s">
        <v>5377</v>
      </c>
      <c r="C50" s="748" t="s">
        <v>4615</v>
      </c>
      <c r="D50" s="748" t="s">
        <v>5390</v>
      </c>
      <c r="E50" s="748" t="s">
        <v>5391</v>
      </c>
      <c r="F50" s="764"/>
      <c r="G50" s="764"/>
      <c r="H50" s="764"/>
      <c r="I50" s="764"/>
      <c r="J50" s="764">
        <v>1</v>
      </c>
      <c r="K50" s="764">
        <v>68</v>
      </c>
      <c r="L50" s="764"/>
      <c r="M50" s="764">
        <v>68</v>
      </c>
      <c r="N50" s="764">
        <v>1</v>
      </c>
      <c r="O50" s="764">
        <v>68</v>
      </c>
      <c r="P50" s="753"/>
      <c r="Q50" s="765">
        <v>68</v>
      </c>
    </row>
    <row r="51" spans="1:17" ht="14.4" customHeight="1" x14ac:dyDescent="0.3">
      <c r="A51" s="746" t="s">
        <v>5376</v>
      </c>
      <c r="B51" s="748" t="s">
        <v>5377</v>
      </c>
      <c r="C51" s="748" t="s">
        <v>4615</v>
      </c>
      <c r="D51" s="748" t="s">
        <v>5392</v>
      </c>
      <c r="E51" s="748" t="s">
        <v>5393</v>
      </c>
      <c r="F51" s="764">
        <v>3</v>
      </c>
      <c r="G51" s="764">
        <v>186</v>
      </c>
      <c r="H51" s="764">
        <v>1</v>
      </c>
      <c r="I51" s="764">
        <v>62</v>
      </c>
      <c r="J51" s="764"/>
      <c r="K51" s="764"/>
      <c r="L51" s="764"/>
      <c r="M51" s="764"/>
      <c r="N51" s="764"/>
      <c r="O51" s="764"/>
      <c r="P51" s="753"/>
      <c r="Q51" s="765"/>
    </row>
    <row r="52" spans="1:17" ht="14.4" customHeight="1" x14ac:dyDescent="0.3">
      <c r="A52" s="746" t="s">
        <v>5376</v>
      </c>
      <c r="B52" s="748" t="s">
        <v>5377</v>
      </c>
      <c r="C52" s="748" t="s">
        <v>4615</v>
      </c>
      <c r="D52" s="748" t="s">
        <v>5394</v>
      </c>
      <c r="E52" s="748" t="s">
        <v>5395</v>
      </c>
      <c r="F52" s="764">
        <v>1</v>
      </c>
      <c r="G52" s="764">
        <v>61</v>
      </c>
      <c r="H52" s="764">
        <v>1</v>
      </c>
      <c r="I52" s="764">
        <v>61</v>
      </c>
      <c r="J52" s="764">
        <v>4</v>
      </c>
      <c r="K52" s="764">
        <v>244</v>
      </c>
      <c r="L52" s="764">
        <v>4</v>
      </c>
      <c r="M52" s="764">
        <v>61</v>
      </c>
      <c r="N52" s="764">
        <v>1</v>
      </c>
      <c r="O52" s="764">
        <v>62</v>
      </c>
      <c r="P52" s="753">
        <v>1.0163934426229508</v>
      </c>
      <c r="Q52" s="765">
        <v>62</v>
      </c>
    </row>
    <row r="53" spans="1:17" ht="14.4" customHeight="1" x14ac:dyDescent="0.3">
      <c r="A53" s="746" t="s">
        <v>5376</v>
      </c>
      <c r="B53" s="748" t="s">
        <v>5377</v>
      </c>
      <c r="C53" s="748" t="s">
        <v>4615</v>
      </c>
      <c r="D53" s="748" t="s">
        <v>5396</v>
      </c>
      <c r="E53" s="748" t="s">
        <v>5397</v>
      </c>
      <c r="F53" s="764">
        <v>1</v>
      </c>
      <c r="G53" s="764">
        <v>394</v>
      </c>
      <c r="H53" s="764">
        <v>1</v>
      </c>
      <c r="I53" s="764">
        <v>394</v>
      </c>
      <c r="J53" s="764">
        <v>3</v>
      </c>
      <c r="K53" s="764">
        <v>1182</v>
      </c>
      <c r="L53" s="764">
        <v>3</v>
      </c>
      <c r="M53" s="764">
        <v>394</v>
      </c>
      <c r="N53" s="764">
        <v>2</v>
      </c>
      <c r="O53" s="764">
        <v>788</v>
      </c>
      <c r="P53" s="753">
        <v>2</v>
      </c>
      <c r="Q53" s="765">
        <v>394</v>
      </c>
    </row>
    <row r="54" spans="1:17" ht="14.4" customHeight="1" x14ac:dyDescent="0.3">
      <c r="A54" s="746" t="s">
        <v>5376</v>
      </c>
      <c r="B54" s="748" t="s">
        <v>5377</v>
      </c>
      <c r="C54" s="748" t="s">
        <v>4615</v>
      </c>
      <c r="D54" s="748" t="s">
        <v>5398</v>
      </c>
      <c r="E54" s="748" t="s">
        <v>5399</v>
      </c>
      <c r="F54" s="764">
        <v>21</v>
      </c>
      <c r="G54" s="764">
        <v>20727</v>
      </c>
      <c r="H54" s="764">
        <v>1</v>
      </c>
      <c r="I54" s="764">
        <v>987</v>
      </c>
      <c r="J54" s="764">
        <v>16</v>
      </c>
      <c r="K54" s="764">
        <v>15792</v>
      </c>
      <c r="L54" s="764">
        <v>0.76190476190476186</v>
      </c>
      <c r="M54" s="764">
        <v>987</v>
      </c>
      <c r="N54" s="764">
        <v>19</v>
      </c>
      <c r="O54" s="764">
        <v>18753</v>
      </c>
      <c r="P54" s="753">
        <v>0.90476190476190477</v>
      </c>
      <c r="Q54" s="765">
        <v>987</v>
      </c>
    </row>
    <row r="55" spans="1:17" ht="14.4" customHeight="1" x14ac:dyDescent="0.3">
      <c r="A55" s="746" t="s">
        <v>5376</v>
      </c>
      <c r="B55" s="748" t="s">
        <v>5377</v>
      </c>
      <c r="C55" s="748" t="s">
        <v>4615</v>
      </c>
      <c r="D55" s="748" t="s">
        <v>5400</v>
      </c>
      <c r="E55" s="748" t="s">
        <v>5401</v>
      </c>
      <c r="F55" s="764">
        <v>1</v>
      </c>
      <c r="G55" s="764">
        <v>191</v>
      </c>
      <c r="H55" s="764">
        <v>1</v>
      </c>
      <c r="I55" s="764">
        <v>191</v>
      </c>
      <c r="J55" s="764"/>
      <c r="K55" s="764"/>
      <c r="L55" s="764"/>
      <c r="M55" s="764"/>
      <c r="N55" s="764"/>
      <c r="O55" s="764"/>
      <c r="P55" s="753"/>
      <c r="Q55" s="765"/>
    </row>
    <row r="56" spans="1:17" ht="14.4" customHeight="1" x14ac:dyDescent="0.3">
      <c r="A56" s="746" t="s">
        <v>5376</v>
      </c>
      <c r="B56" s="748" t="s">
        <v>5377</v>
      </c>
      <c r="C56" s="748" t="s">
        <v>4615</v>
      </c>
      <c r="D56" s="748" t="s">
        <v>5402</v>
      </c>
      <c r="E56" s="748" t="s">
        <v>5403</v>
      </c>
      <c r="F56" s="764">
        <v>2</v>
      </c>
      <c r="G56" s="764">
        <v>164</v>
      </c>
      <c r="H56" s="764">
        <v>1</v>
      </c>
      <c r="I56" s="764">
        <v>82</v>
      </c>
      <c r="J56" s="764">
        <v>1</v>
      </c>
      <c r="K56" s="764">
        <v>82</v>
      </c>
      <c r="L56" s="764">
        <v>0.5</v>
      </c>
      <c r="M56" s="764">
        <v>82</v>
      </c>
      <c r="N56" s="764"/>
      <c r="O56" s="764"/>
      <c r="P56" s="753"/>
      <c r="Q56" s="765"/>
    </row>
    <row r="57" spans="1:17" ht="14.4" customHeight="1" x14ac:dyDescent="0.3">
      <c r="A57" s="746" t="s">
        <v>5376</v>
      </c>
      <c r="B57" s="748" t="s">
        <v>5377</v>
      </c>
      <c r="C57" s="748" t="s">
        <v>4615</v>
      </c>
      <c r="D57" s="748" t="s">
        <v>5404</v>
      </c>
      <c r="E57" s="748" t="s">
        <v>5405</v>
      </c>
      <c r="F57" s="764">
        <v>3</v>
      </c>
      <c r="G57" s="764">
        <v>189</v>
      </c>
      <c r="H57" s="764">
        <v>1</v>
      </c>
      <c r="I57" s="764">
        <v>63</v>
      </c>
      <c r="J57" s="764">
        <v>1</v>
      </c>
      <c r="K57" s="764">
        <v>63</v>
      </c>
      <c r="L57" s="764">
        <v>0.33333333333333331</v>
      </c>
      <c r="M57" s="764">
        <v>63</v>
      </c>
      <c r="N57" s="764">
        <v>2</v>
      </c>
      <c r="O57" s="764">
        <v>126</v>
      </c>
      <c r="P57" s="753">
        <v>0.66666666666666663</v>
      </c>
      <c r="Q57" s="765">
        <v>63</v>
      </c>
    </row>
    <row r="58" spans="1:17" ht="14.4" customHeight="1" x14ac:dyDescent="0.3">
      <c r="A58" s="746" t="s">
        <v>5376</v>
      </c>
      <c r="B58" s="748" t="s">
        <v>5377</v>
      </c>
      <c r="C58" s="748" t="s">
        <v>4615</v>
      </c>
      <c r="D58" s="748" t="s">
        <v>5406</v>
      </c>
      <c r="E58" s="748" t="s">
        <v>5407</v>
      </c>
      <c r="F58" s="764">
        <v>7</v>
      </c>
      <c r="G58" s="764">
        <v>119</v>
      </c>
      <c r="H58" s="764">
        <v>1</v>
      </c>
      <c r="I58" s="764">
        <v>17</v>
      </c>
      <c r="J58" s="764">
        <v>3</v>
      </c>
      <c r="K58" s="764">
        <v>51</v>
      </c>
      <c r="L58" s="764">
        <v>0.42857142857142855</v>
      </c>
      <c r="M58" s="764">
        <v>17</v>
      </c>
      <c r="N58" s="764">
        <v>10</v>
      </c>
      <c r="O58" s="764">
        <v>170</v>
      </c>
      <c r="P58" s="753">
        <v>1.4285714285714286</v>
      </c>
      <c r="Q58" s="765">
        <v>17</v>
      </c>
    </row>
    <row r="59" spans="1:17" ht="14.4" customHeight="1" x14ac:dyDescent="0.3">
      <c r="A59" s="746" t="s">
        <v>5376</v>
      </c>
      <c r="B59" s="748" t="s">
        <v>5377</v>
      </c>
      <c r="C59" s="748" t="s">
        <v>4615</v>
      </c>
      <c r="D59" s="748" t="s">
        <v>5408</v>
      </c>
      <c r="E59" s="748" t="s">
        <v>5409</v>
      </c>
      <c r="F59" s="764"/>
      <c r="G59" s="764"/>
      <c r="H59" s="764"/>
      <c r="I59" s="764"/>
      <c r="J59" s="764">
        <v>1</v>
      </c>
      <c r="K59" s="764">
        <v>107</v>
      </c>
      <c r="L59" s="764"/>
      <c r="M59" s="764">
        <v>107</v>
      </c>
      <c r="N59" s="764"/>
      <c r="O59" s="764"/>
      <c r="P59" s="753"/>
      <c r="Q59" s="765"/>
    </row>
    <row r="60" spans="1:17" ht="14.4" customHeight="1" x14ac:dyDescent="0.3">
      <c r="A60" s="746" t="s">
        <v>5376</v>
      </c>
      <c r="B60" s="748" t="s">
        <v>5377</v>
      </c>
      <c r="C60" s="748" t="s">
        <v>4615</v>
      </c>
      <c r="D60" s="748" t="s">
        <v>5410</v>
      </c>
      <c r="E60" s="748" t="s">
        <v>5411</v>
      </c>
      <c r="F60" s="764"/>
      <c r="G60" s="764"/>
      <c r="H60" s="764"/>
      <c r="I60" s="764"/>
      <c r="J60" s="764"/>
      <c r="K60" s="764"/>
      <c r="L60" s="764"/>
      <c r="M60" s="764"/>
      <c r="N60" s="764">
        <v>4</v>
      </c>
      <c r="O60" s="764">
        <v>256</v>
      </c>
      <c r="P60" s="753"/>
      <c r="Q60" s="765">
        <v>64</v>
      </c>
    </row>
    <row r="61" spans="1:17" ht="14.4" customHeight="1" x14ac:dyDescent="0.3">
      <c r="A61" s="746" t="s">
        <v>5376</v>
      </c>
      <c r="B61" s="748" t="s">
        <v>5377</v>
      </c>
      <c r="C61" s="748" t="s">
        <v>4615</v>
      </c>
      <c r="D61" s="748" t="s">
        <v>5412</v>
      </c>
      <c r="E61" s="748" t="s">
        <v>5413</v>
      </c>
      <c r="F61" s="764">
        <v>2</v>
      </c>
      <c r="G61" s="764">
        <v>94</v>
      </c>
      <c r="H61" s="764">
        <v>1</v>
      </c>
      <c r="I61" s="764">
        <v>47</v>
      </c>
      <c r="J61" s="764">
        <v>1</v>
      </c>
      <c r="K61" s="764">
        <v>47</v>
      </c>
      <c r="L61" s="764">
        <v>0.5</v>
      </c>
      <c r="M61" s="764">
        <v>47</v>
      </c>
      <c r="N61" s="764">
        <v>2</v>
      </c>
      <c r="O61" s="764">
        <v>94</v>
      </c>
      <c r="P61" s="753">
        <v>1</v>
      </c>
      <c r="Q61" s="765">
        <v>47</v>
      </c>
    </row>
    <row r="62" spans="1:17" ht="14.4" customHeight="1" x14ac:dyDescent="0.3">
      <c r="A62" s="746" t="s">
        <v>5376</v>
      </c>
      <c r="B62" s="748" t="s">
        <v>5377</v>
      </c>
      <c r="C62" s="748" t="s">
        <v>4615</v>
      </c>
      <c r="D62" s="748" t="s">
        <v>5414</v>
      </c>
      <c r="E62" s="748" t="s">
        <v>5415</v>
      </c>
      <c r="F62" s="764">
        <v>2</v>
      </c>
      <c r="G62" s="764">
        <v>120</v>
      </c>
      <c r="H62" s="764">
        <v>1</v>
      </c>
      <c r="I62" s="764">
        <v>60</v>
      </c>
      <c r="J62" s="764">
        <v>8</v>
      </c>
      <c r="K62" s="764">
        <v>480</v>
      </c>
      <c r="L62" s="764">
        <v>4</v>
      </c>
      <c r="M62" s="764">
        <v>60</v>
      </c>
      <c r="N62" s="764">
        <v>6</v>
      </c>
      <c r="O62" s="764">
        <v>360</v>
      </c>
      <c r="P62" s="753">
        <v>3</v>
      </c>
      <c r="Q62" s="765">
        <v>60</v>
      </c>
    </row>
    <row r="63" spans="1:17" ht="14.4" customHeight="1" x14ac:dyDescent="0.3">
      <c r="A63" s="746" t="s">
        <v>5376</v>
      </c>
      <c r="B63" s="748" t="s">
        <v>5377</v>
      </c>
      <c r="C63" s="748" t="s">
        <v>4615</v>
      </c>
      <c r="D63" s="748" t="s">
        <v>5416</v>
      </c>
      <c r="E63" s="748" t="s">
        <v>5417</v>
      </c>
      <c r="F63" s="764">
        <v>2</v>
      </c>
      <c r="G63" s="764">
        <v>122</v>
      </c>
      <c r="H63" s="764">
        <v>1</v>
      </c>
      <c r="I63" s="764">
        <v>61</v>
      </c>
      <c r="J63" s="764"/>
      <c r="K63" s="764"/>
      <c r="L63" s="764"/>
      <c r="M63" s="764"/>
      <c r="N63" s="764"/>
      <c r="O63" s="764"/>
      <c r="P63" s="753"/>
      <c r="Q63" s="765"/>
    </row>
    <row r="64" spans="1:17" ht="14.4" customHeight="1" x14ac:dyDescent="0.3">
      <c r="A64" s="746" t="s">
        <v>5376</v>
      </c>
      <c r="B64" s="748" t="s">
        <v>5377</v>
      </c>
      <c r="C64" s="748" t="s">
        <v>4615</v>
      </c>
      <c r="D64" s="748" t="s">
        <v>5418</v>
      </c>
      <c r="E64" s="748" t="s">
        <v>5419</v>
      </c>
      <c r="F64" s="764">
        <v>46</v>
      </c>
      <c r="G64" s="764">
        <v>874</v>
      </c>
      <c r="H64" s="764">
        <v>1</v>
      </c>
      <c r="I64" s="764">
        <v>19</v>
      </c>
      <c r="J64" s="764">
        <v>72</v>
      </c>
      <c r="K64" s="764">
        <v>1368</v>
      </c>
      <c r="L64" s="764">
        <v>1.5652173913043479</v>
      </c>
      <c r="M64" s="764">
        <v>19</v>
      </c>
      <c r="N64" s="764">
        <v>62</v>
      </c>
      <c r="O64" s="764">
        <v>1178</v>
      </c>
      <c r="P64" s="753">
        <v>1.3478260869565217</v>
      </c>
      <c r="Q64" s="765">
        <v>19</v>
      </c>
    </row>
    <row r="65" spans="1:17" ht="14.4" customHeight="1" x14ac:dyDescent="0.3">
      <c r="A65" s="746" t="s">
        <v>5376</v>
      </c>
      <c r="B65" s="748" t="s">
        <v>5377</v>
      </c>
      <c r="C65" s="748" t="s">
        <v>4615</v>
      </c>
      <c r="D65" s="748" t="s">
        <v>5420</v>
      </c>
      <c r="E65" s="748" t="s">
        <v>5421</v>
      </c>
      <c r="F65" s="764">
        <v>14</v>
      </c>
      <c r="G65" s="764">
        <v>20258</v>
      </c>
      <c r="H65" s="764">
        <v>1</v>
      </c>
      <c r="I65" s="764">
        <v>1447</v>
      </c>
      <c r="J65" s="764">
        <v>59</v>
      </c>
      <c r="K65" s="764">
        <v>85468</v>
      </c>
      <c r="L65" s="764">
        <v>4.2189752196663051</v>
      </c>
      <c r="M65" s="764">
        <v>1448.6101694915253</v>
      </c>
      <c r="N65" s="764">
        <v>49</v>
      </c>
      <c r="O65" s="764">
        <v>71295</v>
      </c>
      <c r="P65" s="753">
        <v>3.5193503800967521</v>
      </c>
      <c r="Q65" s="765">
        <v>1455</v>
      </c>
    </row>
    <row r="66" spans="1:17" ht="14.4" customHeight="1" x14ac:dyDescent="0.3">
      <c r="A66" s="746" t="s">
        <v>5376</v>
      </c>
      <c r="B66" s="748" t="s">
        <v>5377</v>
      </c>
      <c r="C66" s="748" t="s">
        <v>4615</v>
      </c>
      <c r="D66" s="748" t="s">
        <v>5422</v>
      </c>
      <c r="E66" s="748" t="s">
        <v>5423</v>
      </c>
      <c r="F66" s="764">
        <v>1</v>
      </c>
      <c r="G66" s="764">
        <v>391</v>
      </c>
      <c r="H66" s="764">
        <v>1</v>
      </c>
      <c r="I66" s="764">
        <v>391</v>
      </c>
      <c r="J66" s="764"/>
      <c r="K66" s="764"/>
      <c r="L66" s="764"/>
      <c r="M66" s="764"/>
      <c r="N66" s="764"/>
      <c r="O66" s="764"/>
      <c r="P66" s="753"/>
      <c r="Q66" s="765"/>
    </row>
    <row r="67" spans="1:17" ht="14.4" customHeight="1" x14ac:dyDescent="0.3">
      <c r="A67" s="746" t="s">
        <v>5376</v>
      </c>
      <c r="B67" s="748" t="s">
        <v>5377</v>
      </c>
      <c r="C67" s="748" t="s">
        <v>4615</v>
      </c>
      <c r="D67" s="748" t="s">
        <v>5424</v>
      </c>
      <c r="E67" s="748" t="s">
        <v>5425</v>
      </c>
      <c r="F67" s="764"/>
      <c r="G67" s="764"/>
      <c r="H67" s="764"/>
      <c r="I67" s="764"/>
      <c r="J67" s="764">
        <v>2</v>
      </c>
      <c r="K67" s="764">
        <v>624</v>
      </c>
      <c r="L67" s="764"/>
      <c r="M67" s="764">
        <v>312</v>
      </c>
      <c r="N67" s="764">
        <v>1</v>
      </c>
      <c r="O67" s="764">
        <v>312</v>
      </c>
      <c r="P67" s="753"/>
      <c r="Q67" s="765">
        <v>312</v>
      </c>
    </row>
    <row r="68" spans="1:17" ht="14.4" customHeight="1" x14ac:dyDescent="0.3">
      <c r="A68" s="746" t="s">
        <v>5376</v>
      </c>
      <c r="B68" s="748" t="s">
        <v>5377</v>
      </c>
      <c r="C68" s="748" t="s">
        <v>4615</v>
      </c>
      <c r="D68" s="748" t="s">
        <v>5426</v>
      </c>
      <c r="E68" s="748" t="s">
        <v>5427</v>
      </c>
      <c r="F68" s="764">
        <v>3</v>
      </c>
      <c r="G68" s="764">
        <v>2553</v>
      </c>
      <c r="H68" s="764">
        <v>1</v>
      </c>
      <c r="I68" s="764">
        <v>851</v>
      </c>
      <c r="J68" s="764"/>
      <c r="K68" s="764"/>
      <c r="L68" s="764"/>
      <c r="M68" s="764"/>
      <c r="N68" s="764">
        <v>6</v>
      </c>
      <c r="O68" s="764">
        <v>5112</v>
      </c>
      <c r="P68" s="753">
        <v>2.0023501762632199</v>
      </c>
      <c r="Q68" s="765">
        <v>852</v>
      </c>
    </row>
    <row r="69" spans="1:17" ht="14.4" customHeight="1" x14ac:dyDescent="0.3">
      <c r="A69" s="746" t="s">
        <v>5376</v>
      </c>
      <c r="B69" s="748" t="s">
        <v>5377</v>
      </c>
      <c r="C69" s="748" t="s">
        <v>4615</v>
      </c>
      <c r="D69" s="748" t="s">
        <v>5428</v>
      </c>
      <c r="E69" s="748" t="s">
        <v>5429</v>
      </c>
      <c r="F69" s="764">
        <v>1</v>
      </c>
      <c r="G69" s="764">
        <v>166</v>
      </c>
      <c r="H69" s="764">
        <v>1</v>
      </c>
      <c r="I69" s="764">
        <v>166</v>
      </c>
      <c r="J69" s="764"/>
      <c r="K69" s="764"/>
      <c r="L69" s="764"/>
      <c r="M69" s="764"/>
      <c r="N69" s="764"/>
      <c r="O69" s="764"/>
      <c r="P69" s="753"/>
      <c r="Q69" s="765"/>
    </row>
    <row r="70" spans="1:17" ht="14.4" customHeight="1" x14ac:dyDescent="0.3">
      <c r="A70" s="746" t="s">
        <v>5376</v>
      </c>
      <c r="B70" s="748" t="s">
        <v>5377</v>
      </c>
      <c r="C70" s="748" t="s">
        <v>4615</v>
      </c>
      <c r="D70" s="748" t="s">
        <v>5430</v>
      </c>
      <c r="E70" s="748" t="s">
        <v>5431</v>
      </c>
      <c r="F70" s="764"/>
      <c r="G70" s="764"/>
      <c r="H70" s="764"/>
      <c r="I70" s="764"/>
      <c r="J70" s="764">
        <v>2</v>
      </c>
      <c r="K70" s="764">
        <v>330</v>
      </c>
      <c r="L70" s="764"/>
      <c r="M70" s="764">
        <v>165</v>
      </c>
      <c r="N70" s="764"/>
      <c r="O70" s="764"/>
      <c r="P70" s="753"/>
      <c r="Q70" s="765"/>
    </row>
    <row r="71" spans="1:17" ht="14.4" customHeight="1" x14ac:dyDescent="0.3">
      <c r="A71" s="746" t="s">
        <v>5376</v>
      </c>
      <c r="B71" s="748" t="s">
        <v>5377</v>
      </c>
      <c r="C71" s="748" t="s">
        <v>4615</v>
      </c>
      <c r="D71" s="748" t="s">
        <v>5432</v>
      </c>
      <c r="E71" s="748" t="s">
        <v>5433</v>
      </c>
      <c r="F71" s="764">
        <v>1</v>
      </c>
      <c r="G71" s="764">
        <v>236</v>
      </c>
      <c r="H71" s="764">
        <v>1</v>
      </c>
      <c r="I71" s="764">
        <v>236</v>
      </c>
      <c r="J71" s="764"/>
      <c r="K71" s="764"/>
      <c r="L71" s="764"/>
      <c r="M71" s="764"/>
      <c r="N71" s="764"/>
      <c r="O71" s="764"/>
      <c r="P71" s="753"/>
      <c r="Q71" s="765"/>
    </row>
    <row r="72" spans="1:17" ht="14.4" customHeight="1" x14ac:dyDescent="0.3">
      <c r="A72" s="746" t="s">
        <v>5376</v>
      </c>
      <c r="B72" s="748" t="s">
        <v>5377</v>
      </c>
      <c r="C72" s="748" t="s">
        <v>4615</v>
      </c>
      <c r="D72" s="748" t="s">
        <v>5434</v>
      </c>
      <c r="E72" s="748" t="s">
        <v>5435</v>
      </c>
      <c r="F72" s="764"/>
      <c r="G72" s="764"/>
      <c r="H72" s="764"/>
      <c r="I72" s="764"/>
      <c r="J72" s="764">
        <v>1</v>
      </c>
      <c r="K72" s="764">
        <v>308</v>
      </c>
      <c r="L72" s="764"/>
      <c r="M72" s="764">
        <v>308</v>
      </c>
      <c r="N72" s="764"/>
      <c r="O72" s="764"/>
      <c r="P72" s="753"/>
      <c r="Q72" s="765"/>
    </row>
    <row r="73" spans="1:17" ht="14.4" customHeight="1" x14ac:dyDescent="0.3">
      <c r="A73" s="746" t="s">
        <v>5376</v>
      </c>
      <c r="B73" s="748" t="s">
        <v>5377</v>
      </c>
      <c r="C73" s="748" t="s">
        <v>4615</v>
      </c>
      <c r="D73" s="748" t="s">
        <v>5436</v>
      </c>
      <c r="E73" s="748" t="s">
        <v>5437</v>
      </c>
      <c r="F73" s="764">
        <v>1</v>
      </c>
      <c r="G73" s="764">
        <v>1210</v>
      </c>
      <c r="H73" s="764">
        <v>1</v>
      </c>
      <c r="I73" s="764">
        <v>1210</v>
      </c>
      <c r="J73" s="764">
        <v>1</v>
      </c>
      <c r="K73" s="764">
        <v>1214</v>
      </c>
      <c r="L73" s="764">
        <v>1.0033057851239668</v>
      </c>
      <c r="M73" s="764">
        <v>1214</v>
      </c>
      <c r="N73" s="764">
        <v>2</v>
      </c>
      <c r="O73" s="764">
        <v>2432</v>
      </c>
      <c r="P73" s="753">
        <v>2.009917355371901</v>
      </c>
      <c r="Q73" s="765">
        <v>1216</v>
      </c>
    </row>
    <row r="74" spans="1:17" ht="14.4" customHeight="1" x14ac:dyDescent="0.3">
      <c r="A74" s="746" t="s">
        <v>5376</v>
      </c>
      <c r="B74" s="748" t="s">
        <v>5377</v>
      </c>
      <c r="C74" s="748" t="s">
        <v>4615</v>
      </c>
      <c r="D74" s="748" t="s">
        <v>5438</v>
      </c>
      <c r="E74" s="748" t="s">
        <v>5439</v>
      </c>
      <c r="F74" s="764"/>
      <c r="G74" s="764"/>
      <c r="H74" s="764"/>
      <c r="I74" s="764"/>
      <c r="J74" s="764">
        <v>1</v>
      </c>
      <c r="K74" s="764">
        <v>785</v>
      </c>
      <c r="L74" s="764"/>
      <c r="M74" s="764">
        <v>785</v>
      </c>
      <c r="N74" s="764">
        <v>5</v>
      </c>
      <c r="O74" s="764">
        <v>3930</v>
      </c>
      <c r="P74" s="753"/>
      <c r="Q74" s="765">
        <v>786</v>
      </c>
    </row>
    <row r="75" spans="1:17" ht="14.4" customHeight="1" x14ac:dyDescent="0.3">
      <c r="A75" s="746" t="s">
        <v>5376</v>
      </c>
      <c r="B75" s="748" t="s">
        <v>5377</v>
      </c>
      <c r="C75" s="748" t="s">
        <v>4615</v>
      </c>
      <c r="D75" s="748" t="s">
        <v>5440</v>
      </c>
      <c r="E75" s="748" t="s">
        <v>5441</v>
      </c>
      <c r="F75" s="764"/>
      <c r="G75" s="764"/>
      <c r="H75" s="764"/>
      <c r="I75" s="764"/>
      <c r="J75" s="764">
        <v>1</v>
      </c>
      <c r="K75" s="764">
        <v>188</v>
      </c>
      <c r="L75" s="764"/>
      <c r="M75" s="764">
        <v>188</v>
      </c>
      <c r="N75" s="764">
        <v>4</v>
      </c>
      <c r="O75" s="764">
        <v>752</v>
      </c>
      <c r="P75" s="753"/>
      <c r="Q75" s="765">
        <v>188</v>
      </c>
    </row>
    <row r="76" spans="1:17" ht="14.4" customHeight="1" x14ac:dyDescent="0.3">
      <c r="A76" s="746" t="s">
        <v>5376</v>
      </c>
      <c r="B76" s="748" t="s">
        <v>5377</v>
      </c>
      <c r="C76" s="748" t="s">
        <v>4615</v>
      </c>
      <c r="D76" s="748" t="s">
        <v>5442</v>
      </c>
      <c r="E76" s="748" t="s">
        <v>5443</v>
      </c>
      <c r="F76" s="764">
        <v>16</v>
      </c>
      <c r="G76" s="764">
        <v>3632</v>
      </c>
      <c r="H76" s="764">
        <v>1</v>
      </c>
      <c r="I76" s="764">
        <v>227</v>
      </c>
      <c r="J76" s="764">
        <v>23</v>
      </c>
      <c r="K76" s="764">
        <v>5229</v>
      </c>
      <c r="L76" s="764">
        <v>1.4397026431718061</v>
      </c>
      <c r="M76" s="764">
        <v>227.34782608695653</v>
      </c>
      <c r="N76" s="764">
        <v>27</v>
      </c>
      <c r="O76" s="764">
        <v>6156</v>
      </c>
      <c r="P76" s="753">
        <v>1.6949339207048457</v>
      </c>
      <c r="Q76" s="765">
        <v>228</v>
      </c>
    </row>
    <row r="77" spans="1:17" ht="14.4" customHeight="1" x14ac:dyDescent="0.3">
      <c r="A77" s="746" t="s">
        <v>5376</v>
      </c>
      <c r="B77" s="748" t="s">
        <v>5377</v>
      </c>
      <c r="C77" s="748" t="s">
        <v>4615</v>
      </c>
      <c r="D77" s="748" t="s">
        <v>5444</v>
      </c>
      <c r="E77" s="748" t="s">
        <v>5445</v>
      </c>
      <c r="F77" s="764"/>
      <c r="G77" s="764"/>
      <c r="H77" s="764"/>
      <c r="I77" s="764"/>
      <c r="J77" s="764"/>
      <c r="K77" s="764"/>
      <c r="L77" s="764"/>
      <c r="M77" s="764"/>
      <c r="N77" s="764">
        <v>1</v>
      </c>
      <c r="O77" s="764">
        <v>158</v>
      </c>
      <c r="P77" s="753"/>
      <c r="Q77" s="765">
        <v>158</v>
      </c>
    </row>
    <row r="78" spans="1:17" ht="14.4" customHeight="1" x14ac:dyDescent="0.3">
      <c r="A78" s="746" t="s">
        <v>5376</v>
      </c>
      <c r="B78" s="748" t="s">
        <v>5377</v>
      </c>
      <c r="C78" s="748" t="s">
        <v>4615</v>
      </c>
      <c r="D78" s="748" t="s">
        <v>5446</v>
      </c>
      <c r="E78" s="748" t="s">
        <v>5447</v>
      </c>
      <c r="F78" s="764">
        <v>6</v>
      </c>
      <c r="G78" s="764">
        <v>3360</v>
      </c>
      <c r="H78" s="764">
        <v>1</v>
      </c>
      <c r="I78" s="764">
        <v>560</v>
      </c>
      <c r="J78" s="764">
        <v>1</v>
      </c>
      <c r="K78" s="764">
        <v>560</v>
      </c>
      <c r="L78" s="764">
        <v>0.16666666666666666</v>
      </c>
      <c r="M78" s="764">
        <v>560</v>
      </c>
      <c r="N78" s="764">
        <v>8</v>
      </c>
      <c r="O78" s="764">
        <v>4488</v>
      </c>
      <c r="P78" s="753">
        <v>1.3357142857142856</v>
      </c>
      <c r="Q78" s="765">
        <v>561</v>
      </c>
    </row>
    <row r="79" spans="1:17" ht="14.4" customHeight="1" x14ac:dyDescent="0.3">
      <c r="A79" s="746" t="s">
        <v>5376</v>
      </c>
      <c r="B79" s="748" t="s">
        <v>5377</v>
      </c>
      <c r="C79" s="748" t="s">
        <v>4615</v>
      </c>
      <c r="D79" s="748" t="s">
        <v>5448</v>
      </c>
      <c r="E79" s="748" t="s">
        <v>5449</v>
      </c>
      <c r="F79" s="764"/>
      <c r="G79" s="764"/>
      <c r="H79" s="764"/>
      <c r="I79" s="764"/>
      <c r="J79" s="764">
        <v>1</v>
      </c>
      <c r="K79" s="764">
        <v>131</v>
      </c>
      <c r="L79" s="764"/>
      <c r="M79" s="764">
        <v>131</v>
      </c>
      <c r="N79" s="764">
        <v>2</v>
      </c>
      <c r="O79" s="764">
        <v>264</v>
      </c>
      <c r="P79" s="753"/>
      <c r="Q79" s="765">
        <v>132</v>
      </c>
    </row>
    <row r="80" spans="1:17" ht="14.4" customHeight="1" x14ac:dyDescent="0.3">
      <c r="A80" s="746" t="s">
        <v>5376</v>
      </c>
      <c r="B80" s="748" t="s">
        <v>5377</v>
      </c>
      <c r="C80" s="748" t="s">
        <v>4615</v>
      </c>
      <c r="D80" s="748" t="s">
        <v>5450</v>
      </c>
      <c r="E80" s="748" t="s">
        <v>5451</v>
      </c>
      <c r="F80" s="764">
        <v>1</v>
      </c>
      <c r="G80" s="764">
        <v>412</v>
      </c>
      <c r="H80" s="764">
        <v>1</v>
      </c>
      <c r="I80" s="764">
        <v>412</v>
      </c>
      <c r="J80" s="764"/>
      <c r="K80" s="764"/>
      <c r="L80" s="764"/>
      <c r="M80" s="764"/>
      <c r="N80" s="764">
        <v>2</v>
      </c>
      <c r="O80" s="764">
        <v>826</v>
      </c>
      <c r="P80" s="753">
        <v>2.0048543689320391</v>
      </c>
      <c r="Q80" s="765">
        <v>413</v>
      </c>
    </row>
    <row r="81" spans="1:17" ht="14.4" customHeight="1" x14ac:dyDescent="0.3">
      <c r="A81" s="746" t="s">
        <v>5376</v>
      </c>
      <c r="B81" s="748" t="s">
        <v>5377</v>
      </c>
      <c r="C81" s="748" t="s">
        <v>4615</v>
      </c>
      <c r="D81" s="748" t="s">
        <v>5452</v>
      </c>
      <c r="E81" s="748" t="s">
        <v>5453</v>
      </c>
      <c r="F81" s="764"/>
      <c r="G81" s="764"/>
      <c r="H81" s="764"/>
      <c r="I81" s="764"/>
      <c r="J81" s="764"/>
      <c r="K81" s="764"/>
      <c r="L81" s="764"/>
      <c r="M81" s="764"/>
      <c r="N81" s="764">
        <v>2</v>
      </c>
      <c r="O81" s="764">
        <v>790</v>
      </c>
      <c r="P81" s="753"/>
      <c r="Q81" s="765">
        <v>395</v>
      </c>
    </row>
    <row r="82" spans="1:17" ht="14.4" customHeight="1" x14ac:dyDescent="0.3">
      <c r="A82" s="746" t="s">
        <v>5376</v>
      </c>
      <c r="B82" s="748" t="s">
        <v>5377</v>
      </c>
      <c r="C82" s="748" t="s">
        <v>4615</v>
      </c>
      <c r="D82" s="748" t="s">
        <v>5454</v>
      </c>
      <c r="E82" s="748" t="s">
        <v>5455</v>
      </c>
      <c r="F82" s="764">
        <v>1</v>
      </c>
      <c r="G82" s="764">
        <v>88</v>
      </c>
      <c r="H82" s="764">
        <v>1</v>
      </c>
      <c r="I82" s="764">
        <v>88</v>
      </c>
      <c r="J82" s="764"/>
      <c r="K82" s="764"/>
      <c r="L82" s="764"/>
      <c r="M82" s="764"/>
      <c r="N82" s="764"/>
      <c r="O82" s="764"/>
      <c r="P82" s="753"/>
      <c r="Q82" s="765"/>
    </row>
    <row r="83" spans="1:17" ht="14.4" customHeight="1" x14ac:dyDescent="0.3">
      <c r="A83" s="746" t="s">
        <v>5376</v>
      </c>
      <c r="B83" s="748" t="s">
        <v>5377</v>
      </c>
      <c r="C83" s="748" t="s">
        <v>4615</v>
      </c>
      <c r="D83" s="748" t="s">
        <v>5456</v>
      </c>
      <c r="E83" s="748" t="s">
        <v>5457</v>
      </c>
      <c r="F83" s="764">
        <v>57</v>
      </c>
      <c r="G83" s="764">
        <v>1653</v>
      </c>
      <c r="H83" s="764">
        <v>1</v>
      </c>
      <c r="I83" s="764">
        <v>29</v>
      </c>
      <c r="J83" s="764">
        <v>52</v>
      </c>
      <c r="K83" s="764">
        <v>1532</v>
      </c>
      <c r="L83" s="764">
        <v>0.926799758015729</v>
      </c>
      <c r="M83" s="764">
        <v>29.46153846153846</v>
      </c>
      <c r="N83" s="764">
        <v>49</v>
      </c>
      <c r="O83" s="764">
        <v>1470</v>
      </c>
      <c r="P83" s="753">
        <v>0.88929219600725951</v>
      </c>
      <c r="Q83" s="765">
        <v>30</v>
      </c>
    </row>
    <row r="84" spans="1:17" ht="14.4" customHeight="1" x14ac:dyDescent="0.3">
      <c r="A84" s="746" t="s">
        <v>5376</v>
      </c>
      <c r="B84" s="748" t="s">
        <v>5377</v>
      </c>
      <c r="C84" s="748" t="s">
        <v>4615</v>
      </c>
      <c r="D84" s="748" t="s">
        <v>5458</v>
      </c>
      <c r="E84" s="748" t="s">
        <v>5459</v>
      </c>
      <c r="F84" s="764">
        <v>2</v>
      </c>
      <c r="G84" s="764">
        <v>100</v>
      </c>
      <c r="H84" s="764">
        <v>1</v>
      </c>
      <c r="I84" s="764">
        <v>50</v>
      </c>
      <c r="J84" s="764">
        <v>8</v>
      </c>
      <c r="K84" s="764">
        <v>400</v>
      </c>
      <c r="L84" s="764">
        <v>4</v>
      </c>
      <c r="M84" s="764">
        <v>50</v>
      </c>
      <c r="N84" s="764">
        <v>6</v>
      </c>
      <c r="O84" s="764">
        <v>300</v>
      </c>
      <c r="P84" s="753">
        <v>3</v>
      </c>
      <c r="Q84" s="765">
        <v>50</v>
      </c>
    </row>
    <row r="85" spans="1:17" ht="14.4" customHeight="1" x14ac:dyDescent="0.3">
      <c r="A85" s="746" t="s">
        <v>5376</v>
      </c>
      <c r="B85" s="748" t="s">
        <v>5377</v>
      </c>
      <c r="C85" s="748" t="s">
        <v>4615</v>
      </c>
      <c r="D85" s="748" t="s">
        <v>5460</v>
      </c>
      <c r="E85" s="748" t="s">
        <v>5461</v>
      </c>
      <c r="F85" s="764">
        <v>335</v>
      </c>
      <c r="G85" s="764">
        <v>4020</v>
      </c>
      <c r="H85" s="764">
        <v>1</v>
      </c>
      <c r="I85" s="764">
        <v>12</v>
      </c>
      <c r="J85" s="764">
        <v>320</v>
      </c>
      <c r="K85" s="764">
        <v>3840</v>
      </c>
      <c r="L85" s="764">
        <v>0.95522388059701491</v>
      </c>
      <c r="M85" s="764">
        <v>12</v>
      </c>
      <c r="N85" s="764">
        <v>312</v>
      </c>
      <c r="O85" s="764">
        <v>3744</v>
      </c>
      <c r="P85" s="753">
        <v>0.93134328358208951</v>
      </c>
      <c r="Q85" s="765">
        <v>12</v>
      </c>
    </row>
    <row r="86" spans="1:17" ht="14.4" customHeight="1" x14ac:dyDescent="0.3">
      <c r="A86" s="746" t="s">
        <v>5376</v>
      </c>
      <c r="B86" s="748" t="s">
        <v>5377</v>
      </c>
      <c r="C86" s="748" t="s">
        <v>4615</v>
      </c>
      <c r="D86" s="748" t="s">
        <v>5462</v>
      </c>
      <c r="E86" s="748" t="s">
        <v>5463</v>
      </c>
      <c r="F86" s="764">
        <v>18</v>
      </c>
      <c r="G86" s="764">
        <v>3258</v>
      </c>
      <c r="H86" s="764">
        <v>1</v>
      </c>
      <c r="I86" s="764">
        <v>181</v>
      </c>
      <c r="J86" s="764">
        <v>27</v>
      </c>
      <c r="K86" s="764">
        <v>4902</v>
      </c>
      <c r="L86" s="764">
        <v>1.5046040515653776</v>
      </c>
      <c r="M86" s="764">
        <v>181.55555555555554</v>
      </c>
      <c r="N86" s="764">
        <v>37</v>
      </c>
      <c r="O86" s="764">
        <v>6734</v>
      </c>
      <c r="P86" s="753">
        <v>2.066912216083487</v>
      </c>
      <c r="Q86" s="765">
        <v>182</v>
      </c>
    </row>
    <row r="87" spans="1:17" ht="14.4" customHeight="1" x14ac:dyDescent="0.3">
      <c r="A87" s="746" t="s">
        <v>5376</v>
      </c>
      <c r="B87" s="748" t="s">
        <v>5377</v>
      </c>
      <c r="C87" s="748" t="s">
        <v>4615</v>
      </c>
      <c r="D87" s="748" t="s">
        <v>5464</v>
      </c>
      <c r="E87" s="748" t="s">
        <v>5465</v>
      </c>
      <c r="F87" s="764">
        <v>20</v>
      </c>
      <c r="G87" s="764">
        <v>1420</v>
      </c>
      <c r="H87" s="764">
        <v>1</v>
      </c>
      <c r="I87" s="764">
        <v>71</v>
      </c>
      <c r="J87" s="764">
        <v>5</v>
      </c>
      <c r="K87" s="764">
        <v>356</v>
      </c>
      <c r="L87" s="764">
        <v>0.25070422535211268</v>
      </c>
      <c r="M87" s="764">
        <v>71.2</v>
      </c>
      <c r="N87" s="764">
        <v>8</v>
      </c>
      <c r="O87" s="764">
        <v>576</v>
      </c>
      <c r="P87" s="753">
        <v>0.40563380281690142</v>
      </c>
      <c r="Q87" s="765">
        <v>72</v>
      </c>
    </row>
    <row r="88" spans="1:17" ht="14.4" customHeight="1" x14ac:dyDescent="0.3">
      <c r="A88" s="746" t="s">
        <v>5376</v>
      </c>
      <c r="B88" s="748" t="s">
        <v>5377</v>
      </c>
      <c r="C88" s="748" t="s">
        <v>4615</v>
      </c>
      <c r="D88" s="748" t="s">
        <v>5466</v>
      </c>
      <c r="E88" s="748" t="s">
        <v>5467</v>
      </c>
      <c r="F88" s="764">
        <v>8</v>
      </c>
      <c r="G88" s="764">
        <v>1456</v>
      </c>
      <c r="H88" s="764">
        <v>1</v>
      </c>
      <c r="I88" s="764">
        <v>182</v>
      </c>
      <c r="J88" s="764">
        <v>10</v>
      </c>
      <c r="K88" s="764">
        <v>1824</v>
      </c>
      <c r="L88" s="764">
        <v>1.2527472527472527</v>
      </c>
      <c r="M88" s="764">
        <v>182.4</v>
      </c>
      <c r="N88" s="764">
        <v>26</v>
      </c>
      <c r="O88" s="764">
        <v>4758</v>
      </c>
      <c r="P88" s="753">
        <v>3.2678571428571428</v>
      </c>
      <c r="Q88" s="765">
        <v>183</v>
      </c>
    </row>
    <row r="89" spans="1:17" ht="14.4" customHeight="1" x14ac:dyDescent="0.3">
      <c r="A89" s="746" t="s">
        <v>5376</v>
      </c>
      <c r="B89" s="748" t="s">
        <v>5377</v>
      </c>
      <c r="C89" s="748" t="s">
        <v>4615</v>
      </c>
      <c r="D89" s="748" t="s">
        <v>5468</v>
      </c>
      <c r="E89" s="748" t="s">
        <v>5469</v>
      </c>
      <c r="F89" s="764">
        <v>668</v>
      </c>
      <c r="G89" s="764">
        <v>98196</v>
      </c>
      <c r="H89" s="764">
        <v>1</v>
      </c>
      <c r="I89" s="764">
        <v>147</v>
      </c>
      <c r="J89" s="764">
        <v>654</v>
      </c>
      <c r="K89" s="764">
        <v>96423</v>
      </c>
      <c r="L89" s="764">
        <v>0.98194427471587442</v>
      </c>
      <c r="M89" s="764">
        <v>147.43577981651376</v>
      </c>
      <c r="N89" s="764">
        <v>693</v>
      </c>
      <c r="O89" s="764">
        <v>102564</v>
      </c>
      <c r="P89" s="753">
        <v>1.0444824636441403</v>
      </c>
      <c r="Q89" s="765">
        <v>148</v>
      </c>
    </row>
    <row r="90" spans="1:17" ht="14.4" customHeight="1" x14ac:dyDescent="0.3">
      <c r="A90" s="746" t="s">
        <v>5376</v>
      </c>
      <c r="B90" s="748" t="s">
        <v>5377</v>
      </c>
      <c r="C90" s="748" t="s">
        <v>4615</v>
      </c>
      <c r="D90" s="748" t="s">
        <v>5470</v>
      </c>
      <c r="E90" s="748" t="s">
        <v>5471</v>
      </c>
      <c r="F90" s="764">
        <v>59</v>
      </c>
      <c r="G90" s="764">
        <v>1711</v>
      </c>
      <c r="H90" s="764">
        <v>1</v>
      </c>
      <c r="I90" s="764">
        <v>29</v>
      </c>
      <c r="J90" s="764">
        <v>55</v>
      </c>
      <c r="K90" s="764">
        <v>1622</v>
      </c>
      <c r="L90" s="764">
        <v>0.94798363530099361</v>
      </c>
      <c r="M90" s="764">
        <v>29.490909090909092</v>
      </c>
      <c r="N90" s="764">
        <v>51</v>
      </c>
      <c r="O90" s="764">
        <v>1530</v>
      </c>
      <c r="P90" s="753">
        <v>0.89421390999415551</v>
      </c>
      <c r="Q90" s="765">
        <v>30</v>
      </c>
    </row>
    <row r="91" spans="1:17" ht="14.4" customHeight="1" x14ac:dyDescent="0.3">
      <c r="A91" s="746" t="s">
        <v>5376</v>
      </c>
      <c r="B91" s="748" t="s">
        <v>5377</v>
      </c>
      <c r="C91" s="748" t="s">
        <v>4615</v>
      </c>
      <c r="D91" s="748" t="s">
        <v>5472</v>
      </c>
      <c r="E91" s="748" t="s">
        <v>5473</v>
      </c>
      <c r="F91" s="764">
        <v>15</v>
      </c>
      <c r="G91" s="764">
        <v>465</v>
      </c>
      <c r="H91" s="764">
        <v>1</v>
      </c>
      <c r="I91" s="764">
        <v>31</v>
      </c>
      <c r="J91" s="764">
        <v>24</v>
      </c>
      <c r="K91" s="764">
        <v>744</v>
      </c>
      <c r="L91" s="764">
        <v>1.6</v>
      </c>
      <c r="M91" s="764">
        <v>31</v>
      </c>
      <c r="N91" s="764">
        <v>23</v>
      </c>
      <c r="O91" s="764">
        <v>713</v>
      </c>
      <c r="P91" s="753">
        <v>1.5333333333333334</v>
      </c>
      <c r="Q91" s="765">
        <v>31</v>
      </c>
    </row>
    <row r="92" spans="1:17" ht="14.4" customHeight="1" x14ac:dyDescent="0.3">
      <c r="A92" s="746" t="s">
        <v>5376</v>
      </c>
      <c r="B92" s="748" t="s">
        <v>5377</v>
      </c>
      <c r="C92" s="748" t="s">
        <v>4615</v>
      </c>
      <c r="D92" s="748" t="s">
        <v>5474</v>
      </c>
      <c r="E92" s="748" t="s">
        <v>5475</v>
      </c>
      <c r="F92" s="764">
        <v>21</v>
      </c>
      <c r="G92" s="764">
        <v>567</v>
      </c>
      <c r="H92" s="764">
        <v>1</v>
      </c>
      <c r="I92" s="764">
        <v>27</v>
      </c>
      <c r="J92" s="764">
        <v>26</v>
      </c>
      <c r="K92" s="764">
        <v>702</v>
      </c>
      <c r="L92" s="764">
        <v>1.2380952380952381</v>
      </c>
      <c r="M92" s="764">
        <v>27</v>
      </c>
      <c r="N92" s="764">
        <v>24</v>
      </c>
      <c r="O92" s="764">
        <v>648</v>
      </c>
      <c r="P92" s="753">
        <v>1.1428571428571428</v>
      </c>
      <c r="Q92" s="765">
        <v>27</v>
      </c>
    </row>
    <row r="93" spans="1:17" ht="14.4" customHeight="1" x14ac:dyDescent="0.3">
      <c r="A93" s="746" t="s">
        <v>5376</v>
      </c>
      <c r="B93" s="748" t="s">
        <v>5377</v>
      </c>
      <c r="C93" s="748" t="s">
        <v>4615</v>
      </c>
      <c r="D93" s="748" t="s">
        <v>5476</v>
      </c>
      <c r="E93" s="748" t="s">
        <v>5477</v>
      </c>
      <c r="F93" s="764">
        <v>6</v>
      </c>
      <c r="G93" s="764">
        <v>1518</v>
      </c>
      <c r="H93" s="764">
        <v>1</v>
      </c>
      <c r="I93" s="764">
        <v>253</v>
      </c>
      <c r="J93" s="764">
        <v>10</v>
      </c>
      <c r="K93" s="764">
        <v>2538</v>
      </c>
      <c r="L93" s="764">
        <v>1.6719367588932805</v>
      </c>
      <c r="M93" s="764">
        <v>253.8</v>
      </c>
      <c r="N93" s="764">
        <v>9</v>
      </c>
      <c r="O93" s="764">
        <v>2295</v>
      </c>
      <c r="P93" s="753">
        <v>1.5118577075098814</v>
      </c>
      <c r="Q93" s="765">
        <v>255</v>
      </c>
    </row>
    <row r="94" spans="1:17" ht="14.4" customHeight="1" x14ac:dyDescent="0.3">
      <c r="A94" s="746" t="s">
        <v>5376</v>
      </c>
      <c r="B94" s="748" t="s">
        <v>5377</v>
      </c>
      <c r="C94" s="748" t="s">
        <v>4615</v>
      </c>
      <c r="D94" s="748" t="s">
        <v>5478</v>
      </c>
      <c r="E94" s="748" t="s">
        <v>5479</v>
      </c>
      <c r="F94" s="764">
        <v>1</v>
      </c>
      <c r="G94" s="764">
        <v>22</v>
      </c>
      <c r="H94" s="764">
        <v>1</v>
      </c>
      <c r="I94" s="764">
        <v>22</v>
      </c>
      <c r="J94" s="764">
        <v>1</v>
      </c>
      <c r="K94" s="764">
        <v>22</v>
      </c>
      <c r="L94" s="764">
        <v>1</v>
      </c>
      <c r="M94" s="764">
        <v>22</v>
      </c>
      <c r="N94" s="764">
        <v>6</v>
      </c>
      <c r="O94" s="764">
        <v>132</v>
      </c>
      <c r="P94" s="753">
        <v>6</v>
      </c>
      <c r="Q94" s="765">
        <v>22</v>
      </c>
    </row>
    <row r="95" spans="1:17" ht="14.4" customHeight="1" x14ac:dyDescent="0.3">
      <c r="A95" s="746" t="s">
        <v>5376</v>
      </c>
      <c r="B95" s="748" t="s">
        <v>5377</v>
      </c>
      <c r="C95" s="748" t="s">
        <v>4615</v>
      </c>
      <c r="D95" s="748" t="s">
        <v>5480</v>
      </c>
      <c r="E95" s="748" t="s">
        <v>5481</v>
      </c>
      <c r="F95" s="764">
        <v>46</v>
      </c>
      <c r="G95" s="764">
        <v>1150</v>
      </c>
      <c r="H95" s="764">
        <v>1</v>
      </c>
      <c r="I95" s="764">
        <v>25</v>
      </c>
      <c r="J95" s="764">
        <v>47</v>
      </c>
      <c r="K95" s="764">
        <v>1175</v>
      </c>
      <c r="L95" s="764">
        <v>1.0217391304347827</v>
      </c>
      <c r="M95" s="764">
        <v>25</v>
      </c>
      <c r="N95" s="764">
        <v>46</v>
      </c>
      <c r="O95" s="764">
        <v>1150</v>
      </c>
      <c r="P95" s="753">
        <v>1</v>
      </c>
      <c r="Q95" s="765">
        <v>25</v>
      </c>
    </row>
    <row r="96" spans="1:17" ht="14.4" customHeight="1" x14ac:dyDescent="0.3">
      <c r="A96" s="746" t="s">
        <v>5376</v>
      </c>
      <c r="B96" s="748" t="s">
        <v>5377</v>
      </c>
      <c r="C96" s="748" t="s">
        <v>4615</v>
      </c>
      <c r="D96" s="748" t="s">
        <v>5482</v>
      </c>
      <c r="E96" s="748" t="s">
        <v>5483</v>
      </c>
      <c r="F96" s="764">
        <v>1</v>
      </c>
      <c r="G96" s="764">
        <v>30</v>
      </c>
      <c r="H96" s="764">
        <v>1</v>
      </c>
      <c r="I96" s="764">
        <v>30</v>
      </c>
      <c r="J96" s="764">
        <v>2</v>
      </c>
      <c r="K96" s="764">
        <v>60</v>
      </c>
      <c r="L96" s="764">
        <v>2</v>
      </c>
      <c r="M96" s="764">
        <v>30</v>
      </c>
      <c r="N96" s="764">
        <v>1</v>
      </c>
      <c r="O96" s="764">
        <v>30</v>
      </c>
      <c r="P96" s="753">
        <v>1</v>
      </c>
      <c r="Q96" s="765">
        <v>30</v>
      </c>
    </row>
    <row r="97" spans="1:17" ht="14.4" customHeight="1" x14ac:dyDescent="0.3">
      <c r="A97" s="746" t="s">
        <v>5376</v>
      </c>
      <c r="B97" s="748" t="s">
        <v>5377</v>
      </c>
      <c r="C97" s="748" t="s">
        <v>4615</v>
      </c>
      <c r="D97" s="748" t="s">
        <v>5484</v>
      </c>
      <c r="E97" s="748" t="s">
        <v>5485</v>
      </c>
      <c r="F97" s="764">
        <v>1</v>
      </c>
      <c r="G97" s="764">
        <v>204</v>
      </c>
      <c r="H97" s="764">
        <v>1</v>
      </c>
      <c r="I97" s="764">
        <v>204</v>
      </c>
      <c r="J97" s="764"/>
      <c r="K97" s="764"/>
      <c r="L97" s="764"/>
      <c r="M97" s="764"/>
      <c r="N97" s="764">
        <v>1</v>
      </c>
      <c r="O97" s="764">
        <v>204</v>
      </c>
      <c r="P97" s="753">
        <v>1</v>
      </c>
      <c r="Q97" s="765">
        <v>204</v>
      </c>
    </row>
    <row r="98" spans="1:17" ht="14.4" customHeight="1" x14ac:dyDescent="0.3">
      <c r="A98" s="746" t="s">
        <v>5376</v>
      </c>
      <c r="B98" s="748" t="s">
        <v>5377</v>
      </c>
      <c r="C98" s="748" t="s">
        <v>4615</v>
      </c>
      <c r="D98" s="748" t="s">
        <v>5486</v>
      </c>
      <c r="E98" s="748" t="s">
        <v>5487</v>
      </c>
      <c r="F98" s="764">
        <v>2</v>
      </c>
      <c r="G98" s="764">
        <v>52</v>
      </c>
      <c r="H98" s="764">
        <v>1</v>
      </c>
      <c r="I98" s="764">
        <v>26</v>
      </c>
      <c r="J98" s="764"/>
      <c r="K98" s="764"/>
      <c r="L98" s="764"/>
      <c r="M98" s="764"/>
      <c r="N98" s="764">
        <v>4</v>
      </c>
      <c r="O98" s="764">
        <v>104</v>
      </c>
      <c r="P98" s="753">
        <v>2</v>
      </c>
      <c r="Q98" s="765">
        <v>26</v>
      </c>
    </row>
    <row r="99" spans="1:17" ht="14.4" customHeight="1" x14ac:dyDescent="0.3">
      <c r="A99" s="746" t="s">
        <v>5376</v>
      </c>
      <c r="B99" s="748" t="s">
        <v>5377</v>
      </c>
      <c r="C99" s="748" t="s">
        <v>4615</v>
      </c>
      <c r="D99" s="748" t="s">
        <v>5488</v>
      </c>
      <c r="E99" s="748" t="s">
        <v>5489</v>
      </c>
      <c r="F99" s="764">
        <v>5</v>
      </c>
      <c r="G99" s="764">
        <v>420</v>
      </c>
      <c r="H99" s="764">
        <v>1</v>
      </c>
      <c r="I99" s="764">
        <v>84</v>
      </c>
      <c r="J99" s="764">
        <v>5</v>
      </c>
      <c r="K99" s="764">
        <v>420</v>
      </c>
      <c r="L99" s="764">
        <v>1</v>
      </c>
      <c r="M99" s="764">
        <v>84</v>
      </c>
      <c r="N99" s="764">
        <v>6</v>
      </c>
      <c r="O99" s="764">
        <v>504</v>
      </c>
      <c r="P99" s="753">
        <v>1.2</v>
      </c>
      <c r="Q99" s="765">
        <v>84</v>
      </c>
    </row>
    <row r="100" spans="1:17" ht="14.4" customHeight="1" x14ac:dyDescent="0.3">
      <c r="A100" s="746" t="s">
        <v>5376</v>
      </c>
      <c r="B100" s="748" t="s">
        <v>5377</v>
      </c>
      <c r="C100" s="748" t="s">
        <v>4615</v>
      </c>
      <c r="D100" s="748" t="s">
        <v>5490</v>
      </c>
      <c r="E100" s="748" t="s">
        <v>5491</v>
      </c>
      <c r="F100" s="764">
        <v>139</v>
      </c>
      <c r="G100" s="764">
        <v>24186</v>
      </c>
      <c r="H100" s="764">
        <v>1</v>
      </c>
      <c r="I100" s="764">
        <v>174</v>
      </c>
      <c r="J100" s="764">
        <v>150</v>
      </c>
      <c r="K100" s="764">
        <v>26159</v>
      </c>
      <c r="L100" s="764">
        <v>1.0815761184156123</v>
      </c>
      <c r="M100" s="764">
        <v>174.39333333333335</v>
      </c>
      <c r="N100" s="764">
        <v>167</v>
      </c>
      <c r="O100" s="764">
        <v>29225</v>
      </c>
      <c r="P100" s="753">
        <v>1.208343669891673</v>
      </c>
      <c r="Q100" s="765">
        <v>175</v>
      </c>
    </row>
    <row r="101" spans="1:17" ht="14.4" customHeight="1" x14ac:dyDescent="0.3">
      <c r="A101" s="746" t="s">
        <v>5376</v>
      </c>
      <c r="B101" s="748" t="s">
        <v>5377</v>
      </c>
      <c r="C101" s="748" t="s">
        <v>4615</v>
      </c>
      <c r="D101" s="748" t="s">
        <v>5492</v>
      </c>
      <c r="E101" s="748" t="s">
        <v>5493</v>
      </c>
      <c r="F101" s="764">
        <v>23</v>
      </c>
      <c r="G101" s="764">
        <v>5750</v>
      </c>
      <c r="H101" s="764">
        <v>1</v>
      </c>
      <c r="I101" s="764">
        <v>250</v>
      </c>
      <c r="J101" s="764">
        <v>30</v>
      </c>
      <c r="K101" s="764">
        <v>7520</v>
      </c>
      <c r="L101" s="764">
        <v>1.3078260869565217</v>
      </c>
      <c r="M101" s="764">
        <v>250.66666666666666</v>
      </c>
      <c r="N101" s="764">
        <v>30</v>
      </c>
      <c r="O101" s="764">
        <v>7560</v>
      </c>
      <c r="P101" s="753">
        <v>1.3147826086956522</v>
      </c>
      <c r="Q101" s="765">
        <v>252</v>
      </c>
    </row>
    <row r="102" spans="1:17" ht="14.4" customHeight="1" x14ac:dyDescent="0.3">
      <c r="A102" s="746" t="s">
        <v>5376</v>
      </c>
      <c r="B102" s="748" t="s">
        <v>5377</v>
      </c>
      <c r="C102" s="748" t="s">
        <v>4615</v>
      </c>
      <c r="D102" s="748" t="s">
        <v>5494</v>
      </c>
      <c r="E102" s="748" t="s">
        <v>5495</v>
      </c>
      <c r="F102" s="764">
        <v>122</v>
      </c>
      <c r="G102" s="764">
        <v>1830</v>
      </c>
      <c r="H102" s="764">
        <v>1</v>
      </c>
      <c r="I102" s="764">
        <v>15</v>
      </c>
      <c r="J102" s="764">
        <v>122</v>
      </c>
      <c r="K102" s="764">
        <v>1830</v>
      </c>
      <c r="L102" s="764">
        <v>1</v>
      </c>
      <c r="M102" s="764">
        <v>15</v>
      </c>
      <c r="N102" s="764">
        <v>115</v>
      </c>
      <c r="O102" s="764">
        <v>1725</v>
      </c>
      <c r="P102" s="753">
        <v>0.94262295081967218</v>
      </c>
      <c r="Q102" s="765">
        <v>15</v>
      </c>
    </row>
    <row r="103" spans="1:17" ht="14.4" customHeight="1" x14ac:dyDescent="0.3">
      <c r="A103" s="746" t="s">
        <v>5376</v>
      </c>
      <c r="B103" s="748" t="s">
        <v>5377</v>
      </c>
      <c r="C103" s="748" t="s">
        <v>4615</v>
      </c>
      <c r="D103" s="748" t="s">
        <v>5496</v>
      </c>
      <c r="E103" s="748" t="s">
        <v>5497</v>
      </c>
      <c r="F103" s="764">
        <v>4</v>
      </c>
      <c r="G103" s="764">
        <v>92</v>
      </c>
      <c r="H103" s="764">
        <v>1</v>
      </c>
      <c r="I103" s="764">
        <v>23</v>
      </c>
      <c r="J103" s="764">
        <v>4</v>
      </c>
      <c r="K103" s="764">
        <v>92</v>
      </c>
      <c r="L103" s="764">
        <v>1</v>
      </c>
      <c r="M103" s="764">
        <v>23</v>
      </c>
      <c r="N103" s="764">
        <v>6</v>
      </c>
      <c r="O103" s="764">
        <v>138</v>
      </c>
      <c r="P103" s="753">
        <v>1.5</v>
      </c>
      <c r="Q103" s="765">
        <v>23</v>
      </c>
    </row>
    <row r="104" spans="1:17" ht="14.4" customHeight="1" x14ac:dyDescent="0.3">
      <c r="A104" s="746" t="s">
        <v>5376</v>
      </c>
      <c r="B104" s="748" t="s">
        <v>5377</v>
      </c>
      <c r="C104" s="748" t="s">
        <v>4615</v>
      </c>
      <c r="D104" s="748" t="s">
        <v>5498</v>
      </c>
      <c r="E104" s="748" t="s">
        <v>5499</v>
      </c>
      <c r="F104" s="764">
        <v>26</v>
      </c>
      <c r="G104" s="764">
        <v>6474</v>
      </c>
      <c r="H104" s="764">
        <v>1</v>
      </c>
      <c r="I104" s="764">
        <v>249</v>
      </c>
      <c r="J104" s="764">
        <v>33</v>
      </c>
      <c r="K104" s="764">
        <v>8243</v>
      </c>
      <c r="L104" s="764">
        <v>1.2732468334877973</v>
      </c>
      <c r="M104" s="764">
        <v>249.78787878787878</v>
      </c>
      <c r="N104" s="764">
        <v>36</v>
      </c>
      <c r="O104" s="764">
        <v>9036</v>
      </c>
      <c r="P104" s="753">
        <v>1.3957367933271547</v>
      </c>
      <c r="Q104" s="765">
        <v>251</v>
      </c>
    </row>
    <row r="105" spans="1:17" ht="14.4" customHeight="1" x14ac:dyDescent="0.3">
      <c r="A105" s="746" t="s">
        <v>5376</v>
      </c>
      <c r="B105" s="748" t="s">
        <v>5377</v>
      </c>
      <c r="C105" s="748" t="s">
        <v>4615</v>
      </c>
      <c r="D105" s="748" t="s">
        <v>5500</v>
      </c>
      <c r="E105" s="748" t="s">
        <v>5501</v>
      </c>
      <c r="F105" s="764">
        <v>61</v>
      </c>
      <c r="G105" s="764">
        <v>2257</v>
      </c>
      <c r="H105" s="764">
        <v>1</v>
      </c>
      <c r="I105" s="764">
        <v>37</v>
      </c>
      <c r="J105" s="764">
        <v>54</v>
      </c>
      <c r="K105" s="764">
        <v>1998</v>
      </c>
      <c r="L105" s="764">
        <v>0.88524590163934425</v>
      </c>
      <c r="M105" s="764">
        <v>37</v>
      </c>
      <c r="N105" s="764">
        <v>45</v>
      </c>
      <c r="O105" s="764">
        <v>1665</v>
      </c>
      <c r="P105" s="753">
        <v>0.73770491803278693</v>
      </c>
      <c r="Q105" s="765">
        <v>37</v>
      </c>
    </row>
    <row r="106" spans="1:17" ht="14.4" customHeight="1" x14ac:dyDescent="0.3">
      <c r="A106" s="746" t="s">
        <v>5376</v>
      </c>
      <c r="B106" s="748" t="s">
        <v>5377</v>
      </c>
      <c r="C106" s="748" t="s">
        <v>4615</v>
      </c>
      <c r="D106" s="748" t="s">
        <v>5502</v>
      </c>
      <c r="E106" s="748" t="s">
        <v>5503</v>
      </c>
      <c r="F106" s="764">
        <v>8</v>
      </c>
      <c r="G106" s="764">
        <v>184</v>
      </c>
      <c r="H106" s="764">
        <v>1</v>
      </c>
      <c r="I106" s="764">
        <v>23</v>
      </c>
      <c r="J106" s="764">
        <v>4</v>
      </c>
      <c r="K106" s="764">
        <v>92</v>
      </c>
      <c r="L106" s="764">
        <v>0.5</v>
      </c>
      <c r="M106" s="764">
        <v>23</v>
      </c>
      <c r="N106" s="764">
        <v>7</v>
      </c>
      <c r="O106" s="764">
        <v>161</v>
      </c>
      <c r="P106" s="753">
        <v>0.875</v>
      </c>
      <c r="Q106" s="765">
        <v>23</v>
      </c>
    </row>
    <row r="107" spans="1:17" ht="14.4" customHeight="1" x14ac:dyDescent="0.3">
      <c r="A107" s="746" t="s">
        <v>5376</v>
      </c>
      <c r="B107" s="748" t="s">
        <v>5377</v>
      </c>
      <c r="C107" s="748" t="s">
        <v>4615</v>
      </c>
      <c r="D107" s="748" t="s">
        <v>5504</v>
      </c>
      <c r="E107" s="748" t="s">
        <v>5505</v>
      </c>
      <c r="F107" s="764"/>
      <c r="G107" s="764"/>
      <c r="H107" s="764"/>
      <c r="I107" s="764"/>
      <c r="J107" s="764"/>
      <c r="K107" s="764"/>
      <c r="L107" s="764"/>
      <c r="M107" s="764"/>
      <c r="N107" s="764">
        <v>1</v>
      </c>
      <c r="O107" s="764">
        <v>216</v>
      </c>
      <c r="P107" s="753"/>
      <c r="Q107" s="765">
        <v>216</v>
      </c>
    </row>
    <row r="108" spans="1:17" ht="14.4" customHeight="1" x14ac:dyDescent="0.3">
      <c r="A108" s="746" t="s">
        <v>5376</v>
      </c>
      <c r="B108" s="748" t="s">
        <v>5377</v>
      </c>
      <c r="C108" s="748" t="s">
        <v>4615</v>
      </c>
      <c r="D108" s="748" t="s">
        <v>5506</v>
      </c>
      <c r="E108" s="748" t="s">
        <v>5507</v>
      </c>
      <c r="F108" s="764">
        <v>1</v>
      </c>
      <c r="G108" s="764">
        <v>169</v>
      </c>
      <c r="H108" s="764">
        <v>1</v>
      </c>
      <c r="I108" s="764">
        <v>169</v>
      </c>
      <c r="J108" s="764"/>
      <c r="K108" s="764"/>
      <c r="L108" s="764"/>
      <c r="M108" s="764"/>
      <c r="N108" s="764"/>
      <c r="O108" s="764"/>
      <c r="P108" s="753"/>
      <c r="Q108" s="765"/>
    </row>
    <row r="109" spans="1:17" ht="14.4" customHeight="1" x14ac:dyDescent="0.3">
      <c r="A109" s="746" t="s">
        <v>5376</v>
      </c>
      <c r="B109" s="748" t="s">
        <v>5377</v>
      </c>
      <c r="C109" s="748" t="s">
        <v>4615</v>
      </c>
      <c r="D109" s="748" t="s">
        <v>5508</v>
      </c>
      <c r="E109" s="748" t="s">
        <v>5509</v>
      </c>
      <c r="F109" s="764">
        <v>8</v>
      </c>
      <c r="G109" s="764">
        <v>2648</v>
      </c>
      <c r="H109" s="764">
        <v>1</v>
      </c>
      <c r="I109" s="764">
        <v>331</v>
      </c>
      <c r="J109" s="764">
        <v>10</v>
      </c>
      <c r="K109" s="764">
        <v>3310</v>
      </c>
      <c r="L109" s="764">
        <v>1.25</v>
      </c>
      <c r="M109" s="764">
        <v>331</v>
      </c>
      <c r="N109" s="764">
        <v>12</v>
      </c>
      <c r="O109" s="764">
        <v>3972</v>
      </c>
      <c r="P109" s="753">
        <v>1.5</v>
      </c>
      <c r="Q109" s="765">
        <v>331</v>
      </c>
    </row>
    <row r="110" spans="1:17" ht="14.4" customHeight="1" x14ac:dyDescent="0.3">
      <c r="A110" s="746" t="s">
        <v>5376</v>
      </c>
      <c r="B110" s="748" t="s">
        <v>5377</v>
      </c>
      <c r="C110" s="748" t="s">
        <v>4615</v>
      </c>
      <c r="D110" s="748" t="s">
        <v>5510</v>
      </c>
      <c r="E110" s="748" t="s">
        <v>5511</v>
      </c>
      <c r="F110" s="764">
        <v>4</v>
      </c>
      <c r="G110" s="764">
        <v>116</v>
      </c>
      <c r="H110" s="764">
        <v>1</v>
      </c>
      <c r="I110" s="764">
        <v>29</v>
      </c>
      <c r="J110" s="764">
        <v>3</v>
      </c>
      <c r="K110" s="764">
        <v>87</v>
      </c>
      <c r="L110" s="764">
        <v>0.75</v>
      </c>
      <c r="M110" s="764">
        <v>29</v>
      </c>
      <c r="N110" s="764">
        <v>3</v>
      </c>
      <c r="O110" s="764">
        <v>87</v>
      </c>
      <c r="P110" s="753">
        <v>0.75</v>
      </c>
      <c r="Q110" s="765">
        <v>29</v>
      </c>
    </row>
    <row r="111" spans="1:17" ht="14.4" customHeight="1" x14ac:dyDescent="0.3">
      <c r="A111" s="746" t="s">
        <v>5376</v>
      </c>
      <c r="B111" s="748" t="s">
        <v>5377</v>
      </c>
      <c r="C111" s="748" t="s">
        <v>4615</v>
      </c>
      <c r="D111" s="748" t="s">
        <v>5512</v>
      </c>
      <c r="E111" s="748" t="s">
        <v>5513</v>
      </c>
      <c r="F111" s="764">
        <v>74</v>
      </c>
      <c r="G111" s="764">
        <v>13024</v>
      </c>
      <c r="H111" s="764">
        <v>1</v>
      </c>
      <c r="I111" s="764">
        <v>176</v>
      </c>
      <c r="J111" s="764">
        <v>112</v>
      </c>
      <c r="K111" s="764">
        <v>19750</v>
      </c>
      <c r="L111" s="764">
        <v>1.516431203931204</v>
      </c>
      <c r="M111" s="764">
        <v>176.33928571428572</v>
      </c>
      <c r="N111" s="764">
        <v>90</v>
      </c>
      <c r="O111" s="764">
        <v>15930</v>
      </c>
      <c r="P111" s="753">
        <v>1.2231265356265357</v>
      </c>
      <c r="Q111" s="765">
        <v>177</v>
      </c>
    </row>
    <row r="112" spans="1:17" ht="14.4" customHeight="1" x14ac:dyDescent="0.3">
      <c r="A112" s="746" t="s">
        <v>5376</v>
      </c>
      <c r="B112" s="748" t="s">
        <v>5377</v>
      </c>
      <c r="C112" s="748" t="s">
        <v>4615</v>
      </c>
      <c r="D112" s="748" t="s">
        <v>5514</v>
      </c>
      <c r="E112" s="748" t="s">
        <v>5515</v>
      </c>
      <c r="F112" s="764">
        <v>1</v>
      </c>
      <c r="G112" s="764">
        <v>15</v>
      </c>
      <c r="H112" s="764">
        <v>1</v>
      </c>
      <c r="I112" s="764">
        <v>15</v>
      </c>
      <c r="J112" s="764"/>
      <c r="K112" s="764"/>
      <c r="L112" s="764"/>
      <c r="M112" s="764"/>
      <c r="N112" s="764">
        <v>17</v>
      </c>
      <c r="O112" s="764">
        <v>255</v>
      </c>
      <c r="P112" s="753">
        <v>17</v>
      </c>
      <c r="Q112" s="765">
        <v>15</v>
      </c>
    </row>
    <row r="113" spans="1:17" ht="14.4" customHeight="1" x14ac:dyDescent="0.3">
      <c r="A113" s="746" t="s">
        <v>5376</v>
      </c>
      <c r="B113" s="748" t="s">
        <v>5377</v>
      </c>
      <c r="C113" s="748" t="s">
        <v>4615</v>
      </c>
      <c r="D113" s="748" t="s">
        <v>5516</v>
      </c>
      <c r="E113" s="748" t="s">
        <v>5517</v>
      </c>
      <c r="F113" s="764">
        <v>65</v>
      </c>
      <c r="G113" s="764">
        <v>1235</v>
      </c>
      <c r="H113" s="764">
        <v>1</v>
      </c>
      <c r="I113" s="764">
        <v>19</v>
      </c>
      <c r="J113" s="764">
        <v>83</v>
      </c>
      <c r="K113" s="764">
        <v>1577</v>
      </c>
      <c r="L113" s="764">
        <v>1.2769230769230768</v>
      </c>
      <c r="M113" s="764">
        <v>19</v>
      </c>
      <c r="N113" s="764">
        <v>108</v>
      </c>
      <c r="O113" s="764">
        <v>2052</v>
      </c>
      <c r="P113" s="753">
        <v>1.6615384615384616</v>
      </c>
      <c r="Q113" s="765">
        <v>19</v>
      </c>
    </row>
    <row r="114" spans="1:17" ht="14.4" customHeight="1" x14ac:dyDescent="0.3">
      <c r="A114" s="746" t="s">
        <v>5376</v>
      </c>
      <c r="B114" s="748" t="s">
        <v>5377</v>
      </c>
      <c r="C114" s="748" t="s">
        <v>4615</v>
      </c>
      <c r="D114" s="748" t="s">
        <v>5518</v>
      </c>
      <c r="E114" s="748" t="s">
        <v>5519</v>
      </c>
      <c r="F114" s="764">
        <v>81</v>
      </c>
      <c r="G114" s="764">
        <v>1620</v>
      </c>
      <c r="H114" s="764">
        <v>1</v>
      </c>
      <c r="I114" s="764">
        <v>20</v>
      </c>
      <c r="J114" s="764">
        <v>75</v>
      </c>
      <c r="K114" s="764">
        <v>1500</v>
      </c>
      <c r="L114" s="764">
        <v>0.92592592592592593</v>
      </c>
      <c r="M114" s="764">
        <v>20</v>
      </c>
      <c r="N114" s="764">
        <v>101</v>
      </c>
      <c r="O114" s="764">
        <v>2020</v>
      </c>
      <c r="P114" s="753">
        <v>1.2469135802469136</v>
      </c>
      <c r="Q114" s="765">
        <v>20</v>
      </c>
    </row>
    <row r="115" spans="1:17" ht="14.4" customHeight="1" x14ac:dyDescent="0.3">
      <c r="A115" s="746" t="s">
        <v>5376</v>
      </c>
      <c r="B115" s="748" t="s">
        <v>5377</v>
      </c>
      <c r="C115" s="748" t="s">
        <v>4615</v>
      </c>
      <c r="D115" s="748" t="s">
        <v>5520</v>
      </c>
      <c r="E115" s="748" t="s">
        <v>5521</v>
      </c>
      <c r="F115" s="764">
        <v>5</v>
      </c>
      <c r="G115" s="764">
        <v>920</v>
      </c>
      <c r="H115" s="764">
        <v>1</v>
      </c>
      <c r="I115" s="764">
        <v>184</v>
      </c>
      <c r="J115" s="764">
        <v>4</v>
      </c>
      <c r="K115" s="764">
        <v>739</v>
      </c>
      <c r="L115" s="764">
        <v>0.80326086956521736</v>
      </c>
      <c r="M115" s="764">
        <v>184.75</v>
      </c>
      <c r="N115" s="764">
        <v>5</v>
      </c>
      <c r="O115" s="764">
        <v>925</v>
      </c>
      <c r="P115" s="753">
        <v>1.0054347826086956</v>
      </c>
      <c r="Q115" s="765">
        <v>185</v>
      </c>
    </row>
    <row r="116" spans="1:17" ht="14.4" customHeight="1" x14ac:dyDescent="0.3">
      <c r="A116" s="746" t="s">
        <v>5376</v>
      </c>
      <c r="B116" s="748" t="s">
        <v>5377</v>
      </c>
      <c r="C116" s="748" t="s">
        <v>4615</v>
      </c>
      <c r="D116" s="748" t="s">
        <v>5522</v>
      </c>
      <c r="E116" s="748" t="s">
        <v>5523</v>
      </c>
      <c r="F116" s="764"/>
      <c r="G116" s="764"/>
      <c r="H116" s="764"/>
      <c r="I116" s="764"/>
      <c r="J116" s="764"/>
      <c r="K116" s="764"/>
      <c r="L116" s="764"/>
      <c r="M116" s="764"/>
      <c r="N116" s="764">
        <v>1</v>
      </c>
      <c r="O116" s="764">
        <v>267</v>
      </c>
      <c r="P116" s="753"/>
      <c r="Q116" s="765">
        <v>267</v>
      </c>
    </row>
    <row r="117" spans="1:17" ht="14.4" customHeight="1" x14ac:dyDescent="0.3">
      <c r="A117" s="746" t="s">
        <v>5376</v>
      </c>
      <c r="B117" s="748" t="s">
        <v>5377</v>
      </c>
      <c r="C117" s="748" t="s">
        <v>4615</v>
      </c>
      <c r="D117" s="748" t="s">
        <v>5524</v>
      </c>
      <c r="E117" s="748" t="s">
        <v>5525</v>
      </c>
      <c r="F117" s="764">
        <v>1</v>
      </c>
      <c r="G117" s="764">
        <v>172</v>
      </c>
      <c r="H117" s="764">
        <v>1</v>
      </c>
      <c r="I117" s="764">
        <v>172</v>
      </c>
      <c r="J117" s="764"/>
      <c r="K117" s="764"/>
      <c r="L117" s="764"/>
      <c r="M117" s="764"/>
      <c r="N117" s="764"/>
      <c r="O117" s="764"/>
      <c r="P117" s="753"/>
      <c r="Q117" s="765"/>
    </row>
    <row r="118" spans="1:17" ht="14.4" customHeight="1" x14ac:dyDescent="0.3">
      <c r="A118" s="746" t="s">
        <v>5376</v>
      </c>
      <c r="B118" s="748" t="s">
        <v>5377</v>
      </c>
      <c r="C118" s="748" t="s">
        <v>4615</v>
      </c>
      <c r="D118" s="748" t="s">
        <v>5526</v>
      </c>
      <c r="E118" s="748" t="s">
        <v>5527</v>
      </c>
      <c r="F118" s="764">
        <v>18</v>
      </c>
      <c r="G118" s="764">
        <v>1512</v>
      </c>
      <c r="H118" s="764">
        <v>1</v>
      </c>
      <c r="I118" s="764">
        <v>84</v>
      </c>
      <c r="J118" s="764">
        <v>11</v>
      </c>
      <c r="K118" s="764">
        <v>924</v>
      </c>
      <c r="L118" s="764">
        <v>0.61111111111111116</v>
      </c>
      <c r="M118" s="764">
        <v>84</v>
      </c>
      <c r="N118" s="764">
        <v>10</v>
      </c>
      <c r="O118" s="764">
        <v>840</v>
      </c>
      <c r="P118" s="753">
        <v>0.55555555555555558</v>
      </c>
      <c r="Q118" s="765">
        <v>84</v>
      </c>
    </row>
    <row r="119" spans="1:17" ht="14.4" customHeight="1" x14ac:dyDescent="0.3">
      <c r="A119" s="746" t="s">
        <v>5376</v>
      </c>
      <c r="B119" s="748" t="s">
        <v>5377</v>
      </c>
      <c r="C119" s="748" t="s">
        <v>4615</v>
      </c>
      <c r="D119" s="748" t="s">
        <v>5528</v>
      </c>
      <c r="E119" s="748" t="s">
        <v>5529</v>
      </c>
      <c r="F119" s="764"/>
      <c r="G119" s="764"/>
      <c r="H119" s="764"/>
      <c r="I119" s="764"/>
      <c r="J119" s="764"/>
      <c r="K119" s="764"/>
      <c r="L119" s="764"/>
      <c r="M119" s="764"/>
      <c r="N119" s="764">
        <v>1</v>
      </c>
      <c r="O119" s="764">
        <v>264</v>
      </c>
      <c r="P119" s="753"/>
      <c r="Q119" s="765">
        <v>264</v>
      </c>
    </row>
    <row r="120" spans="1:17" ht="14.4" customHeight="1" x14ac:dyDescent="0.3">
      <c r="A120" s="746" t="s">
        <v>5376</v>
      </c>
      <c r="B120" s="748" t="s">
        <v>5377</v>
      </c>
      <c r="C120" s="748" t="s">
        <v>4615</v>
      </c>
      <c r="D120" s="748" t="s">
        <v>5530</v>
      </c>
      <c r="E120" s="748" t="s">
        <v>5531</v>
      </c>
      <c r="F120" s="764">
        <v>1</v>
      </c>
      <c r="G120" s="764">
        <v>78</v>
      </c>
      <c r="H120" s="764">
        <v>1</v>
      </c>
      <c r="I120" s="764">
        <v>78</v>
      </c>
      <c r="J120" s="764">
        <v>3</v>
      </c>
      <c r="K120" s="764">
        <v>234</v>
      </c>
      <c r="L120" s="764">
        <v>3</v>
      </c>
      <c r="M120" s="764">
        <v>78</v>
      </c>
      <c r="N120" s="764">
        <v>2</v>
      </c>
      <c r="O120" s="764">
        <v>156</v>
      </c>
      <c r="P120" s="753">
        <v>2</v>
      </c>
      <c r="Q120" s="765">
        <v>78</v>
      </c>
    </row>
    <row r="121" spans="1:17" ht="14.4" customHeight="1" x14ac:dyDescent="0.3">
      <c r="A121" s="746" t="s">
        <v>5376</v>
      </c>
      <c r="B121" s="748" t="s">
        <v>5377</v>
      </c>
      <c r="C121" s="748" t="s">
        <v>4615</v>
      </c>
      <c r="D121" s="748" t="s">
        <v>5532</v>
      </c>
      <c r="E121" s="748" t="s">
        <v>5533</v>
      </c>
      <c r="F121" s="764"/>
      <c r="G121" s="764"/>
      <c r="H121" s="764"/>
      <c r="I121" s="764"/>
      <c r="J121" s="764"/>
      <c r="K121" s="764"/>
      <c r="L121" s="764"/>
      <c r="M121" s="764"/>
      <c r="N121" s="764">
        <v>2</v>
      </c>
      <c r="O121" s="764">
        <v>42</v>
      </c>
      <c r="P121" s="753"/>
      <c r="Q121" s="765">
        <v>21</v>
      </c>
    </row>
    <row r="122" spans="1:17" ht="14.4" customHeight="1" x14ac:dyDescent="0.3">
      <c r="A122" s="746" t="s">
        <v>5376</v>
      </c>
      <c r="B122" s="748" t="s">
        <v>5377</v>
      </c>
      <c r="C122" s="748" t="s">
        <v>4615</v>
      </c>
      <c r="D122" s="748" t="s">
        <v>5534</v>
      </c>
      <c r="E122" s="748" t="s">
        <v>5535</v>
      </c>
      <c r="F122" s="764">
        <v>3</v>
      </c>
      <c r="G122" s="764">
        <v>66</v>
      </c>
      <c r="H122" s="764">
        <v>1</v>
      </c>
      <c r="I122" s="764">
        <v>22</v>
      </c>
      <c r="J122" s="764">
        <v>6</v>
      </c>
      <c r="K122" s="764">
        <v>132</v>
      </c>
      <c r="L122" s="764">
        <v>2</v>
      </c>
      <c r="M122" s="764">
        <v>22</v>
      </c>
      <c r="N122" s="764">
        <v>4</v>
      </c>
      <c r="O122" s="764">
        <v>88</v>
      </c>
      <c r="P122" s="753">
        <v>1.3333333333333333</v>
      </c>
      <c r="Q122" s="765">
        <v>22</v>
      </c>
    </row>
    <row r="123" spans="1:17" ht="14.4" customHeight="1" x14ac:dyDescent="0.3">
      <c r="A123" s="746" t="s">
        <v>5376</v>
      </c>
      <c r="B123" s="748" t="s">
        <v>5377</v>
      </c>
      <c r="C123" s="748" t="s">
        <v>4615</v>
      </c>
      <c r="D123" s="748" t="s">
        <v>5536</v>
      </c>
      <c r="E123" s="748" t="s">
        <v>5537</v>
      </c>
      <c r="F123" s="764">
        <v>12</v>
      </c>
      <c r="G123" s="764">
        <v>5940</v>
      </c>
      <c r="H123" s="764">
        <v>1</v>
      </c>
      <c r="I123" s="764">
        <v>495</v>
      </c>
      <c r="J123" s="764">
        <v>9</v>
      </c>
      <c r="K123" s="764">
        <v>4455</v>
      </c>
      <c r="L123" s="764">
        <v>0.75</v>
      </c>
      <c r="M123" s="764">
        <v>495</v>
      </c>
      <c r="N123" s="764">
        <v>17</v>
      </c>
      <c r="O123" s="764">
        <v>8415</v>
      </c>
      <c r="P123" s="753">
        <v>1.4166666666666667</v>
      </c>
      <c r="Q123" s="765">
        <v>495</v>
      </c>
    </row>
    <row r="124" spans="1:17" ht="14.4" customHeight="1" x14ac:dyDescent="0.3">
      <c r="A124" s="746" t="s">
        <v>5376</v>
      </c>
      <c r="B124" s="748" t="s">
        <v>5377</v>
      </c>
      <c r="C124" s="748" t="s">
        <v>4615</v>
      </c>
      <c r="D124" s="748" t="s">
        <v>5538</v>
      </c>
      <c r="E124" s="748" t="s">
        <v>5539</v>
      </c>
      <c r="F124" s="764"/>
      <c r="G124" s="764"/>
      <c r="H124" s="764"/>
      <c r="I124" s="764"/>
      <c r="J124" s="764"/>
      <c r="K124" s="764"/>
      <c r="L124" s="764"/>
      <c r="M124" s="764"/>
      <c r="N124" s="764">
        <v>2</v>
      </c>
      <c r="O124" s="764">
        <v>382</v>
      </c>
      <c r="P124" s="753"/>
      <c r="Q124" s="765">
        <v>191</v>
      </c>
    </row>
    <row r="125" spans="1:17" ht="14.4" customHeight="1" x14ac:dyDescent="0.3">
      <c r="A125" s="746" t="s">
        <v>5376</v>
      </c>
      <c r="B125" s="748" t="s">
        <v>5377</v>
      </c>
      <c r="C125" s="748" t="s">
        <v>4615</v>
      </c>
      <c r="D125" s="748" t="s">
        <v>5540</v>
      </c>
      <c r="E125" s="748" t="s">
        <v>5541</v>
      </c>
      <c r="F125" s="764"/>
      <c r="G125" s="764"/>
      <c r="H125" s="764"/>
      <c r="I125" s="764"/>
      <c r="J125" s="764"/>
      <c r="K125" s="764"/>
      <c r="L125" s="764"/>
      <c r="M125" s="764"/>
      <c r="N125" s="764">
        <v>4</v>
      </c>
      <c r="O125" s="764">
        <v>668</v>
      </c>
      <c r="P125" s="753"/>
      <c r="Q125" s="765">
        <v>167</v>
      </c>
    </row>
    <row r="126" spans="1:17" ht="14.4" customHeight="1" x14ac:dyDescent="0.3">
      <c r="A126" s="746" t="s">
        <v>5376</v>
      </c>
      <c r="B126" s="748" t="s">
        <v>5377</v>
      </c>
      <c r="C126" s="748" t="s">
        <v>4615</v>
      </c>
      <c r="D126" s="748" t="s">
        <v>5542</v>
      </c>
      <c r="E126" s="748" t="s">
        <v>5543</v>
      </c>
      <c r="F126" s="764">
        <v>1</v>
      </c>
      <c r="G126" s="764">
        <v>1645</v>
      </c>
      <c r="H126" s="764">
        <v>1</v>
      </c>
      <c r="I126" s="764">
        <v>1645</v>
      </c>
      <c r="J126" s="764"/>
      <c r="K126" s="764"/>
      <c r="L126" s="764"/>
      <c r="M126" s="764"/>
      <c r="N126" s="764">
        <v>1</v>
      </c>
      <c r="O126" s="764">
        <v>1657</v>
      </c>
      <c r="P126" s="753">
        <v>1.0072948328267477</v>
      </c>
      <c r="Q126" s="765">
        <v>1657</v>
      </c>
    </row>
    <row r="127" spans="1:17" ht="14.4" customHeight="1" x14ac:dyDescent="0.3">
      <c r="A127" s="746" t="s">
        <v>5376</v>
      </c>
      <c r="B127" s="748" t="s">
        <v>5377</v>
      </c>
      <c r="C127" s="748" t="s">
        <v>4615</v>
      </c>
      <c r="D127" s="748" t="s">
        <v>5544</v>
      </c>
      <c r="E127" s="748" t="s">
        <v>5545</v>
      </c>
      <c r="F127" s="764">
        <v>1</v>
      </c>
      <c r="G127" s="764">
        <v>310</v>
      </c>
      <c r="H127" s="764">
        <v>1</v>
      </c>
      <c r="I127" s="764">
        <v>310</v>
      </c>
      <c r="J127" s="764"/>
      <c r="K127" s="764"/>
      <c r="L127" s="764"/>
      <c r="M127" s="764"/>
      <c r="N127" s="764">
        <v>1</v>
      </c>
      <c r="O127" s="764">
        <v>310</v>
      </c>
      <c r="P127" s="753">
        <v>1</v>
      </c>
      <c r="Q127" s="765">
        <v>310</v>
      </c>
    </row>
    <row r="128" spans="1:17" ht="14.4" customHeight="1" x14ac:dyDescent="0.3">
      <c r="A128" s="746" t="s">
        <v>5376</v>
      </c>
      <c r="B128" s="748" t="s">
        <v>5377</v>
      </c>
      <c r="C128" s="748" t="s">
        <v>4615</v>
      </c>
      <c r="D128" s="748" t="s">
        <v>5546</v>
      </c>
      <c r="E128" s="748" t="s">
        <v>5547</v>
      </c>
      <c r="F128" s="764"/>
      <c r="G128" s="764"/>
      <c r="H128" s="764"/>
      <c r="I128" s="764"/>
      <c r="J128" s="764"/>
      <c r="K128" s="764"/>
      <c r="L128" s="764"/>
      <c r="M128" s="764"/>
      <c r="N128" s="764">
        <v>3</v>
      </c>
      <c r="O128" s="764">
        <v>69</v>
      </c>
      <c r="P128" s="753"/>
      <c r="Q128" s="765">
        <v>23</v>
      </c>
    </row>
    <row r="129" spans="1:17" ht="14.4" customHeight="1" x14ac:dyDescent="0.3">
      <c r="A129" s="746" t="s">
        <v>5376</v>
      </c>
      <c r="B129" s="748" t="s">
        <v>5377</v>
      </c>
      <c r="C129" s="748" t="s">
        <v>4615</v>
      </c>
      <c r="D129" s="748" t="s">
        <v>5548</v>
      </c>
      <c r="E129" s="748" t="s">
        <v>5549</v>
      </c>
      <c r="F129" s="764"/>
      <c r="G129" s="764"/>
      <c r="H129" s="764"/>
      <c r="I129" s="764"/>
      <c r="J129" s="764">
        <v>1</v>
      </c>
      <c r="K129" s="764">
        <v>131</v>
      </c>
      <c r="L129" s="764"/>
      <c r="M129" s="764">
        <v>131</v>
      </c>
      <c r="N129" s="764">
        <v>1</v>
      </c>
      <c r="O129" s="764">
        <v>132</v>
      </c>
      <c r="P129" s="753"/>
      <c r="Q129" s="765">
        <v>132</v>
      </c>
    </row>
    <row r="130" spans="1:17" ht="14.4" customHeight="1" x14ac:dyDescent="0.3">
      <c r="A130" s="746" t="s">
        <v>5376</v>
      </c>
      <c r="B130" s="748" t="s">
        <v>5377</v>
      </c>
      <c r="C130" s="748" t="s">
        <v>4615</v>
      </c>
      <c r="D130" s="748" t="s">
        <v>5550</v>
      </c>
      <c r="E130" s="748" t="s">
        <v>5551</v>
      </c>
      <c r="F130" s="764">
        <v>2</v>
      </c>
      <c r="G130" s="764">
        <v>582</v>
      </c>
      <c r="H130" s="764">
        <v>1</v>
      </c>
      <c r="I130" s="764">
        <v>291</v>
      </c>
      <c r="J130" s="764">
        <v>2</v>
      </c>
      <c r="K130" s="764">
        <v>583</v>
      </c>
      <c r="L130" s="764">
        <v>1.0017182130584192</v>
      </c>
      <c r="M130" s="764">
        <v>291.5</v>
      </c>
      <c r="N130" s="764">
        <v>3</v>
      </c>
      <c r="O130" s="764">
        <v>879</v>
      </c>
      <c r="P130" s="753">
        <v>1.5103092783505154</v>
      </c>
      <c r="Q130" s="765">
        <v>293</v>
      </c>
    </row>
    <row r="131" spans="1:17" ht="14.4" customHeight="1" x14ac:dyDescent="0.3">
      <c r="A131" s="746" t="s">
        <v>5376</v>
      </c>
      <c r="B131" s="748" t="s">
        <v>5377</v>
      </c>
      <c r="C131" s="748" t="s">
        <v>4615</v>
      </c>
      <c r="D131" s="748" t="s">
        <v>5552</v>
      </c>
      <c r="E131" s="748" t="s">
        <v>5553</v>
      </c>
      <c r="F131" s="764"/>
      <c r="G131" s="764"/>
      <c r="H131" s="764"/>
      <c r="I131" s="764"/>
      <c r="J131" s="764">
        <v>1</v>
      </c>
      <c r="K131" s="764">
        <v>308</v>
      </c>
      <c r="L131" s="764"/>
      <c r="M131" s="764">
        <v>308</v>
      </c>
      <c r="N131" s="764"/>
      <c r="O131" s="764"/>
      <c r="P131" s="753"/>
      <c r="Q131" s="765"/>
    </row>
    <row r="132" spans="1:17" ht="14.4" customHeight="1" x14ac:dyDescent="0.3">
      <c r="A132" s="746" t="s">
        <v>5376</v>
      </c>
      <c r="B132" s="748" t="s">
        <v>5377</v>
      </c>
      <c r="C132" s="748" t="s">
        <v>4615</v>
      </c>
      <c r="D132" s="748" t="s">
        <v>5554</v>
      </c>
      <c r="E132" s="748" t="s">
        <v>5555</v>
      </c>
      <c r="F132" s="764">
        <v>1</v>
      </c>
      <c r="G132" s="764">
        <v>43</v>
      </c>
      <c r="H132" s="764">
        <v>1</v>
      </c>
      <c r="I132" s="764">
        <v>43</v>
      </c>
      <c r="J132" s="764"/>
      <c r="K132" s="764"/>
      <c r="L132" s="764"/>
      <c r="M132" s="764"/>
      <c r="N132" s="764"/>
      <c r="O132" s="764"/>
      <c r="P132" s="753"/>
      <c r="Q132" s="765"/>
    </row>
    <row r="133" spans="1:17" ht="14.4" customHeight="1" x14ac:dyDescent="0.3">
      <c r="A133" s="746" t="s">
        <v>5376</v>
      </c>
      <c r="B133" s="748" t="s">
        <v>5377</v>
      </c>
      <c r="C133" s="748" t="s">
        <v>4615</v>
      </c>
      <c r="D133" s="748" t="s">
        <v>5556</v>
      </c>
      <c r="E133" s="748" t="s">
        <v>5557</v>
      </c>
      <c r="F133" s="764">
        <v>1</v>
      </c>
      <c r="G133" s="764">
        <v>101</v>
      </c>
      <c r="H133" s="764">
        <v>1</v>
      </c>
      <c r="I133" s="764">
        <v>101</v>
      </c>
      <c r="J133" s="764">
        <v>5</v>
      </c>
      <c r="K133" s="764">
        <v>507</v>
      </c>
      <c r="L133" s="764">
        <v>5.0198019801980198</v>
      </c>
      <c r="M133" s="764">
        <v>101.4</v>
      </c>
      <c r="N133" s="764"/>
      <c r="O133" s="764"/>
      <c r="P133" s="753"/>
      <c r="Q133" s="765"/>
    </row>
    <row r="134" spans="1:17" ht="14.4" customHeight="1" x14ac:dyDescent="0.3">
      <c r="A134" s="746" t="s">
        <v>5376</v>
      </c>
      <c r="B134" s="748" t="s">
        <v>5377</v>
      </c>
      <c r="C134" s="748" t="s">
        <v>4615</v>
      </c>
      <c r="D134" s="748" t="s">
        <v>5558</v>
      </c>
      <c r="E134" s="748" t="s">
        <v>5559</v>
      </c>
      <c r="F134" s="764">
        <v>1</v>
      </c>
      <c r="G134" s="764">
        <v>30</v>
      </c>
      <c r="H134" s="764">
        <v>1</v>
      </c>
      <c r="I134" s="764">
        <v>30</v>
      </c>
      <c r="J134" s="764"/>
      <c r="K134" s="764"/>
      <c r="L134" s="764"/>
      <c r="M134" s="764"/>
      <c r="N134" s="764"/>
      <c r="O134" s="764"/>
      <c r="P134" s="753"/>
      <c r="Q134" s="765"/>
    </row>
    <row r="135" spans="1:17" ht="14.4" customHeight="1" x14ac:dyDescent="0.3">
      <c r="A135" s="746" t="s">
        <v>5376</v>
      </c>
      <c r="B135" s="748" t="s">
        <v>5377</v>
      </c>
      <c r="C135" s="748" t="s">
        <v>4615</v>
      </c>
      <c r="D135" s="748" t="s">
        <v>5560</v>
      </c>
      <c r="E135" s="748" t="s">
        <v>5561</v>
      </c>
      <c r="F135" s="764">
        <v>1</v>
      </c>
      <c r="G135" s="764">
        <v>1752</v>
      </c>
      <c r="H135" s="764">
        <v>1</v>
      </c>
      <c r="I135" s="764">
        <v>1752</v>
      </c>
      <c r="J135" s="764"/>
      <c r="K135" s="764"/>
      <c r="L135" s="764"/>
      <c r="M135" s="764"/>
      <c r="N135" s="764">
        <v>1</v>
      </c>
      <c r="O135" s="764">
        <v>1760</v>
      </c>
      <c r="P135" s="753">
        <v>1.004566210045662</v>
      </c>
      <c r="Q135" s="765">
        <v>1760</v>
      </c>
    </row>
    <row r="136" spans="1:17" ht="14.4" customHeight="1" x14ac:dyDescent="0.3">
      <c r="A136" s="746" t="s">
        <v>5376</v>
      </c>
      <c r="B136" s="748" t="s">
        <v>5377</v>
      </c>
      <c r="C136" s="748" t="s">
        <v>4615</v>
      </c>
      <c r="D136" s="748" t="s">
        <v>5562</v>
      </c>
      <c r="E136" s="748" t="s">
        <v>5563</v>
      </c>
      <c r="F136" s="764"/>
      <c r="G136" s="764"/>
      <c r="H136" s="764"/>
      <c r="I136" s="764"/>
      <c r="J136" s="764"/>
      <c r="K136" s="764"/>
      <c r="L136" s="764"/>
      <c r="M136" s="764"/>
      <c r="N136" s="764">
        <v>2</v>
      </c>
      <c r="O136" s="764">
        <v>812</v>
      </c>
      <c r="P136" s="753"/>
      <c r="Q136" s="765">
        <v>406</v>
      </c>
    </row>
    <row r="137" spans="1:17" ht="14.4" customHeight="1" x14ac:dyDescent="0.3">
      <c r="A137" s="746" t="s">
        <v>5376</v>
      </c>
      <c r="B137" s="748" t="s">
        <v>5564</v>
      </c>
      <c r="C137" s="748" t="s">
        <v>4615</v>
      </c>
      <c r="D137" s="748" t="s">
        <v>5565</v>
      </c>
      <c r="E137" s="748" t="s">
        <v>5566</v>
      </c>
      <c r="F137" s="764"/>
      <c r="G137" s="764"/>
      <c r="H137" s="764"/>
      <c r="I137" s="764"/>
      <c r="J137" s="764"/>
      <c r="K137" s="764"/>
      <c r="L137" s="764"/>
      <c r="M137" s="764"/>
      <c r="N137" s="764">
        <v>1</v>
      </c>
      <c r="O137" s="764">
        <v>1037</v>
      </c>
      <c r="P137" s="753"/>
      <c r="Q137" s="765">
        <v>1037</v>
      </c>
    </row>
    <row r="138" spans="1:17" ht="14.4" customHeight="1" x14ac:dyDescent="0.3">
      <c r="A138" s="746" t="s">
        <v>5567</v>
      </c>
      <c r="B138" s="748" t="s">
        <v>5568</v>
      </c>
      <c r="C138" s="748" t="s">
        <v>4610</v>
      </c>
      <c r="D138" s="748" t="s">
        <v>5569</v>
      </c>
      <c r="E138" s="748" t="s">
        <v>5570</v>
      </c>
      <c r="F138" s="764">
        <v>1.33</v>
      </c>
      <c r="G138" s="764">
        <v>3537.47</v>
      </c>
      <c r="H138" s="764">
        <v>1</v>
      </c>
      <c r="I138" s="764">
        <v>2659.7518796992476</v>
      </c>
      <c r="J138" s="764">
        <v>2.34</v>
      </c>
      <c r="K138" s="764">
        <v>6251.2</v>
      </c>
      <c r="L138" s="764">
        <v>1.7671386612465971</v>
      </c>
      <c r="M138" s="764">
        <v>2671.4529914529917</v>
      </c>
      <c r="N138" s="764">
        <v>1.34</v>
      </c>
      <c r="O138" s="764">
        <v>3424.1</v>
      </c>
      <c r="P138" s="753">
        <v>0.96795167167495422</v>
      </c>
      <c r="Q138" s="765">
        <v>2555.2985074626863</v>
      </c>
    </row>
    <row r="139" spans="1:17" ht="14.4" customHeight="1" x14ac:dyDescent="0.3">
      <c r="A139" s="746" t="s">
        <v>5567</v>
      </c>
      <c r="B139" s="748" t="s">
        <v>5568</v>
      </c>
      <c r="C139" s="748" t="s">
        <v>4610</v>
      </c>
      <c r="D139" s="748" t="s">
        <v>5571</v>
      </c>
      <c r="E139" s="748" t="s">
        <v>5570</v>
      </c>
      <c r="F139" s="764">
        <v>0.2</v>
      </c>
      <c r="G139" s="764">
        <v>1335.72</v>
      </c>
      <c r="H139" s="764">
        <v>1</v>
      </c>
      <c r="I139" s="764">
        <v>6678.5999999999995</v>
      </c>
      <c r="J139" s="764"/>
      <c r="K139" s="764"/>
      <c r="L139" s="764"/>
      <c r="M139" s="764"/>
      <c r="N139" s="764">
        <v>0.2</v>
      </c>
      <c r="O139" s="764">
        <v>1277.6500000000001</v>
      </c>
      <c r="P139" s="753">
        <v>0.95652531967777688</v>
      </c>
      <c r="Q139" s="765">
        <v>6388.25</v>
      </c>
    </row>
    <row r="140" spans="1:17" ht="14.4" customHeight="1" x14ac:dyDescent="0.3">
      <c r="A140" s="746" t="s">
        <v>5567</v>
      </c>
      <c r="B140" s="748" t="s">
        <v>5568</v>
      </c>
      <c r="C140" s="748" t="s">
        <v>4610</v>
      </c>
      <c r="D140" s="748" t="s">
        <v>5572</v>
      </c>
      <c r="E140" s="748" t="s">
        <v>5573</v>
      </c>
      <c r="F140" s="764"/>
      <c r="G140" s="764"/>
      <c r="H140" s="764"/>
      <c r="I140" s="764"/>
      <c r="J140" s="764"/>
      <c r="K140" s="764"/>
      <c r="L140" s="764"/>
      <c r="M140" s="764"/>
      <c r="N140" s="764">
        <v>0.1</v>
      </c>
      <c r="O140" s="764">
        <v>494.39</v>
      </c>
      <c r="P140" s="753"/>
      <c r="Q140" s="765">
        <v>4943.8999999999996</v>
      </c>
    </row>
    <row r="141" spans="1:17" ht="14.4" customHeight="1" x14ac:dyDescent="0.3">
      <c r="A141" s="746" t="s">
        <v>5567</v>
      </c>
      <c r="B141" s="748" t="s">
        <v>5568</v>
      </c>
      <c r="C141" s="748" t="s">
        <v>4610</v>
      </c>
      <c r="D141" s="748" t="s">
        <v>5574</v>
      </c>
      <c r="E141" s="748" t="s">
        <v>5575</v>
      </c>
      <c r="F141" s="764">
        <v>0.5</v>
      </c>
      <c r="G141" s="764">
        <v>494.51</v>
      </c>
      <c r="H141" s="764">
        <v>1</v>
      </c>
      <c r="I141" s="764">
        <v>989.02</v>
      </c>
      <c r="J141" s="764">
        <v>1</v>
      </c>
      <c r="K141" s="764">
        <v>989.03</v>
      </c>
      <c r="L141" s="764">
        <v>2.000020222037977</v>
      </c>
      <c r="M141" s="764">
        <v>989.03</v>
      </c>
      <c r="N141" s="764"/>
      <c r="O141" s="764"/>
      <c r="P141" s="753"/>
      <c r="Q141" s="765"/>
    </row>
    <row r="142" spans="1:17" ht="14.4" customHeight="1" x14ac:dyDescent="0.3">
      <c r="A142" s="746" t="s">
        <v>5567</v>
      </c>
      <c r="B142" s="748" t="s">
        <v>5568</v>
      </c>
      <c r="C142" s="748" t="s">
        <v>4610</v>
      </c>
      <c r="D142" s="748" t="s">
        <v>5576</v>
      </c>
      <c r="E142" s="748" t="s">
        <v>5573</v>
      </c>
      <c r="F142" s="764">
        <v>0.01</v>
      </c>
      <c r="G142" s="764">
        <v>103.37</v>
      </c>
      <c r="H142" s="764">
        <v>1</v>
      </c>
      <c r="I142" s="764">
        <v>10337</v>
      </c>
      <c r="J142" s="764">
        <v>0.31</v>
      </c>
      <c r="K142" s="764">
        <v>3204.58</v>
      </c>
      <c r="L142" s="764">
        <v>31.001064138531486</v>
      </c>
      <c r="M142" s="764">
        <v>10337.354838709678</v>
      </c>
      <c r="N142" s="764"/>
      <c r="O142" s="764"/>
      <c r="P142" s="753"/>
      <c r="Q142" s="765"/>
    </row>
    <row r="143" spans="1:17" ht="14.4" customHeight="1" x14ac:dyDescent="0.3">
      <c r="A143" s="746" t="s">
        <v>5567</v>
      </c>
      <c r="B143" s="748" t="s">
        <v>5568</v>
      </c>
      <c r="C143" s="748" t="s">
        <v>4610</v>
      </c>
      <c r="D143" s="748" t="s">
        <v>5577</v>
      </c>
      <c r="E143" s="748" t="s">
        <v>5573</v>
      </c>
      <c r="F143" s="764">
        <v>0.2</v>
      </c>
      <c r="G143" s="764">
        <v>1289.99</v>
      </c>
      <c r="H143" s="764">
        <v>1</v>
      </c>
      <c r="I143" s="764">
        <v>6449.95</v>
      </c>
      <c r="J143" s="764"/>
      <c r="K143" s="764"/>
      <c r="L143" s="764"/>
      <c r="M143" s="764"/>
      <c r="N143" s="764"/>
      <c r="O143" s="764"/>
      <c r="P143" s="753"/>
      <c r="Q143" s="765"/>
    </row>
    <row r="144" spans="1:17" ht="14.4" customHeight="1" x14ac:dyDescent="0.3">
      <c r="A144" s="746" t="s">
        <v>5567</v>
      </c>
      <c r="B144" s="748" t="s">
        <v>5568</v>
      </c>
      <c r="C144" s="748" t="s">
        <v>4610</v>
      </c>
      <c r="D144" s="748" t="s">
        <v>5578</v>
      </c>
      <c r="E144" s="748" t="s">
        <v>5579</v>
      </c>
      <c r="F144" s="764">
        <v>0.15</v>
      </c>
      <c r="G144" s="764">
        <v>45.73</v>
      </c>
      <c r="H144" s="764">
        <v>1</v>
      </c>
      <c r="I144" s="764">
        <v>304.86666666666667</v>
      </c>
      <c r="J144" s="764"/>
      <c r="K144" s="764"/>
      <c r="L144" s="764"/>
      <c r="M144" s="764"/>
      <c r="N144" s="764"/>
      <c r="O144" s="764"/>
      <c r="P144" s="753"/>
      <c r="Q144" s="765"/>
    </row>
    <row r="145" spans="1:17" ht="14.4" customHeight="1" x14ac:dyDescent="0.3">
      <c r="A145" s="746" t="s">
        <v>5567</v>
      </c>
      <c r="B145" s="748" t="s">
        <v>5568</v>
      </c>
      <c r="C145" s="748" t="s">
        <v>4610</v>
      </c>
      <c r="D145" s="748" t="s">
        <v>5580</v>
      </c>
      <c r="E145" s="748" t="s">
        <v>5581</v>
      </c>
      <c r="F145" s="764"/>
      <c r="G145" s="764"/>
      <c r="H145" s="764"/>
      <c r="I145" s="764"/>
      <c r="J145" s="764"/>
      <c r="K145" s="764"/>
      <c r="L145" s="764"/>
      <c r="M145" s="764"/>
      <c r="N145" s="764">
        <v>1</v>
      </c>
      <c r="O145" s="764">
        <v>932.82</v>
      </c>
      <c r="P145" s="753"/>
      <c r="Q145" s="765">
        <v>932.82</v>
      </c>
    </row>
    <row r="146" spans="1:17" ht="14.4" customHeight="1" x14ac:dyDescent="0.3">
      <c r="A146" s="746" t="s">
        <v>5567</v>
      </c>
      <c r="B146" s="748" t="s">
        <v>5568</v>
      </c>
      <c r="C146" s="748" t="s">
        <v>4610</v>
      </c>
      <c r="D146" s="748" t="s">
        <v>5582</v>
      </c>
      <c r="E146" s="748" t="s">
        <v>5314</v>
      </c>
      <c r="F146" s="764">
        <v>0.2</v>
      </c>
      <c r="G146" s="764">
        <v>1092.1600000000001</v>
      </c>
      <c r="H146" s="764">
        <v>1</v>
      </c>
      <c r="I146" s="764">
        <v>5460.8</v>
      </c>
      <c r="J146" s="764">
        <v>0.16</v>
      </c>
      <c r="K146" s="764">
        <v>873.72</v>
      </c>
      <c r="L146" s="764">
        <v>0.79999267506592442</v>
      </c>
      <c r="M146" s="764">
        <v>5460.75</v>
      </c>
      <c r="N146" s="764"/>
      <c r="O146" s="764"/>
      <c r="P146" s="753"/>
      <c r="Q146" s="765"/>
    </row>
    <row r="147" spans="1:17" ht="14.4" customHeight="1" x14ac:dyDescent="0.3">
      <c r="A147" s="746" t="s">
        <v>5567</v>
      </c>
      <c r="B147" s="748" t="s">
        <v>5568</v>
      </c>
      <c r="C147" s="748" t="s">
        <v>4610</v>
      </c>
      <c r="D147" s="748" t="s">
        <v>5583</v>
      </c>
      <c r="E147" s="748" t="s">
        <v>5314</v>
      </c>
      <c r="F147" s="764">
        <v>0.48000000000000004</v>
      </c>
      <c r="G147" s="764">
        <v>5210.05</v>
      </c>
      <c r="H147" s="764">
        <v>1</v>
      </c>
      <c r="I147" s="764">
        <v>10854.270833333332</v>
      </c>
      <c r="J147" s="764">
        <v>0.5</v>
      </c>
      <c r="K147" s="764">
        <v>5460.78</v>
      </c>
      <c r="L147" s="764">
        <v>1.0481242982313028</v>
      </c>
      <c r="M147" s="764">
        <v>10921.56</v>
      </c>
      <c r="N147" s="764">
        <v>0.12</v>
      </c>
      <c r="O147" s="764">
        <v>1062.48</v>
      </c>
      <c r="P147" s="753">
        <v>0.2039289450197215</v>
      </c>
      <c r="Q147" s="765">
        <v>8854</v>
      </c>
    </row>
    <row r="148" spans="1:17" ht="14.4" customHeight="1" x14ac:dyDescent="0.3">
      <c r="A148" s="746" t="s">
        <v>5567</v>
      </c>
      <c r="B148" s="748" t="s">
        <v>5568</v>
      </c>
      <c r="C148" s="748" t="s">
        <v>4610</v>
      </c>
      <c r="D148" s="748" t="s">
        <v>5584</v>
      </c>
      <c r="E148" s="748" t="s">
        <v>5585</v>
      </c>
      <c r="F148" s="764">
        <v>0.30000000000000004</v>
      </c>
      <c r="G148" s="764">
        <v>583.42999999999995</v>
      </c>
      <c r="H148" s="764">
        <v>1</v>
      </c>
      <c r="I148" s="764">
        <v>1944.7666666666662</v>
      </c>
      <c r="J148" s="764">
        <v>0.30000000000000004</v>
      </c>
      <c r="K148" s="764">
        <v>586.83000000000004</v>
      </c>
      <c r="L148" s="764">
        <v>1.0058276057110538</v>
      </c>
      <c r="M148" s="764">
        <v>1956.1</v>
      </c>
      <c r="N148" s="764">
        <v>0.30000000000000004</v>
      </c>
      <c r="O148" s="764">
        <v>584.79</v>
      </c>
      <c r="P148" s="753">
        <v>1.0023310422844214</v>
      </c>
      <c r="Q148" s="765">
        <v>1949.2999999999995</v>
      </c>
    </row>
    <row r="149" spans="1:17" ht="14.4" customHeight="1" x14ac:dyDescent="0.3">
      <c r="A149" s="746" t="s">
        <v>5567</v>
      </c>
      <c r="B149" s="748" t="s">
        <v>5568</v>
      </c>
      <c r="C149" s="748" t="s">
        <v>4610</v>
      </c>
      <c r="D149" s="748" t="s">
        <v>5313</v>
      </c>
      <c r="E149" s="748" t="s">
        <v>5314</v>
      </c>
      <c r="F149" s="764"/>
      <c r="G149" s="764"/>
      <c r="H149" s="764"/>
      <c r="I149" s="764"/>
      <c r="J149" s="764">
        <v>0.45</v>
      </c>
      <c r="K149" s="764">
        <v>982.94</v>
      </c>
      <c r="L149" s="764"/>
      <c r="M149" s="764">
        <v>2184.3111111111111</v>
      </c>
      <c r="N149" s="764">
        <v>1.5499999999999998</v>
      </c>
      <c r="O149" s="764">
        <v>2744.74</v>
      </c>
      <c r="P149" s="753"/>
      <c r="Q149" s="765">
        <v>1770.8</v>
      </c>
    </row>
    <row r="150" spans="1:17" ht="14.4" customHeight="1" x14ac:dyDescent="0.3">
      <c r="A150" s="746" t="s">
        <v>5567</v>
      </c>
      <c r="B150" s="748" t="s">
        <v>5568</v>
      </c>
      <c r="C150" s="748" t="s">
        <v>4610</v>
      </c>
      <c r="D150" s="748" t="s">
        <v>5586</v>
      </c>
      <c r="E150" s="748" t="s">
        <v>5587</v>
      </c>
      <c r="F150" s="764"/>
      <c r="G150" s="764"/>
      <c r="H150" s="764"/>
      <c r="I150" s="764"/>
      <c r="J150" s="764">
        <v>0.02</v>
      </c>
      <c r="K150" s="764">
        <v>7.58</v>
      </c>
      <c r="L150" s="764"/>
      <c r="M150" s="764">
        <v>379</v>
      </c>
      <c r="N150" s="764"/>
      <c r="O150" s="764"/>
      <c r="P150" s="753"/>
      <c r="Q150" s="765"/>
    </row>
    <row r="151" spans="1:17" ht="14.4" customHeight="1" x14ac:dyDescent="0.3">
      <c r="A151" s="746" t="s">
        <v>5567</v>
      </c>
      <c r="B151" s="748" t="s">
        <v>5568</v>
      </c>
      <c r="C151" s="748" t="s">
        <v>4610</v>
      </c>
      <c r="D151" s="748" t="s">
        <v>5588</v>
      </c>
      <c r="E151" s="748" t="s">
        <v>5589</v>
      </c>
      <c r="F151" s="764">
        <v>0.05</v>
      </c>
      <c r="G151" s="764">
        <v>46.83</v>
      </c>
      <c r="H151" s="764">
        <v>1</v>
      </c>
      <c r="I151" s="764">
        <v>936.59999999999991</v>
      </c>
      <c r="J151" s="764">
        <v>0.13</v>
      </c>
      <c r="K151" s="764">
        <v>122.82000000000001</v>
      </c>
      <c r="L151" s="764">
        <v>2.6226777706598337</v>
      </c>
      <c r="M151" s="764">
        <v>944.76923076923083</v>
      </c>
      <c r="N151" s="764">
        <v>0.2</v>
      </c>
      <c r="O151" s="764">
        <v>180.76</v>
      </c>
      <c r="P151" s="753">
        <v>3.8599188554345503</v>
      </c>
      <c r="Q151" s="765">
        <v>903.8</v>
      </c>
    </row>
    <row r="152" spans="1:17" ht="14.4" customHeight="1" x14ac:dyDescent="0.3">
      <c r="A152" s="746" t="s">
        <v>5567</v>
      </c>
      <c r="B152" s="748" t="s">
        <v>5568</v>
      </c>
      <c r="C152" s="748" t="s">
        <v>4610</v>
      </c>
      <c r="D152" s="748" t="s">
        <v>5590</v>
      </c>
      <c r="E152" s="748" t="s">
        <v>5314</v>
      </c>
      <c r="F152" s="764"/>
      <c r="G152" s="764"/>
      <c r="H152" s="764"/>
      <c r="I152" s="764"/>
      <c r="J152" s="764"/>
      <c r="K152" s="764"/>
      <c r="L152" s="764"/>
      <c r="M152" s="764"/>
      <c r="N152" s="764">
        <v>0.11000000000000001</v>
      </c>
      <c r="O152" s="764">
        <v>3647.8599999999997</v>
      </c>
      <c r="P152" s="753"/>
      <c r="Q152" s="765">
        <v>33162.363636363632</v>
      </c>
    </row>
    <row r="153" spans="1:17" ht="14.4" customHeight="1" x14ac:dyDescent="0.3">
      <c r="A153" s="746" t="s">
        <v>5567</v>
      </c>
      <c r="B153" s="748" t="s">
        <v>5568</v>
      </c>
      <c r="C153" s="748" t="s">
        <v>5327</v>
      </c>
      <c r="D153" s="748" t="s">
        <v>5591</v>
      </c>
      <c r="E153" s="748" t="s">
        <v>5592</v>
      </c>
      <c r="F153" s="764"/>
      <c r="G153" s="764"/>
      <c r="H153" s="764"/>
      <c r="I153" s="764"/>
      <c r="J153" s="764"/>
      <c r="K153" s="764"/>
      <c r="L153" s="764"/>
      <c r="M153" s="764"/>
      <c r="N153" s="764">
        <v>1</v>
      </c>
      <c r="O153" s="764">
        <v>1707.31</v>
      </c>
      <c r="P153" s="753"/>
      <c r="Q153" s="765">
        <v>1707.31</v>
      </c>
    </row>
    <row r="154" spans="1:17" ht="14.4" customHeight="1" x14ac:dyDescent="0.3">
      <c r="A154" s="746" t="s">
        <v>5567</v>
      </c>
      <c r="B154" s="748" t="s">
        <v>5568</v>
      </c>
      <c r="C154" s="748" t="s">
        <v>5327</v>
      </c>
      <c r="D154" s="748" t="s">
        <v>5593</v>
      </c>
      <c r="E154" s="748" t="s">
        <v>5592</v>
      </c>
      <c r="F154" s="764">
        <v>1</v>
      </c>
      <c r="G154" s="764">
        <v>2066.3000000000002</v>
      </c>
      <c r="H154" s="764">
        <v>1</v>
      </c>
      <c r="I154" s="764">
        <v>2066.3000000000002</v>
      </c>
      <c r="J154" s="764">
        <v>1</v>
      </c>
      <c r="K154" s="764">
        <v>2066.3000000000002</v>
      </c>
      <c r="L154" s="764">
        <v>1</v>
      </c>
      <c r="M154" s="764">
        <v>2066.3000000000002</v>
      </c>
      <c r="N154" s="764"/>
      <c r="O154" s="764"/>
      <c r="P154" s="753"/>
      <c r="Q154" s="765"/>
    </row>
    <row r="155" spans="1:17" ht="14.4" customHeight="1" x14ac:dyDescent="0.3">
      <c r="A155" s="746" t="s">
        <v>5567</v>
      </c>
      <c r="B155" s="748" t="s">
        <v>5568</v>
      </c>
      <c r="C155" s="748" t="s">
        <v>5327</v>
      </c>
      <c r="D155" s="748" t="s">
        <v>5594</v>
      </c>
      <c r="E155" s="748" t="s">
        <v>5595</v>
      </c>
      <c r="F155" s="764">
        <v>1</v>
      </c>
      <c r="G155" s="764">
        <v>2141.85</v>
      </c>
      <c r="H155" s="764">
        <v>1</v>
      </c>
      <c r="I155" s="764">
        <v>2141.85</v>
      </c>
      <c r="J155" s="764">
        <v>1</v>
      </c>
      <c r="K155" s="764">
        <v>2141.85</v>
      </c>
      <c r="L155" s="764">
        <v>1</v>
      </c>
      <c r="M155" s="764">
        <v>2141.85</v>
      </c>
      <c r="N155" s="764"/>
      <c r="O155" s="764"/>
      <c r="P155" s="753"/>
      <c r="Q155" s="765"/>
    </row>
    <row r="156" spans="1:17" ht="14.4" customHeight="1" x14ac:dyDescent="0.3">
      <c r="A156" s="746" t="s">
        <v>5567</v>
      </c>
      <c r="B156" s="748" t="s">
        <v>5568</v>
      </c>
      <c r="C156" s="748" t="s">
        <v>5327</v>
      </c>
      <c r="D156" s="748" t="s">
        <v>5596</v>
      </c>
      <c r="E156" s="748" t="s">
        <v>5597</v>
      </c>
      <c r="F156" s="764"/>
      <c r="G156" s="764"/>
      <c r="H156" s="764"/>
      <c r="I156" s="764"/>
      <c r="J156" s="764">
        <v>2</v>
      </c>
      <c r="K156" s="764">
        <v>54927.28</v>
      </c>
      <c r="L156" s="764"/>
      <c r="M156" s="764">
        <v>27463.64</v>
      </c>
      <c r="N156" s="764"/>
      <c r="O156" s="764"/>
      <c r="P156" s="753"/>
      <c r="Q156" s="765"/>
    </row>
    <row r="157" spans="1:17" ht="14.4" customHeight="1" x14ac:dyDescent="0.3">
      <c r="A157" s="746" t="s">
        <v>5567</v>
      </c>
      <c r="B157" s="748" t="s">
        <v>5568</v>
      </c>
      <c r="C157" s="748" t="s">
        <v>5327</v>
      </c>
      <c r="D157" s="748" t="s">
        <v>5598</v>
      </c>
      <c r="E157" s="748" t="s">
        <v>5599</v>
      </c>
      <c r="F157" s="764"/>
      <c r="G157" s="764"/>
      <c r="H157" s="764"/>
      <c r="I157" s="764"/>
      <c r="J157" s="764">
        <v>1</v>
      </c>
      <c r="K157" s="764">
        <v>3991.04</v>
      </c>
      <c r="L157" s="764"/>
      <c r="M157" s="764">
        <v>3991.04</v>
      </c>
      <c r="N157" s="764"/>
      <c r="O157" s="764"/>
      <c r="P157" s="753"/>
      <c r="Q157" s="765"/>
    </row>
    <row r="158" spans="1:17" ht="14.4" customHeight="1" x14ac:dyDescent="0.3">
      <c r="A158" s="746" t="s">
        <v>5567</v>
      </c>
      <c r="B158" s="748" t="s">
        <v>5568</v>
      </c>
      <c r="C158" s="748" t="s">
        <v>5327</v>
      </c>
      <c r="D158" s="748" t="s">
        <v>5600</v>
      </c>
      <c r="E158" s="748" t="s">
        <v>5592</v>
      </c>
      <c r="F158" s="764"/>
      <c r="G158" s="764"/>
      <c r="H158" s="764"/>
      <c r="I158" s="764"/>
      <c r="J158" s="764">
        <v>1</v>
      </c>
      <c r="K158" s="764">
        <v>1446.97</v>
      </c>
      <c r="L158" s="764"/>
      <c r="M158" s="764">
        <v>1446.97</v>
      </c>
      <c r="N158" s="764"/>
      <c r="O158" s="764"/>
      <c r="P158" s="753"/>
      <c r="Q158" s="765"/>
    </row>
    <row r="159" spans="1:17" ht="14.4" customHeight="1" x14ac:dyDescent="0.3">
      <c r="A159" s="746" t="s">
        <v>5567</v>
      </c>
      <c r="B159" s="748" t="s">
        <v>5568</v>
      </c>
      <c r="C159" s="748" t="s">
        <v>5327</v>
      </c>
      <c r="D159" s="748" t="s">
        <v>5601</v>
      </c>
      <c r="E159" s="748" t="s">
        <v>5602</v>
      </c>
      <c r="F159" s="764">
        <v>1</v>
      </c>
      <c r="G159" s="764">
        <v>6890.78</v>
      </c>
      <c r="H159" s="764">
        <v>1</v>
      </c>
      <c r="I159" s="764">
        <v>6890.78</v>
      </c>
      <c r="J159" s="764">
        <v>1</v>
      </c>
      <c r="K159" s="764">
        <v>6890.78</v>
      </c>
      <c r="L159" s="764">
        <v>1</v>
      </c>
      <c r="M159" s="764">
        <v>6890.78</v>
      </c>
      <c r="N159" s="764"/>
      <c r="O159" s="764"/>
      <c r="P159" s="753"/>
      <c r="Q159" s="765"/>
    </row>
    <row r="160" spans="1:17" ht="14.4" customHeight="1" x14ac:dyDescent="0.3">
      <c r="A160" s="746" t="s">
        <v>5567</v>
      </c>
      <c r="B160" s="748" t="s">
        <v>5568</v>
      </c>
      <c r="C160" s="748" t="s">
        <v>5327</v>
      </c>
      <c r="D160" s="748" t="s">
        <v>5603</v>
      </c>
      <c r="E160" s="748" t="s">
        <v>5604</v>
      </c>
      <c r="F160" s="764"/>
      <c r="G160" s="764"/>
      <c r="H160" s="764"/>
      <c r="I160" s="764"/>
      <c r="J160" s="764"/>
      <c r="K160" s="764"/>
      <c r="L160" s="764"/>
      <c r="M160" s="764"/>
      <c r="N160" s="764">
        <v>1</v>
      </c>
      <c r="O160" s="764">
        <v>4137.8900000000003</v>
      </c>
      <c r="P160" s="753"/>
      <c r="Q160" s="765">
        <v>4137.8900000000003</v>
      </c>
    </row>
    <row r="161" spans="1:17" ht="14.4" customHeight="1" x14ac:dyDescent="0.3">
      <c r="A161" s="746" t="s">
        <v>5567</v>
      </c>
      <c r="B161" s="748" t="s">
        <v>5568</v>
      </c>
      <c r="C161" s="748" t="s">
        <v>5327</v>
      </c>
      <c r="D161" s="748" t="s">
        <v>5605</v>
      </c>
      <c r="E161" s="748" t="s">
        <v>5606</v>
      </c>
      <c r="F161" s="764">
        <v>1</v>
      </c>
      <c r="G161" s="764">
        <v>1002.8</v>
      </c>
      <c r="H161" s="764">
        <v>1</v>
      </c>
      <c r="I161" s="764">
        <v>1002.8</v>
      </c>
      <c r="J161" s="764"/>
      <c r="K161" s="764"/>
      <c r="L161" s="764"/>
      <c r="M161" s="764"/>
      <c r="N161" s="764"/>
      <c r="O161" s="764"/>
      <c r="P161" s="753"/>
      <c r="Q161" s="765"/>
    </row>
    <row r="162" spans="1:17" ht="14.4" customHeight="1" x14ac:dyDescent="0.3">
      <c r="A162" s="746" t="s">
        <v>5567</v>
      </c>
      <c r="B162" s="748" t="s">
        <v>5568</v>
      </c>
      <c r="C162" s="748" t="s">
        <v>5327</v>
      </c>
      <c r="D162" s="748" t="s">
        <v>5607</v>
      </c>
      <c r="E162" s="748" t="s">
        <v>5608</v>
      </c>
      <c r="F162" s="764">
        <v>1</v>
      </c>
      <c r="G162" s="764">
        <v>7650</v>
      </c>
      <c r="H162" s="764">
        <v>1</v>
      </c>
      <c r="I162" s="764">
        <v>7650</v>
      </c>
      <c r="J162" s="764">
        <v>2</v>
      </c>
      <c r="K162" s="764">
        <v>15300</v>
      </c>
      <c r="L162" s="764">
        <v>2</v>
      </c>
      <c r="M162" s="764">
        <v>7650</v>
      </c>
      <c r="N162" s="764"/>
      <c r="O162" s="764"/>
      <c r="P162" s="753"/>
      <c r="Q162" s="765"/>
    </row>
    <row r="163" spans="1:17" ht="14.4" customHeight="1" x14ac:dyDescent="0.3">
      <c r="A163" s="746" t="s">
        <v>5567</v>
      </c>
      <c r="B163" s="748" t="s">
        <v>5568</v>
      </c>
      <c r="C163" s="748" t="s">
        <v>5327</v>
      </c>
      <c r="D163" s="748" t="s">
        <v>5609</v>
      </c>
      <c r="E163" s="748" t="s">
        <v>5610</v>
      </c>
      <c r="F163" s="764"/>
      <c r="G163" s="764"/>
      <c r="H163" s="764"/>
      <c r="I163" s="764"/>
      <c r="J163" s="764">
        <v>1</v>
      </c>
      <c r="K163" s="764">
        <v>4041.82</v>
      </c>
      <c r="L163" s="764"/>
      <c r="M163" s="764">
        <v>4041.82</v>
      </c>
      <c r="N163" s="764"/>
      <c r="O163" s="764"/>
      <c r="P163" s="753"/>
      <c r="Q163" s="765"/>
    </row>
    <row r="164" spans="1:17" ht="14.4" customHeight="1" x14ac:dyDescent="0.3">
      <c r="A164" s="746" t="s">
        <v>5567</v>
      </c>
      <c r="B164" s="748" t="s">
        <v>5568</v>
      </c>
      <c r="C164" s="748" t="s">
        <v>5327</v>
      </c>
      <c r="D164" s="748" t="s">
        <v>5611</v>
      </c>
      <c r="E164" s="748" t="s">
        <v>5612</v>
      </c>
      <c r="F164" s="764">
        <v>1</v>
      </c>
      <c r="G164" s="764">
        <v>1305.82</v>
      </c>
      <c r="H164" s="764">
        <v>1</v>
      </c>
      <c r="I164" s="764">
        <v>1305.82</v>
      </c>
      <c r="J164" s="764">
        <v>1</v>
      </c>
      <c r="K164" s="764">
        <v>1305.82</v>
      </c>
      <c r="L164" s="764">
        <v>1</v>
      </c>
      <c r="M164" s="764">
        <v>1305.82</v>
      </c>
      <c r="N164" s="764"/>
      <c r="O164" s="764"/>
      <c r="P164" s="753"/>
      <c r="Q164" s="765"/>
    </row>
    <row r="165" spans="1:17" ht="14.4" customHeight="1" x14ac:dyDescent="0.3">
      <c r="A165" s="746" t="s">
        <v>5567</v>
      </c>
      <c r="B165" s="748" t="s">
        <v>5568</v>
      </c>
      <c r="C165" s="748" t="s">
        <v>5327</v>
      </c>
      <c r="D165" s="748" t="s">
        <v>5613</v>
      </c>
      <c r="E165" s="748" t="s">
        <v>5614</v>
      </c>
      <c r="F165" s="764">
        <v>1</v>
      </c>
      <c r="G165" s="764">
        <v>359.1</v>
      </c>
      <c r="H165" s="764">
        <v>1</v>
      </c>
      <c r="I165" s="764">
        <v>359.1</v>
      </c>
      <c r="J165" s="764"/>
      <c r="K165" s="764"/>
      <c r="L165" s="764"/>
      <c r="M165" s="764"/>
      <c r="N165" s="764"/>
      <c r="O165" s="764"/>
      <c r="P165" s="753"/>
      <c r="Q165" s="765"/>
    </row>
    <row r="166" spans="1:17" ht="14.4" customHeight="1" x14ac:dyDescent="0.3">
      <c r="A166" s="746" t="s">
        <v>5567</v>
      </c>
      <c r="B166" s="748" t="s">
        <v>5568</v>
      </c>
      <c r="C166" s="748" t="s">
        <v>5327</v>
      </c>
      <c r="D166" s="748" t="s">
        <v>5615</v>
      </c>
      <c r="E166" s="748" t="s">
        <v>5616</v>
      </c>
      <c r="F166" s="764"/>
      <c r="G166" s="764"/>
      <c r="H166" s="764"/>
      <c r="I166" s="764"/>
      <c r="J166" s="764">
        <v>1</v>
      </c>
      <c r="K166" s="764">
        <v>6587.13</v>
      </c>
      <c r="L166" s="764"/>
      <c r="M166" s="764">
        <v>6587.13</v>
      </c>
      <c r="N166" s="764"/>
      <c r="O166" s="764"/>
      <c r="P166" s="753"/>
      <c r="Q166" s="765"/>
    </row>
    <row r="167" spans="1:17" ht="14.4" customHeight="1" x14ac:dyDescent="0.3">
      <c r="A167" s="746" t="s">
        <v>5567</v>
      </c>
      <c r="B167" s="748" t="s">
        <v>5568</v>
      </c>
      <c r="C167" s="748" t="s">
        <v>5327</v>
      </c>
      <c r="D167" s="748" t="s">
        <v>5617</v>
      </c>
      <c r="E167" s="748" t="s">
        <v>5618</v>
      </c>
      <c r="F167" s="764"/>
      <c r="G167" s="764"/>
      <c r="H167" s="764"/>
      <c r="I167" s="764"/>
      <c r="J167" s="764">
        <v>1</v>
      </c>
      <c r="K167" s="764">
        <v>1841.62</v>
      </c>
      <c r="L167" s="764"/>
      <c r="M167" s="764">
        <v>1841.62</v>
      </c>
      <c r="N167" s="764"/>
      <c r="O167" s="764"/>
      <c r="P167" s="753"/>
      <c r="Q167" s="765"/>
    </row>
    <row r="168" spans="1:17" ht="14.4" customHeight="1" x14ac:dyDescent="0.3">
      <c r="A168" s="746" t="s">
        <v>5567</v>
      </c>
      <c r="B168" s="748" t="s">
        <v>5568</v>
      </c>
      <c r="C168" s="748" t="s">
        <v>5327</v>
      </c>
      <c r="D168" s="748" t="s">
        <v>5619</v>
      </c>
      <c r="E168" s="748" t="s">
        <v>5620</v>
      </c>
      <c r="F168" s="764"/>
      <c r="G168" s="764"/>
      <c r="H168" s="764"/>
      <c r="I168" s="764"/>
      <c r="J168" s="764">
        <v>2</v>
      </c>
      <c r="K168" s="764">
        <v>1022</v>
      </c>
      <c r="L168" s="764"/>
      <c r="M168" s="764">
        <v>511</v>
      </c>
      <c r="N168" s="764"/>
      <c r="O168" s="764"/>
      <c r="P168" s="753"/>
      <c r="Q168" s="765"/>
    </row>
    <row r="169" spans="1:17" ht="14.4" customHeight="1" x14ac:dyDescent="0.3">
      <c r="A169" s="746" t="s">
        <v>5567</v>
      </c>
      <c r="B169" s="748" t="s">
        <v>5568</v>
      </c>
      <c r="C169" s="748" t="s">
        <v>5327</v>
      </c>
      <c r="D169" s="748" t="s">
        <v>5621</v>
      </c>
      <c r="E169" s="748" t="s">
        <v>5622</v>
      </c>
      <c r="F169" s="764"/>
      <c r="G169" s="764"/>
      <c r="H169" s="764"/>
      <c r="I169" s="764"/>
      <c r="J169" s="764">
        <v>1</v>
      </c>
      <c r="K169" s="764">
        <v>380.86</v>
      </c>
      <c r="L169" s="764"/>
      <c r="M169" s="764">
        <v>380.86</v>
      </c>
      <c r="N169" s="764"/>
      <c r="O169" s="764"/>
      <c r="P169" s="753"/>
      <c r="Q169" s="765"/>
    </row>
    <row r="170" spans="1:17" ht="14.4" customHeight="1" x14ac:dyDescent="0.3">
      <c r="A170" s="746" t="s">
        <v>5567</v>
      </c>
      <c r="B170" s="748" t="s">
        <v>5568</v>
      </c>
      <c r="C170" s="748" t="s">
        <v>5327</v>
      </c>
      <c r="D170" s="748" t="s">
        <v>5623</v>
      </c>
      <c r="E170" s="748" t="s">
        <v>5624</v>
      </c>
      <c r="F170" s="764"/>
      <c r="G170" s="764"/>
      <c r="H170" s="764"/>
      <c r="I170" s="764"/>
      <c r="J170" s="764">
        <v>1</v>
      </c>
      <c r="K170" s="764">
        <v>17527.810000000001</v>
      </c>
      <c r="L170" s="764"/>
      <c r="M170" s="764">
        <v>17527.810000000001</v>
      </c>
      <c r="N170" s="764"/>
      <c r="O170" s="764"/>
      <c r="P170" s="753"/>
      <c r="Q170" s="765"/>
    </row>
    <row r="171" spans="1:17" ht="14.4" customHeight="1" x14ac:dyDescent="0.3">
      <c r="A171" s="746" t="s">
        <v>5567</v>
      </c>
      <c r="B171" s="748" t="s">
        <v>5568</v>
      </c>
      <c r="C171" s="748" t="s">
        <v>4615</v>
      </c>
      <c r="D171" s="748" t="s">
        <v>5625</v>
      </c>
      <c r="E171" s="748" t="s">
        <v>5626</v>
      </c>
      <c r="F171" s="764"/>
      <c r="G171" s="764"/>
      <c r="H171" s="764"/>
      <c r="I171" s="764"/>
      <c r="J171" s="764">
        <v>1</v>
      </c>
      <c r="K171" s="764">
        <v>205</v>
      </c>
      <c r="L171" s="764"/>
      <c r="M171" s="764">
        <v>205</v>
      </c>
      <c r="N171" s="764">
        <v>2</v>
      </c>
      <c r="O171" s="764">
        <v>414</v>
      </c>
      <c r="P171" s="753"/>
      <c r="Q171" s="765">
        <v>207</v>
      </c>
    </row>
    <row r="172" spans="1:17" ht="14.4" customHeight="1" x14ac:dyDescent="0.3">
      <c r="A172" s="746" t="s">
        <v>5567</v>
      </c>
      <c r="B172" s="748" t="s">
        <v>5568</v>
      </c>
      <c r="C172" s="748" t="s">
        <v>4615</v>
      </c>
      <c r="D172" s="748" t="s">
        <v>5627</v>
      </c>
      <c r="E172" s="748" t="s">
        <v>5628</v>
      </c>
      <c r="F172" s="764">
        <v>2</v>
      </c>
      <c r="G172" s="764">
        <v>300</v>
      </c>
      <c r="H172" s="764">
        <v>1</v>
      </c>
      <c r="I172" s="764">
        <v>150</v>
      </c>
      <c r="J172" s="764">
        <v>8</v>
      </c>
      <c r="K172" s="764">
        <v>1204</v>
      </c>
      <c r="L172" s="764">
        <v>4.0133333333333336</v>
      </c>
      <c r="M172" s="764">
        <v>150.5</v>
      </c>
      <c r="N172" s="764">
        <v>6</v>
      </c>
      <c r="O172" s="764">
        <v>906</v>
      </c>
      <c r="P172" s="753">
        <v>3.02</v>
      </c>
      <c r="Q172" s="765">
        <v>151</v>
      </c>
    </row>
    <row r="173" spans="1:17" ht="14.4" customHeight="1" x14ac:dyDescent="0.3">
      <c r="A173" s="746" t="s">
        <v>5567</v>
      </c>
      <c r="B173" s="748" t="s">
        <v>5568</v>
      </c>
      <c r="C173" s="748" t="s">
        <v>4615</v>
      </c>
      <c r="D173" s="748" t="s">
        <v>5629</v>
      </c>
      <c r="E173" s="748" t="s">
        <v>5630</v>
      </c>
      <c r="F173" s="764">
        <v>11</v>
      </c>
      <c r="G173" s="764">
        <v>2002</v>
      </c>
      <c r="H173" s="764">
        <v>1</v>
      </c>
      <c r="I173" s="764">
        <v>182</v>
      </c>
      <c r="J173" s="764">
        <v>18</v>
      </c>
      <c r="K173" s="764">
        <v>3283</v>
      </c>
      <c r="L173" s="764">
        <v>1.6398601398601398</v>
      </c>
      <c r="M173" s="764">
        <v>182.38888888888889</v>
      </c>
      <c r="N173" s="764">
        <v>14</v>
      </c>
      <c r="O173" s="764">
        <v>2562</v>
      </c>
      <c r="P173" s="753">
        <v>1.2797202797202798</v>
      </c>
      <c r="Q173" s="765">
        <v>183</v>
      </c>
    </row>
    <row r="174" spans="1:17" ht="14.4" customHeight="1" x14ac:dyDescent="0.3">
      <c r="A174" s="746" t="s">
        <v>5567</v>
      </c>
      <c r="B174" s="748" t="s">
        <v>5568</v>
      </c>
      <c r="C174" s="748" t="s">
        <v>4615</v>
      </c>
      <c r="D174" s="748" t="s">
        <v>5631</v>
      </c>
      <c r="E174" s="748" t="s">
        <v>5632</v>
      </c>
      <c r="F174" s="764">
        <v>36</v>
      </c>
      <c r="G174" s="764">
        <v>4464</v>
      </c>
      <c r="H174" s="764">
        <v>1</v>
      </c>
      <c r="I174" s="764">
        <v>124</v>
      </c>
      <c r="J174" s="764">
        <v>32</v>
      </c>
      <c r="K174" s="764">
        <v>3975</v>
      </c>
      <c r="L174" s="764">
        <v>0.89045698924731187</v>
      </c>
      <c r="M174" s="764">
        <v>124.21875</v>
      </c>
      <c r="N174" s="764">
        <v>42</v>
      </c>
      <c r="O174" s="764">
        <v>5250</v>
      </c>
      <c r="P174" s="753">
        <v>1.1760752688172043</v>
      </c>
      <c r="Q174" s="765">
        <v>125</v>
      </c>
    </row>
    <row r="175" spans="1:17" ht="14.4" customHeight="1" x14ac:dyDescent="0.3">
      <c r="A175" s="746" t="s">
        <v>5567</v>
      </c>
      <c r="B175" s="748" t="s">
        <v>5568</v>
      </c>
      <c r="C175" s="748" t="s">
        <v>4615</v>
      </c>
      <c r="D175" s="748" t="s">
        <v>5633</v>
      </c>
      <c r="E175" s="748" t="s">
        <v>5634</v>
      </c>
      <c r="F175" s="764">
        <v>27</v>
      </c>
      <c r="G175" s="764">
        <v>5859</v>
      </c>
      <c r="H175" s="764">
        <v>1</v>
      </c>
      <c r="I175" s="764">
        <v>217</v>
      </c>
      <c r="J175" s="764">
        <v>26</v>
      </c>
      <c r="K175" s="764">
        <v>5655</v>
      </c>
      <c r="L175" s="764">
        <v>0.96518177163338459</v>
      </c>
      <c r="M175" s="764">
        <v>217.5</v>
      </c>
      <c r="N175" s="764">
        <v>29</v>
      </c>
      <c r="O175" s="764">
        <v>6351</v>
      </c>
      <c r="P175" s="753">
        <v>1.083973374295955</v>
      </c>
      <c r="Q175" s="765">
        <v>219</v>
      </c>
    </row>
    <row r="176" spans="1:17" ht="14.4" customHeight="1" x14ac:dyDescent="0.3">
      <c r="A176" s="746" t="s">
        <v>5567</v>
      </c>
      <c r="B176" s="748" t="s">
        <v>5568</v>
      </c>
      <c r="C176" s="748" t="s">
        <v>4615</v>
      </c>
      <c r="D176" s="748" t="s">
        <v>5635</v>
      </c>
      <c r="E176" s="748" t="s">
        <v>5636</v>
      </c>
      <c r="F176" s="764">
        <v>4</v>
      </c>
      <c r="G176" s="764">
        <v>868</v>
      </c>
      <c r="H176" s="764">
        <v>1</v>
      </c>
      <c r="I176" s="764">
        <v>217</v>
      </c>
      <c r="J176" s="764">
        <v>6</v>
      </c>
      <c r="K176" s="764">
        <v>1308</v>
      </c>
      <c r="L176" s="764">
        <v>1.5069124423963134</v>
      </c>
      <c r="M176" s="764">
        <v>218</v>
      </c>
      <c r="N176" s="764">
        <v>2</v>
      </c>
      <c r="O176" s="764">
        <v>438</v>
      </c>
      <c r="P176" s="753">
        <v>0.50460829493087556</v>
      </c>
      <c r="Q176" s="765">
        <v>219</v>
      </c>
    </row>
    <row r="177" spans="1:17" ht="14.4" customHeight="1" x14ac:dyDescent="0.3">
      <c r="A177" s="746" t="s">
        <v>5567</v>
      </c>
      <c r="B177" s="748" t="s">
        <v>5568</v>
      </c>
      <c r="C177" s="748" t="s">
        <v>4615</v>
      </c>
      <c r="D177" s="748" t="s">
        <v>5637</v>
      </c>
      <c r="E177" s="748" t="s">
        <v>5638</v>
      </c>
      <c r="F177" s="764">
        <v>12</v>
      </c>
      <c r="G177" s="764">
        <v>2628</v>
      </c>
      <c r="H177" s="764">
        <v>1</v>
      </c>
      <c r="I177" s="764">
        <v>219</v>
      </c>
      <c r="J177" s="764">
        <v>17</v>
      </c>
      <c r="K177" s="764">
        <v>3733</v>
      </c>
      <c r="L177" s="764">
        <v>1.4204718417047184</v>
      </c>
      <c r="M177" s="764">
        <v>219.58823529411765</v>
      </c>
      <c r="N177" s="764">
        <v>14</v>
      </c>
      <c r="O177" s="764">
        <v>3094</v>
      </c>
      <c r="P177" s="753">
        <v>1.1773211567732116</v>
      </c>
      <c r="Q177" s="765">
        <v>221</v>
      </c>
    </row>
    <row r="178" spans="1:17" ht="14.4" customHeight="1" x14ac:dyDescent="0.3">
      <c r="A178" s="746" t="s">
        <v>5567</v>
      </c>
      <c r="B178" s="748" t="s">
        <v>5568</v>
      </c>
      <c r="C178" s="748" t="s">
        <v>4615</v>
      </c>
      <c r="D178" s="748" t="s">
        <v>5639</v>
      </c>
      <c r="E178" s="748" t="s">
        <v>5640</v>
      </c>
      <c r="F178" s="764"/>
      <c r="G178" s="764"/>
      <c r="H178" s="764"/>
      <c r="I178" s="764"/>
      <c r="J178" s="764">
        <v>2</v>
      </c>
      <c r="K178" s="764">
        <v>1218</v>
      </c>
      <c r="L178" s="764"/>
      <c r="M178" s="764">
        <v>609</v>
      </c>
      <c r="N178" s="764"/>
      <c r="O178" s="764"/>
      <c r="P178" s="753"/>
      <c r="Q178" s="765"/>
    </row>
    <row r="179" spans="1:17" ht="14.4" customHeight="1" x14ac:dyDescent="0.3">
      <c r="A179" s="746" t="s">
        <v>5567</v>
      </c>
      <c r="B179" s="748" t="s">
        <v>5568</v>
      </c>
      <c r="C179" s="748" t="s">
        <v>4615</v>
      </c>
      <c r="D179" s="748" t="s">
        <v>5301</v>
      </c>
      <c r="E179" s="748" t="s">
        <v>5302</v>
      </c>
      <c r="F179" s="764"/>
      <c r="G179" s="764"/>
      <c r="H179" s="764"/>
      <c r="I179" s="764"/>
      <c r="J179" s="764">
        <v>2</v>
      </c>
      <c r="K179" s="764">
        <v>655</v>
      </c>
      <c r="L179" s="764"/>
      <c r="M179" s="764">
        <v>327.5</v>
      </c>
      <c r="N179" s="764">
        <v>1</v>
      </c>
      <c r="O179" s="764">
        <v>330</v>
      </c>
      <c r="P179" s="753"/>
      <c r="Q179" s="765">
        <v>330</v>
      </c>
    </row>
    <row r="180" spans="1:17" ht="14.4" customHeight="1" x14ac:dyDescent="0.3">
      <c r="A180" s="746" t="s">
        <v>5567</v>
      </c>
      <c r="B180" s="748" t="s">
        <v>5568</v>
      </c>
      <c r="C180" s="748" t="s">
        <v>4615</v>
      </c>
      <c r="D180" s="748" t="s">
        <v>5641</v>
      </c>
      <c r="E180" s="748" t="s">
        <v>5642</v>
      </c>
      <c r="F180" s="764"/>
      <c r="G180" s="764"/>
      <c r="H180" s="764"/>
      <c r="I180" s="764"/>
      <c r="J180" s="764">
        <v>1</v>
      </c>
      <c r="K180" s="764">
        <v>4135</v>
      </c>
      <c r="L180" s="764"/>
      <c r="M180" s="764">
        <v>4135</v>
      </c>
      <c r="N180" s="764"/>
      <c r="O180" s="764"/>
      <c r="P180" s="753"/>
      <c r="Q180" s="765"/>
    </row>
    <row r="181" spans="1:17" ht="14.4" customHeight="1" x14ac:dyDescent="0.3">
      <c r="A181" s="746" t="s">
        <v>5567</v>
      </c>
      <c r="B181" s="748" t="s">
        <v>5568</v>
      </c>
      <c r="C181" s="748" t="s">
        <v>4615</v>
      </c>
      <c r="D181" s="748" t="s">
        <v>5643</v>
      </c>
      <c r="E181" s="748" t="s">
        <v>5644</v>
      </c>
      <c r="F181" s="764"/>
      <c r="G181" s="764"/>
      <c r="H181" s="764"/>
      <c r="I181" s="764"/>
      <c r="J181" s="764"/>
      <c r="K181" s="764"/>
      <c r="L181" s="764"/>
      <c r="M181" s="764"/>
      <c r="N181" s="764">
        <v>1</v>
      </c>
      <c r="O181" s="764">
        <v>279</v>
      </c>
      <c r="P181" s="753"/>
      <c r="Q181" s="765">
        <v>279</v>
      </c>
    </row>
    <row r="182" spans="1:17" ht="14.4" customHeight="1" x14ac:dyDescent="0.3">
      <c r="A182" s="746" t="s">
        <v>5567</v>
      </c>
      <c r="B182" s="748" t="s">
        <v>5568</v>
      </c>
      <c r="C182" s="748" t="s">
        <v>4615</v>
      </c>
      <c r="D182" s="748" t="s">
        <v>5645</v>
      </c>
      <c r="E182" s="748" t="s">
        <v>5646</v>
      </c>
      <c r="F182" s="764"/>
      <c r="G182" s="764"/>
      <c r="H182" s="764"/>
      <c r="I182" s="764"/>
      <c r="J182" s="764"/>
      <c r="K182" s="764"/>
      <c r="L182" s="764"/>
      <c r="M182" s="764"/>
      <c r="N182" s="764">
        <v>1</v>
      </c>
      <c r="O182" s="764">
        <v>6264</v>
      </c>
      <c r="P182" s="753"/>
      <c r="Q182" s="765">
        <v>6264</v>
      </c>
    </row>
    <row r="183" spans="1:17" ht="14.4" customHeight="1" x14ac:dyDescent="0.3">
      <c r="A183" s="746" t="s">
        <v>5567</v>
      </c>
      <c r="B183" s="748" t="s">
        <v>5568</v>
      </c>
      <c r="C183" s="748" t="s">
        <v>4615</v>
      </c>
      <c r="D183" s="748" t="s">
        <v>5647</v>
      </c>
      <c r="E183" s="748" t="s">
        <v>5648</v>
      </c>
      <c r="F183" s="764">
        <v>2</v>
      </c>
      <c r="G183" s="764">
        <v>7630</v>
      </c>
      <c r="H183" s="764">
        <v>1</v>
      </c>
      <c r="I183" s="764">
        <v>3815</v>
      </c>
      <c r="J183" s="764">
        <v>2</v>
      </c>
      <c r="K183" s="764">
        <v>7642</v>
      </c>
      <c r="L183" s="764">
        <v>1.0015727391874181</v>
      </c>
      <c r="M183" s="764">
        <v>3821</v>
      </c>
      <c r="N183" s="764"/>
      <c r="O183" s="764"/>
      <c r="P183" s="753"/>
      <c r="Q183" s="765"/>
    </row>
    <row r="184" spans="1:17" ht="14.4" customHeight="1" x14ac:dyDescent="0.3">
      <c r="A184" s="746" t="s">
        <v>5567</v>
      </c>
      <c r="B184" s="748" t="s">
        <v>5568</v>
      </c>
      <c r="C184" s="748" t="s">
        <v>4615</v>
      </c>
      <c r="D184" s="748" t="s">
        <v>5649</v>
      </c>
      <c r="E184" s="748" t="s">
        <v>5650</v>
      </c>
      <c r="F184" s="764"/>
      <c r="G184" s="764"/>
      <c r="H184" s="764"/>
      <c r="I184" s="764"/>
      <c r="J184" s="764">
        <v>1</v>
      </c>
      <c r="K184" s="764">
        <v>5158</v>
      </c>
      <c r="L184" s="764"/>
      <c r="M184" s="764">
        <v>5158</v>
      </c>
      <c r="N184" s="764"/>
      <c r="O184" s="764"/>
      <c r="P184" s="753"/>
      <c r="Q184" s="765"/>
    </row>
    <row r="185" spans="1:17" ht="14.4" customHeight="1" x14ac:dyDescent="0.3">
      <c r="A185" s="746" t="s">
        <v>5567</v>
      </c>
      <c r="B185" s="748" t="s">
        <v>5568</v>
      </c>
      <c r="C185" s="748" t="s">
        <v>4615</v>
      </c>
      <c r="D185" s="748" t="s">
        <v>5651</v>
      </c>
      <c r="E185" s="748" t="s">
        <v>5652</v>
      </c>
      <c r="F185" s="764">
        <v>3</v>
      </c>
      <c r="G185" s="764">
        <v>23505</v>
      </c>
      <c r="H185" s="764">
        <v>1</v>
      </c>
      <c r="I185" s="764">
        <v>7835</v>
      </c>
      <c r="J185" s="764">
        <v>3</v>
      </c>
      <c r="K185" s="764">
        <v>23544</v>
      </c>
      <c r="L185" s="764">
        <v>1.0016592214422464</v>
      </c>
      <c r="M185" s="764">
        <v>7848</v>
      </c>
      <c r="N185" s="764"/>
      <c r="O185" s="764"/>
      <c r="P185" s="753"/>
      <c r="Q185" s="765"/>
    </row>
    <row r="186" spans="1:17" ht="14.4" customHeight="1" x14ac:dyDescent="0.3">
      <c r="A186" s="746" t="s">
        <v>5567</v>
      </c>
      <c r="B186" s="748" t="s">
        <v>5568</v>
      </c>
      <c r="C186" s="748" t="s">
        <v>4615</v>
      </c>
      <c r="D186" s="748" t="s">
        <v>5653</v>
      </c>
      <c r="E186" s="748" t="s">
        <v>5654</v>
      </c>
      <c r="F186" s="764">
        <v>6</v>
      </c>
      <c r="G186" s="764">
        <v>7662</v>
      </c>
      <c r="H186" s="764">
        <v>1</v>
      </c>
      <c r="I186" s="764">
        <v>1277</v>
      </c>
      <c r="J186" s="764">
        <v>7</v>
      </c>
      <c r="K186" s="764">
        <v>8948</v>
      </c>
      <c r="L186" s="764">
        <v>1.1678412947011225</v>
      </c>
      <c r="M186" s="764">
        <v>1278.2857142857142</v>
      </c>
      <c r="N186" s="764">
        <v>8</v>
      </c>
      <c r="O186" s="764">
        <v>10248</v>
      </c>
      <c r="P186" s="753">
        <v>1.3375097885669538</v>
      </c>
      <c r="Q186" s="765">
        <v>1281</v>
      </c>
    </row>
    <row r="187" spans="1:17" ht="14.4" customHeight="1" x14ac:dyDescent="0.3">
      <c r="A187" s="746" t="s">
        <v>5567</v>
      </c>
      <c r="B187" s="748" t="s">
        <v>5568</v>
      </c>
      <c r="C187" s="748" t="s">
        <v>4615</v>
      </c>
      <c r="D187" s="748" t="s">
        <v>5655</v>
      </c>
      <c r="E187" s="748" t="s">
        <v>5656</v>
      </c>
      <c r="F187" s="764">
        <v>6</v>
      </c>
      <c r="G187" s="764">
        <v>6984</v>
      </c>
      <c r="H187" s="764">
        <v>1</v>
      </c>
      <c r="I187" s="764">
        <v>1164</v>
      </c>
      <c r="J187" s="764">
        <v>7</v>
      </c>
      <c r="K187" s="764">
        <v>8154</v>
      </c>
      <c r="L187" s="764">
        <v>1.1675257731958764</v>
      </c>
      <c r="M187" s="764">
        <v>1164.8571428571429</v>
      </c>
      <c r="N187" s="764">
        <v>8</v>
      </c>
      <c r="O187" s="764">
        <v>9336</v>
      </c>
      <c r="P187" s="753">
        <v>1.3367697594501717</v>
      </c>
      <c r="Q187" s="765">
        <v>1167</v>
      </c>
    </row>
    <row r="188" spans="1:17" ht="14.4" customHeight="1" x14ac:dyDescent="0.3">
      <c r="A188" s="746" t="s">
        <v>5567</v>
      </c>
      <c r="B188" s="748" t="s">
        <v>5568</v>
      </c>
      <c r="C188" s="748" t="s">
        <v>4615</v>
      </c>
      <c r="D188" s="748" t="s">
        <v>5657</v>
      </c>
      <c r="E188" s="748" t="s">
        <v>5658</v>
      </c>
      <c r="F188" s="764">
        <v>6</v>
      </c>
      <c r="G188" s="764">
        <v>30408</v>
      </c>
      <c r="H188" s="764">
        <v>1</v>
      </c>
      <c r="I188" s="764">
        <v>5068</v>
      </c>
      <c r="J188" s="764">
        <v>7</v>
      </c>
      <c r="K188" s="764">
        <v>35488</v>
      </c>
      <c r="L188" s="764">
        <v>1.1670612996579848</v>
      </c>
      <c r="M188" s="764">
        <v>5069.7142857142853</v>
      </c>
      <c r="N188" s="764">
        <v>9</v>
      </c>
      <c r="O188" s="764">
        <v>45684</v>
      </c>
      <c r="P188" s="753">
        <v>1.5023677979479084</v>
      </c>
      <c r="Q188" s="765">
        <v>5076</v>
      </c>
    </row>
    <row r="189" spans="1:17" ht="14.4" customHeight="1" x14ac:dyDescent="0.3">
      <c r="A189" s="746" t="s">
        <v>5567</v>
      </c>
      <c r="B189" s="748" t="s">
        <v>5568</v>
      </c>
      <c r="C189" s="748" t="s">
        <v>4615</v>
      </c>
      <c r="D189" s="748" t="s">
        <v>5659</v>
      </c>
      <c r="E189" s="748" t="s">
        <v>5660</v>
      </c>
      <c r="F189" s="764"/>
      <c r="G189" s="764"/>
      <c r="H189" s="764"/>
      <c r="I189" s="764"/>
      <c r="J189" s="764">
        <v>1</v>
      </c>
      <c r="K189" s="764">
        <v>5508</v>
      </c>
      <c r="L189" s="764"/>
      <c r="M189" s="764">
        <v>5508</v>
      </c>
      <c r="N189" s="764"/>
      <c r="O189" s="764"/>
      <c r="P189" s="753"/>
      <c r="Q189" s="765"/>
    </row>
    <row r="190" spans="1:17" ht="14.4" customHeight="1" x14ac:dyDescent="0.3">
      <c r="A190" s="746" t="s">
        <v>5567</v>
      </c>
      <c r="B190" s="748" t="s">
        <v>5568</v>
      </c>
      <c r="C190" s="748" t="s">
        <v>4615</v>
      </c>
      <c r="D190" s="748" t="s">
        <v>5661</v>
      </c>
      <c r="E190" s="748" t="s">
        <v>5662</v>
      </c>
      <c r="F190" s="764">
        <v>100</v>
      </c>
      <c r="G190" s="764">
        <v>17300</v>
      </c>
      <c r="H190" s="764">
        <v>1</v>
      </c>
      <c r="I190" s="764">
        <v>173</v>
      </c>
      <c r="J190" s="764">
        <v>100</v>
      </c>
      <c r="K190" s="764">
        <v>17349</v>
      </c>
      <c r="L190" s="764">
        <v>1.0028323699421966</v>
      </c>
      <c r="M190" s="764">
        <v>173.49</v>
      </c>
      <c r="N190" s="764">
        <v>96</v>
      </c>
      <c r="O190" s="764">
        <v>16800</v>
      </c>
      <c r="P190" s="753">
        <v>0.97109826589595372</v>
      </c>
      <c r="Q190" s="765">
        <v>175</v>
      </c>
    </row>
    <row r="191" spans="1:17" ht="14.4" customHeight="1" x14ac:dyDescent="0.3">
      <c r="A191" s="746" t="s">
        <v>5567</v>
      </c>
      <c r="B191" s="748" t="s">
        <v>5568</v>
      </c>
      <c r="C191" s="748" t="s">
        <v>4615</v>
      </c>
      <c r="D191" s="748" t="s">
        <v>5663</v>
      </c>
      <c r="E191" s="748" t="s">
        <v>5664</v>
      </c>
      <c r="F191" s="764">
        <v>17</v>
      </c>
      <c r="G191" s="764">
        <v>33932</v>
      </c>
      <c r="H191" s="764">
        <v>1</v>
      </c>
      <c r="I191" s="764">
        <v>1996</v>
      </c>
      <c r="J191" s="764">
        <v>31</v>
      </c>
      <c r="K191" s="764">
        <v>61909</v>
      </c>
      <c r="L191" s="764">
        <v>1.8245019450666038</v>
      </c>
      <c r="M191" s="764">
        <v>1997.0645161290322</v>
      </c>
      <c r="N191" s="764">
        <v>16</v>
      </c>
      <c r="O191" s="764">
        <v>32016</v>
      </c>
      <c r="P191" s="753">
        <v>0.9435341270776848</v>
      </c>
      <c r="Q191" s="765">
        <v>2001</v>
      </c>
    </row>
    <row r="192" spans="1:17" ht="14.4" customHeight="1" x14ac:dyDescent="0.3">
      <c r="A192" s="746" t="s">
        <v>5567</v>
      </c>
      <c r="B192" s="748" t="s">
        <v>5568</v>
      </c>
      <c r="C192" s="748" t="s">
        <v>4615</v>
      </c>
      <c r="D192" s="748" t="s">
        <v>5665</v>
      </c>
      <c r="E192" s="748" t="s">
        <v>5666</v>
      </c>
      <c r="F192" s="764">
        <v>4</v>
      </c>
      <c r="G192" s="764">
        <v>10768</v>
      </c>
      <c r="H192" s="764">
        <v>1</v>
      </c>
      <c r="I192" s="764">
        <v>2692</v>
      </c>
      <c r="J192" s="764">
        <v>3</v>
      </c>
      <c r="K192" s="764">
        <v>8082</v>
      </c>
      <c r="L192" s="764">
        <v>0.75055720653789004</v>
      </c>
      <c r="M192" s="764">
        <v>2694</v>
      </c>
      <c r="N192" s="764">
        <v>4</v>
      </c>
      <c r="O192" s="764">
        <v>10784</v>
      </c>
      <c r="P192" s="753">
        <v>1.0014858841010401</v>
      </c>
      <c r="Q192" s="765">
        <v>2696</v>
      </c>
    </row>
    <row r="193" spans="1:17" ht="14.4" customHeight="1" x14ac:dyDescent="0.3">
      <c r="A193" s="746" t="s">
        <v>5567</v>
      </c>
      <c r="B193" s="748" t="s">
        <v>5568</v>
      </c>
      <c r="C193" s="748" t="s">
        <v>4615</v>
      </c>
      <c r="D193" s="748" t="s">
        <v>5667</v>
      </c>
      <c r="E193" s="748" t="s">
        <v>5668</v>
      </c>
      <c r="F193" s="764">
        <v>3</v>
      </c>
      <c r="G193" s="764">
        <v>15540</v>
      </c>
      <c r="H193" s="764">
        <v>1</v>
      </c>
      <c r="I193" s="764">
        <v>5180</v>
      </c>
      <c r="J193" s="764">
        <v>3</v>
      </c>
      <c r="K193" s="764">
        <v>15552</v>
      </c>
      <c r="L193" s="764">
        <v>1.0007722007722009</v>
      </c>
      <c r="M193" s="764">
        <v>5184</v>
      </c>
      <c r="N193" s="764">
        <v>3</v>
      </c>
      <c r="O193" s="764">
        <v>15564</v>
      </c>
      <c r="P193" s="753">
        <v>1.0015444015444015</v>
      </c>
      <c r="Q193" s="765">
        <v>5188</v>
      </c>
    </row>
    <row r="194" spans="1:17" ht="14.4" customHeight="1" x14ac:dyDescent="0.3">
      <c r="A194" s="746" t="s">
        <v>5567</v>
      </c>
      <c r="B194" s="748" t="s">
        <v>5568</v>
      </c>
      <c r="C194" s="748" t="s">
        <v>4615</v>
      </c>
      <c r="D194" s="748" t="s">
        <v>5669</v>
      </c>
      <c r="E194" s="748" t="s">
        <v>5670</v>
      </c>
      <c r="F194" s="764"/>
      <c r="G194" s="764"/>
      <c r="H194" s="764"/>
      <c r="I194" s="764"/>
      <c r="J194" s="764">
        <v>2</v>
      </c>
      <c r="K194" s="764">
        <v>1316</v>
      </c>
      <c r="L194" s="764"/>
      <c r="M194" s="764">
        <v>658</v>
      </c>
      <c r="N194" s="764"/>
      <c r="O194" s="764"/>
      <c r="P194" s="753"/>
      <c r="Q194" s="765"/>
    </row>
    <row r="195" spans="1:17" ht="14.4" customHeight="1" x14ac:dyDescent="0.3">
      <c r="A195" s="746" t="s">
        <v>5567</v>
      </c>
      <c r="B195" s="748" t="s">
        <v>5568</v>
      </c>
      <c r="C195" s="748" t="s">
        <v>4615</v>
      </c>
      <c r="D195" s="748" t="s">
        <v>5671</v>
      </c>
      <c r="E195" s="748" t="s">
        <v>5672</v>
      </c>
      <c r="F195" s="764">
        <v>5</v>
      </c>
      <c r="G195" s="764">
        <v>750</v>
      </c>
      <c r="H195" s="764">
        <v>1</v>
      </c>
      <c r="I195" s="764">
        <v>150</v>
      </c>
      <c r="J195" s="764">
        <v>9</v>
      </c>
      <c r="K195" s="764">
        <v>1353</v>
      </c>
      <c r="L195" s="764">
        <v>1.804</v>
      </c>
      <c r="M195" s="764">
        <v>150.33333333333334</v>
      </c>
      <c r="N195" s="764">
        <v>4</v>
      </c>
      <c r="O195" s="764">
        <v>604</v>
      </c>
      <c r="P195" s="753">
        <v>0.80533333333333335</v>
      </c>
      <c r="Q195" s="765">
        <v>151</v>
      </c>
    </row>
    <row r="196" spans="1:17" ht="14.4" customHeight="1" x14ac:dyDescent="0.3">
      <c r="A196" s="746" t="s">
        <v>5567</v>
      </c>
      <c r="B196" s="748" t="s">
        <v>5568</v>
      </c>
      <c r="C196" s="748" t="s">
        <v>4615</v>
      </c>
      <c r="D196" s="748" t="s">
        <v>5673</v>
      </c>
      <c r="E196" s="748" t="s">
        <v>5674</v>
      </c>
      <c r="F196" s="764">
        <v>12</v>
      </c>
      <c r="G196" s="764">
        <v>2316</v>
      </c>
      <c r="H196" s="764">
        <v>1</v>
      </c>
      <c r="I196" s="764">
        <v>193</v>
      </c>
      <c r="J196" s="764">
        <v>9</v>
      </c>
      <c r="K196" s="764">
        <v>1742</v>
      </c>
      <c r="L196" s="764">
        <v>0.75215889464594132</v>
      </c>
      <c r="M196" s="764">
        <v>193.55555555555554</v>
      </c>
      <c r="N196" s="764">
        <v>5</v>
      </c>
      <c r="O196" s="764">
        <v>975</v>
      </c>
      <c r="P196" s="753">
        <v>0.42098445595854922</v>
      </c>
      <c r="Q196" s="765">
        <v>195</v>
      </c>
    </row>
    <row r="197" spans="1:17" ht="14.4" customHeight="1" x14ac:dyDescent="0.3">
      <c r="A197" s="746" t="s">
        <v>5567</v>
      </c>
      <c r="B197" s="748" t="s">
        <v>5568</v>
      </c>
      <c r="C197" s="748" t="s">
        <v>4615</v>
      </c>
      <c r="D197" s="748" t="s">
        <v>5675</v>
      </c>
      <c r="E197" s="748" t="s">
        <v>5676</v>
      </c>
      <c r="F197" s="764"/>
      <c r="G197" s="764"/>
      <c r="H197" s="764"/>
      <c r="I197" s="764"/>
      <c r="J197" s="764">
        <v>11</v>
      </c>
      <c r="K197" s="764">
        <v>2178</v>
      </c>
      <c r="L197" s="764"/>
      <c r="M197" s="764">
        <v>198</v>
      </c>
      <c r="N197" s="764"/>
      <c r="O197" s="764"/>
      <c r="P197" s="753"/>
      <c r="Q197" s="765"/>
    </row>
    <row r="198" spans="1:17" ht="14.4" customHeight="1" x14ac:dyDescent="0.3">
      <c r="A198" s="746" t="s">
        <v>5567</v>
      </c>
      <c r="B198" s="748" t="s">
        <v>5568</v>
      </c>
      <c r="C198" s="748" t="s">
        <v>4615</v>
      </c>
      <c r="D198" s="748" t="s">
        <v>5677</v>
      </c>
      <c r="E198" s="748" t="s">
        <v>5678</v>
      </c>
      <c r="F198" s="764"/>
      <c r="G198" s="764"/>
      <c r="H198" s="764"/>
      <c r="I198" s="764"/>
      <c r="J198" s="764">
        <v>2</v>
      </c>
      <c r="K198" s="764">
        <v>830</v>
      </c>
      <c r="L198" s="764"/>
      <c r="M198" s="764">
        <v>415</v>
      </c>
      <c r="N198" s="764"/>
      <c r="O198" s="764"/>
      <c r="P198" s="753"/>
      <c r="Q198" s="765"/>
    </row>
    <row r="199" spans="1:17" ht="14.4" customHeight="1" x14ac:dyDescent="0.3">
      <c r="A199" s="746" t="s">
        <v>5567</v>
      </c>
      <c r="B199" s="748" t="s">
        <v>5568</v>
      </c>
      <c r="C199" s="748" t="s">
        <v>4615</v>
      </c>
      <c r="D199" s="748" t="s">
        <v>5679</v>
      </c>
      <c r="E199" s="748" t="s">
        <v>5680</v>
      </c>
      <c r="F199" s="764">
        <v>4</v>
      </c>
      <c r="G199" s="764">
        <v>632</v>
      </c>
      <c r="H199" s="764">
        <v>1</v>
      </c>
      <c r="I199" s="764">
        <v>158</v>
      </c>
      <c r="J199" s="764">
        <v>7</v>
      </c>
      <c r="K199" s="764">
        <v>1107</v>
      </c>
      <c r="L199" s="764">
        <v>1.7515822784810127</v>
      </c>
      <c r="M199" s="764">
        <v>158.14285714285714</v>
      </c>
      <c r="N199" s="764">
        <v>3</v>
      </c>
      <c r="O199" s="764">
        <v>477</v>
      </c>
      <c r="P199" s="753">
        <v>0.754746835443038</v>
      </c>
      <c r="Q199" s="765">
        <v>159</v>
      </c>
    </row>
    <row r="200" spans="1:17" ht="14.4" customHeight="1" x14ac:dyDescent="0.3">
      <c r="A200" s="746" t="s">
        <v>5567</v>
      </c>
      <c r="B200" s="748" t="s">
        <v>5568</v>
      </c>
      <c r="C200" s="748" t="s">
        <v>4615</v>
      </c>
      <c r="D200" s="748" t="s">
        <v>5681</v>
      </c>
      <c r="E200" s="748" t="s">
        <v>5682</v>
      </c>
      <c r="F200" s="764">
        <v>1</v>
      </c>
      <c r="G200" s="764">
        <v>425</v>
      </c>
      <c r="H200" s="764">
        <v>1</v>
      </c>
      <c r="I200" s="764">
        <v>425</v>
      </c>
      <c r="J200" s="764">
        <v>2</v>
      </c>
      <c r="K200" s="764">
        <v>850</v>
      </c>
      <c r="L200" s="764">
        <v>2</v>
      </c>
      <c r="M200" s="764">
        <v>425</v>
      </c>
      <c r="N200" s="764"/>
      <c r="O200" s="764"/>
      <c r="P200" s="753"/>
      <c r="Q200" s="765"/>
    </row>
    <row r="201" spans="1:17" ht="14.4" customHeight="1" x14ac:dyDescent="0.3">
      <c r="A201" s="746" t="s">
        <v>5567</v>
      </c>
      <c r="B201" s="748" t="s">
        <v>5568</v>
      </c>
      <c r="C201" s="748" t="s">
        <v>4615</v>
      </c>
      <c r="D201" s="748" t="s">
        <v>5683</v>
      </c>
      <c r="E201" s="748" t="s">
        <v>5684</v>
      </c>
      <c r="F201" s="764">
        <v>4</v>
      </c>
      <c r="G201" s="764">
        <v>8472</v>
      </c>
      <c r="H201" s="764">
        <v>1</v>
      </c>
      <c r="I201" s="764">
        <v>2118</v>
      </c>
      <c r="J201" s="764">
        <v>3</v>
      </c>
      <c r="K201" s="764">
        <v>6357</v>
      </c>
      <c r="L201" s="764">
        <v>0.75035410764872523</v>
      </c>
      <c r="M201" s="764">
        <v>2119</v>
      </c>
      <c r="N201" s="764">
        <v>9</v>
      </c>
      <c r="O201" s="764">
        <v>19107</v>
      </c>
      <c r="P201" s="753">
        <v>2.255311614730878</v>
      </c>
      <c r="Q201" s="765">
        <v>2123</v>
      </c>
    </row>
    <row r="202" spans="1:17" ht="14.4" customHeight="1" x14ac:dyDescent="0.3">
      <c r="A202" s="746" t="s">
        <v>5567</v>
      </c>
      <c r="B202" s="748" t="s">
        <v>5568</v>
      </c>
      <c r="C202" s="748" t="s">
        <v>4615</v>
      </c>
      <c r="D202" s="748" t="s">
        <v>5685</v>
      </c>
      <c r="E202" s="748" t="s">
        <v>5648</v>
      </c>
      <c r="F202" s="764">
        <v>2</v>
      </c>
      <c r="G202" s="764">
        <v>3728</v>
      </c>
      <c r="H202" s="764">
        <v>1</v>
      </c>
      <c r="I202" s="764">
        <v>1864</v>
      </c>
      <c r="J202" s="764">
        <v>2</v>
      </c>
      <c r="K202" s="764">
        <v>3734</v>
      </c>
      <c r="L202" s="764">
        <v>1.0016094420600858</v>
      </c>
      <c r="M202" s="764">
        <v>1867</v>
      </c>
      <c r="N202" s="764"/>
      <c r="O202" s="764"/>
      <c r="P202" s="753"/>
      <c r="Q202" s="765"/>
    </row>
    <row r="203" spans="1:17" ht="14.4" customHeight="1" x14ac:dyDescent="0.3">
      <c r="A203" s="746" t="s">
        <v>5567</v>
      </c>
      <c r="B203" s="748" t="s">
        <v>5568</v>
      </c>
      <c r="C203" s="748" t="s">
        <v>4615</v>
      </c>
      <c r="D203" s="748" t="s">
        <v>5686</v>
      </c>
      <c r="E203" s="748" t="s">
        <v>5687</v>
      </c>
      <c r="F203" s="764">
        <v>1</v>
      </c>
      <c r="G203" s="764">
        <v>158</v>
      </c>
      <c r="H203" s="764">
        <v>1</v>
      </c>
      <c r="I203" s="764">
        <v>158</v>
      </c>
      <c r="J203" s="764">
        <v>1</v>
      </c>
      <c r="K203" s="764">
        <v>158</v>
      </c>
      <c r="L203" s="764">
        <v>1</v>
      </c>
      <c r="M203" s="764">
        <v>158</v>
      </c>
      <c r="N203" s="764">
        <v>1</v>
      </c>
      <c r="O203" s="764">
        <v>159</v>
      </c>
      <c r="P203" s="753">
        <v>1.0063291139240507</v>
      </c>
      <c r="Q203" s="765">
        <v>159</v>
      </c>
    </row>
    <row r="204" spans="1:17" ht="14.4" customHeight="1" x14ac:dyDescent="0.3">
      <c r="A204" s="746" t="s">
        <v>5567</v>
      </c>
      <c r="B204" s="748" t="s">
        <v>5568</v>
      </c>
      <c r="C204" s="748" t="s">
        <v>4615</v>
      </c>
      <c r="D204" s="748" t="s">
        <v>5688</v>
      </c>
      <c r="E204" s="748" t="s">
        <v>5689</v>
      </c>
      <c r="F204" s="764">
        <v>1</v>
      </c>
      <c r="G204" s="764">
        <v>8384</v>
      </c>
      <c r="H204" s="764">
        <v>1</v>
      </c>
      <c r="I204" s="764">
        <v>8384</v>
      </c>
      <c r="J204" s="764">
        <v>2</v>
      </c>
      <c r="K204" s="764">
        <v>16790</v>
      </c>
      <c r="L204" s="764">
        <v>2.0026240458015265</v>
      </c>
      <c r="M204" s="764">
        <v>8395</v>
      </c>
      <c r="N204" s="764"/>
      <c r="O204" s="764"/>
      <c r="P204" s="753"/>
      <c r="Q204" s="765"/>
    </row>
    <row r="205" spans="1:17" ht="14.4" customHeight="1" x14ac:dyDescent="0.3">
      <c r="A205" s="746" t="s">
        <v>5567</v>
      </c>
      <c r="B205" s="748" t="s">
        <v>5568</v>
      </c>
      <c r="C205" s="748" t="s">
        <v>4615</v>
      </c>
      <c r="D205" s="748" t="s">
        <v>5690</v>
      </c>
      <c r="E205" s="748" t="s">
        <v>5691</v>
      </c>
      <c r="F205" s="764"/>
      <c r="G205" s="764"/>
      <c r="H205" s="764"/>
      <c r="I205" s="764"/>
      <c r="J205" s="764">
        <v>1</v>
      </c>
      <c r="K205" s="764">
        <v>1993</v>
      </c>
      <c r="L205" s="764"/>
      <c r="M205" s="764">
        <v>1993</v>
      </c>
      <c r="N205" s="764"/>
      <c r="O205" s="764"/>
      <c r="P205" s="753"/>
      <c r="Q205" s="765"/>
    </row>
    <row r="206" spans="1:17" ht="14.4" customHeight="1" x14ac:dyDescent="0.3">
      <c r="A206" s="746" t="s">
        <v>5692</v>
      </c>
      <c r="B206" s="748" t="s">
        <v>5693</v>
      </c>
      <c r="C206" s="748" t="s">
        <v>4615</v>
      </c>
      <c r="D206" s="748" t="s">
        <v>5694</v>
      </c>
      <c r="E206" s="748" t="s">
        <v>5695</v>
      </c>
      <c r="F206" s="764">
        <v>2</v>
      </c>
      <c r="G206" s="764">
        <v>406</v>
      </c>
      <c r="H206" s="764">
        <v>1</v>
      </c>
      <c r="I206" s="764">
        <v>203</v>
      </c>
      <c r="J206" s="764">
        <v>4</v>
      </c>
      <c r="K206" s="764">
        <v>814</v>
      </c>
      <c r="L206" s="764">
        <v>2.0049261083743843</v>
      </c>
      <c r="M206" s="764">
        <v>203.5</v>
      </c>
      <c r="N206" s="764">
        <v>11</v>
      </c>
      <c r="O206" s="764">
        <v>2266</v>
      </c>
      <c r="P206" s="753">
        <v>5.5812807881773399</v>
      </c>
      <c r="Q206" s="765">
        <v>206</v>
      </c>
    </row>
    <row r="207" spans="1:17" ht="14.4" customHeight="1" x14ac:dyDescent="0.3">
      <c r="A207" s="746" t="s">
        <v>5692</v>
      </c>
      <c r="B207" s="748" t="s">
        <v>5693</v>
      </c>
      <c r="C207" s="748" t="s">
        <v>4615</v>
      </c>
      <c r="D207" s="748" t="s">
        <v>5696</v>
      </c>
      <c r="E207" s="748" t="s">
        <v>5695</v>
      </c>
      <c r="F207" s="764"/>
      <c r="G207" s="764"/>
      <c r="H207" s="764"/>
      <c r="I207" s="764"/>
      <c r="J207" s="764"/>
      <c r="K207" s="764"/>
      <c r="L207" s="764"/>
      <c r="M207" s="764"/>
      <c r="N207" s="764">
        <v>1</v>
      </c>
      <c r="O207" s="764">
        <v>85</v>
      </c>
      <c r="P207" s="753"/>
      <c r="Q207" s="765">
        <v>85</v>
      </c>
    </row>
    <row r="208" spans="1:17" ht="14.4" customHeight="1" x14ac:dyDescent="0.3">
      <c r="A208" s="746" t="s">
        <v>5692</v>
      </c>
      <c r="B208" s="748" t="s">
        <v>5693</v>
      </c>
      <c r="C208" s="748" t="s">
        <v>4615</v>
      </c>
      <c r="D208" s="748" t="s">
        <v>5697</v>
      </c>
      <c r="E208" s="748" t="s">
        <v>5698</v>
      </c>
      <c r="F208" s="764"/>
      <c r="G208" s="764"/>
      <c r="H208" s="764"/>
      <c r="I208" s="764"/>
      <c r="J208" s="764">
        <v>30</v>
      </c>
      <c r="K208" s="764">
        <v>8820</v>
      </c>
      <c r="L208" s="764"/>
      <c r="M208" s="764">
        <v>294</v>
      </c>
      <c r="N208" s="764">
        <v>102</v>
      </c>
      <c r="O208" s="764">
        <v>30090</v>
      </c>
      <c r="P208" s="753"/>
      <c r="Q208" s="765">
        <v>295</v>
      </c>
    </row>
    <row r="209" spans="1:17" ht="14.4" customHeight="1" x14ac:dyDescent="0.3">
      <c r="A209" s="746" t="s">
        <v>5692</v>
      </c>
      <c r="B209" s="748" t="s">
        <v>5693</v>
      </c>
      <c r="C209" s="748" t="s">
        <v>4615</v>
      </c>
      <c r="D209" s="748" t="s">
        <v>5699</v>
      </c>
      <c r="E209" s="748" t="s">
        <v>5700</v>
      </c>
      <c r="F209" s="764"/>
      <c r="G209" s="764"/>
      <c r="H209" s="764"/>
      <c r="I209" s="764"/>
      <c r="J209" s="764"/>
      <c r="K209" s="764"/>
      <c r="L209" s="764"/>
      <c r="M209" s="764"/>
      <c r="N209" s="764">
        <v>7</v>
      </c>
      <c r="O209" s="764">
        <v>665</v>
      </c>
      <c r="P209" s="753"/>
      <c r="Q209" s="765">
        <v>95</v>
      </c>
    </row>
    <row r="210" spans="1:17" ht="14.4" customHeight="1" x14ac:dyDescent="0.3">
      <c r="A210" s="746" t="s">
        <v>5692</v>
      </c>
      <c r="B210" s="748" t="s">
        <v>5693</v>
      </c>
      <c r="C210" s="748" t="s">
        <v>4615</v>
      </c>
      <c r="D210" s="748" t="s">
        <v>5701</v>
      </c>
      <c r="E210" s="748" t="s">
        <v>5702</v>
      </c>
      <c r="F210" s="764"/>
      <c r="G210" s="764"/>
      <c r="H210" s="764"/>
      <c r="I210" s="764"/>
      <c r="J210" s="764"/>
      <c r="K210" s="764"/>
      <c r="L210" s="764"/>
      <c r="M210" s="764"/>
      <c r="N210" s="764">
        <v>1</v>
      </c>
      <c r="O210" s="764">
        <v>224</v>
      </c>
      <c r="P210" s="753"/>
      <c r="Q210" s="765">
        <v>224</v>
      </c>
    </row>
    <row r="211" spans="1:17" ht="14.4" customHeight="1" x14ac:dyDescent="0.3">
      <c r="A211" s="746" t="s">
        <v>5692</v>
      </c>
      <c r="B211" s="748" t="s">
        <v>5693</v>
      </c>
      <c r="C211" s="748" t="s">
        <v>4615</v>
      </c>
      <c r="D211" s="748" t="s">
        <v>5703</v>
      </c>
      <c r="E211" s="748" t="s">
        <v>5704</v>
      </c>
      <c r="F211" s="764">
        <v>9</v>
      </c>
      <c r="G211" s="764">
        <v>1206</v>
      </c>
      <c r="H211" s="764">
        <v>1</v>
      </c>
      <c r="I211" s="764">
        <v>134</v>
      </c>
      <c r="J211" s="764">
        <v>15</v>
      </c>
      <c r="K211" s="764">
        <v>2015</v>
      </c>
      <c r="L211" s="764">
        <v>1.6708126036484245</v>
      </c>
      <c r="M211" s="764">
        <v>134.33333333333334</v>
      </c>
      <c r="N211" s="764">
        <v>17</v>
      </c>
      <c r="O211" s="764">
        <v>2295</v>
      </c>
      <c r="P211" s="753">
        <v>1.9029850746268657</v>
      </c>
      <c r="Q211" s="765">
        <v>135</v>
      </c>
    </row>
    <row r="212" spans="1:17" ht="14.4" customHeight="1" x14ac:dyDescent="0.3">
      <c r="A212" s="746" t="s">
        <v>5692</v>
      </c>
      <c r="B212" s="748" t="s">
        <v>5693</v>
      </c>
      <c r="C212" s="748" t="s">
        <v>4615</v>
      </c>
      <c r="D212" s="748" t="s">
        <v>5705</v>
      </c>
      <c r="E212" s="748" t="s">
        <v>5704</v>
      </c>
      <c r="F212" s="764"/>
      <c r="G212" s="764"/>
      <c r="H212" s="764"/>
      <c r="I212" s="764"/>
      <c r="J212" s="764"/>
      <c r="K212" s="764"/>
      <c r="L212" s="764"/>
      <c r="M212" s="764"/>
      <c r="N212" s="764">
        <v>1</v>
      </c>
      <c r="O212" s="764">
        <v>178</v>
      </c>
      <c r="P212" s="753"/>
      <c r="Q212" s="765">
        <v>178</v>
      </c>
    </row>
    <row r="213" spans="1:17" ht="14.4" customHeight="1" x14ac:dyDescent="0.3">
      <c r="A213" s="746" t="s">
        <v>5692</v>
      </c>
      <c r="B213" s="748" t="s">
        <v>5693</v>
      </c>
      <c r="C213" s="748" t="s">
        <v>4615</v>
      </c>
      <c r="D213" s="748" t="s">
        <v>5706</v>
      </c>
      <c r="E213" s="748" t="s">
        <v>5707</v>
      </c>
      <c r="F213" s="764"/>
      <c r="G213" s="764"/>
      <c r="H213" s="764"/>
      <c r="I213" s="764"/>
      <c r="J213" s="764"/>
      <c r="K213" s="764"/>
      <c r="L213" s="764"/>
      <c r="M213" s="764"/>
      <c r="N213" s="764">
        <v>1</v>
      </c>
      <c r="O213" s="764">
        <v>593</v>
      </c>
      <c r="P213" s="753"/>
      <c r="Q213" s="765">
        <v>593</v>
      </c>
    </row>
    <row r="214" spans="1:17" ht="14.4" customHeight="1" x14ac:dyDescent="0.3">
      <c r="A214" s="746" t="s">
        <v>5692</v>
      </c>
      <c r="B214" s="748" t="s">
        <v>5693</v>
      </c>
      <c r="C214" s="748" t="s">
        <v>4615</v>
      </c>
      <c r="D214" s="748" t="s">
        <v>5708</v>
      </c>
      <c r="E214" s="748" t="s">
        <v>5709</v>
      </c>
      <c r="F214" s="764"/>
      <c r="G214" s="764"/>
      <c r="H214" s="764"/>
      <c r="I214" s="764"/>
      <c r="J214" s="764">
        <v>1</v>
      </c>
      <c r="K214" s="764">
        <v>160</v>
      </c>
      <c r="L214" s="764"/>
      <c r="M214" s="764">
        <v>160</v>
      </c>
      <c r="N214" s="764">
        <v>5</v>
      </c>
      <c r="O214" s="764">
        <v>805</v>
      </c>
      <c r="P214" s="753"/>
      <c r="Q214" s="765">
        <v>161</v>
      </c>
    </row>
    <row r="215" spans="1:17" ht="14.4" customHeight="1" x14ac:dyDescent="0.3">
      <c r="A215" s="746" t="s">
        <v>5692</v>
      </c>
      <c r="B215" s="748" t="s">
        <v>5693</v>
      </c>
      <c r="C215" s="748" t="s">
        <v>4615</v>
      </c>
      <c r="D215" s="748" t="s">
        <v>5710</v>
      </c>
      <c r="E215" s="748" t="s">
        <v>5711</v>
      </c>
      <c r="F215" s="764">
        <v>1</v>
      </c>
      <c r="G215" s="764">
        <v>262</v>
      </c>
      <c r="H215" s="764">
        <v>1</v>
      </c>
      <c r="I215" s="764">
        <v>262</v>
      </c>
      <c r="J215" s="764">
        <v>3</v>
      </c>
      <c r="K215" s="764">
        <v>789</v>
      </c>
      <c r="L215" s="764">
        <v>3.0114503816793894</v>
      </c>
      <c r="M215" s="764">
        <v>263</v>
      </c>
      <c r="N215" s="764">
        <v>3</v>
      </c>
      <c r="O215" s="764">
        <v>798</v>
      </c>
      <c r="P215" s="753">
        <v>3.0458015267175571</v>
      </c>
      <c r="Q215" s="765">
        <v>266</v>
      </c>
    </row>
    <row r="216" spans="1:17" ht="14.4" customHeight="1" x14ac:dyDescent="0.3">
      <c r="A216" s="746" t="s">
        <v>5692</v>
      </c>
      <c r="B216" s="748" t="s">
        <v>5693</v>
      </c>
      <c r="C216" s="748" t="s">
        <v>4615</v>
      </c>
      <c r="D216" s="748" t="s">
        <v>5712</v>
      </c>
      <c r="E216" s="748" t="s">
        <v>5713</v>
      </c>
      <c r="F216" s="764">
        <v>1</v>
      </c>
      <c r="G216" s="764">
        <v>141</v>
      </c>
      <c r="H216" s="764">
        <v>1</v>
      </c>
      <c r="I216" s="764">
        <v>141</v>
      </c>
      <c r="J216" s="764">
        <v>3</v>
      </c>
      <c r="K216" s="764">
        <v>423</v>
      </c>
      <c r="L216" s="764">
        <v>3</v>
      </c>
      <c r="M216" s="764">
        <v>141</v>
      </c>
      <c r="N216" s="764">
        <v>4</v>
      </c>
      <c r="O216" s="764">
        <v>564</v>
      </c>
      <c r="P216" s="753">
        <v>4</v>
      </c>
      <c r="Q216" s="765">
        <v>141</v>
      </c>
    </row>
    <row r="217" spans="1:17" ht="14.4" customHeight="1" x14ac:dyDescent="0.3">
      <c r="A217" s="746" t="s">
        <v>5692</v>
      </c>
      <c r="B217" s="748" t="s">
        <v>5693</v>
      </c>
      <c r="C217" s="748" t="s">
        <v>4615</v>
      </c>
      <c r="D217" s="748" t="s">
        <v>5714</v>
      </c>
      <c r="E217" s="748" t="s">
        <v>5713</v>
      </c>
      <c r="F217" s="764">
        <v>9</v>
      </c>
      <c r="G217" s="764">
        <v>702</v>
      </c>
      <c r="H217" s="764">
        <v>1</v>
      </c>
      <c r="I217" s="764">
        <v>78</v>
      </c>
      <c r="J217" s="764">
        <v>15</v>
      </c>
      <c r="K217" s="764">
        <v>1170</v>
      </c>
      <c r="L217" s="764">
        <v>1.6666666666666667</v>
      </c>
      <c r="M217" s="764">
        <v>78</v>
      </c>
      <c r="N217" s="764">
        <v>17</v>
      </c>
      <c r="O217" s="764">
        <v>1326</v>
      </c>
      <c r="P217" s="753">
        <v>1.8888888888888888</v>
      </c>
      <c r="Q217" s="765">
        <v>78</v>
      </c>
    </row>
    <row r="218" spans="1:17" ht="14.4" customHeight="1" x14ac:dyDescent="0.3">
      <c r="A218" s="746" t="s">
        <v>5692</v>
      </c>
      <c r="B218" s="748" t="s">
        <v>5693</v>
      </c>
      <c r="C218" s="748" t="s">
        <v>4615</v>
      </c>
      <c r="D218" s="748" t="s">
        <v>5715</v>
      </c>
      <c r="E218" s="748" t="s">
        <v>5716</v>
      </c>
      <c r="F218" s="764">
        <v>1</v>
      </c>
      <c r="G218" s="764">
        <v>303</v>
      </c>
      <c r="H218" s="764">
        <v>1</v>
      </c>
      <c r="I218" s="764">
        <v>303</v>
      </c>
      <c r="J218" s="764">
        <v>3</v>
      </c>
      <c r="K218" s="764">
        <v>912</v>
      </c>
      <c r="L218" s="764">
        <v>3.0099009900990099</v>
      </c>
      <c r="M218" s="764">
        <v>304</v>
      </c>
      <c r="N218" s="764">
        <v>4</v>
      </c>
      <c r="O218" s="764">
        <v>1228</v>
      </c>
      <c r="P218" s="753">
        <v>4.0528052805280526</v>
      </c>
      <c r="Q218" s="765">
        <v>307</v>
      </c>
    </row>
    <row r="219" spans="1:17" ht="14.4" customHeight="1" x14ac:dyDescent="0.3">
      <c r="A219" s="746" t="s">
        <v>5692</v>
      </c>
      <c r="B219" s="748" t="s">
        <v>5693</v>
      </c>
      <c r="C219" s="748" t="s">
        <v>4615</v>
      </c>
      <c r="D219" s="748" t="s">
        <v>5717</v>
      </c>
      <c r="E219" s="748" t="s">
        <v>5718</v>
      </c>
      <c r="F219" s="764">
        <v>5</v>
      </c>
      <c r="G219" s="764">
        <v>800</v>
      </c>
      <c r="H219" s="764">
        <v>1</v>
      </c>
      <c r="I219" s="764">
        <v>160</v>
      </c>
      <c r="J219" s="764">
        <v>8</v>
      </c>
      <c r="K219" s="764">
        <v>1282</v>
      </c>
      <c r="L219" s="764">
        <v>1.6025</v>
      </c>
      <c r="M219" s="764">
        <v>160.25</v>
      </c>
      <c r="N219" s="764">
        <v>9</v>
      </c>
      <c r="O219" s="764">
        <v>1449</v>
      </c>
      <c r="P219" s="753">
        <v>1.81125</v>
      </c>
      <c r="Q219" s="765">
        <v>161</v>
      </c>
    </row>
    <row r="220" spans="1:17" ht="14.4" customHeight="1" x14ac:dyDescent="0.3">
      <c r="A220" s="746" t="s">
        <v>5692</v>
      </c>
      <c r="B220" s="748" t="s">
        <v>5693</v>
      </c>
      <c r="C220" s="748" t="s">
        <v>4615</v>
      </c>
      <c r="D220" s="748" t="s">
        <v>5719</v>
      </c>
      <c r="E220" s="748" t="s">
        <v>5695</v>
      </c>
      <c r="F220" s="764">
        <v>13</v>
      </c>
      <c r="G220" s="764">
        <v>910</v>
      </c>
      <c r="H220" s="764">
        <v>1</v>
      </c>
      <c r="I220" s="764">
        <v>70</v>
      </c>
      <c r="J220" s="764">
        <v>23</v>
      </c>
      <c r="K220" s="764">
        <v>1618</v>
      </c>
      <c r="L220" s="764">
        <v>1.7780219780219779</v>
      </c>
      <c r="M220" s="764">
        <v>70.347826086956516</v>
      </c>
      <c r="N220" s="764">
        <v>31</v>
      </c>
      <c r="O220" s="764">
        <v>2201</v>
      </c>
      <c r="P220" s="753">
        <v>2.4186813186813185</v>
      </c>
      <c r="Q220" s="765">
        <v>71</v>
      </c>
    </row>
    <row r="221" spans="1:17" ht="14.4" customHeight="1" x14ac:dyDescent="0.3">
      <c r="A221" s="746" t="s">
        <v>5692</v>
      </c>
      <c r="B221" s="748" t="s">
        <v>5693</v>
      </c>
      <c r="C221" s="748" t="s">
        <v>4615</v>
      </c>
      <c r="D221" s="748" t="s">
        <v>5720</v>
      </c>
      <c r="E221" s="748" t="s">
        <v>5721</v>
      </c>
      <c r="F221" s="764"/>
      <c r="G221" s="764"/>
      <c r="H221" s="764"/>
      <c r="I221" s="764"/>
      <c r="J221" s="764"/>
      <c r="K221" s="764"/>
      <c r="L221" s="764"/>
      <c r="M221" s="764"/>
      <c r="N221" s="764">
        <v>1</v>
      </c>
      <c r="O221" s="764">
        <v>220</v>
      </c>
      <c r="P221" s="753"/>
      <c r="Q221" s="765">
        <v>220</v>
      </c>
    </row>
    <row r="222" spans="1:17" ht="14.4" customHeight="1" x14ac:dyDescent="0.3">
      <c r="A222" s="746" t="s">
        <v>5692</v>
      </c>
      <c r="B222" s="748" t="s">
        <v>5693</v>
      </c>
      <c r="C222" s="748" t="s">
        <v>4615</v>
      </c>
      <c r="D222" s="748" t="s">
        <v>5722</v>
      </c>
      <c r="E222" s="748" t="s">
        <v>5723</v>
      </c>
      <c r="F222" s="764"/>
      <c r="G222" s="764"/>
      <c r="H222" s="764"/>
      <c r="I222" s="764"/>
      <c r="J222" s="764"/>
      <c r="K222" s="764"/>
      <c r="L222" s="764"/>
      <c r="M222" s="764"/>
      <c r="N222" s="764">
        <v>4</v>
      </c>
      <c r="O222" s="764">
        <v>4780</v>
      </c>
      <c r="P222" s="753"/>
      <c r="Q222" s="765">
        <v>1195</v>
      </c>
    </row>
    <row r="223" spans="1:17" ht="14.4" customHeight="1" x14ac:dyDescent="0.3">
      <c r="A223" s="746" t="s">
        <v>5692</v>
      </c>
      <c r="B223" s="748" t="s">
        <v>5693</v>
      </c>
      <c r="C223" s="748" t="s">
        <v>4615</v>
      </c>
      <c r="D223" s="748" t="s">
        <v>5724</v>
      </c>
      <c r="E223" s="748" t="s">
        <v>5725</v>
      </c>
      <c r="F223" s="764"/>
      <c r="G223" s="764"/>
      <c r="H223" s="764"/>
      <c r="I223" s="764"/>
      <c r="J223" s="764"/>
      <c r="K223" s="764"/>
      <c r="L223" s="764"/>
      <c r="M223" s="764"/>
      <c r="N223" s="764">
        <v>4</v>
      </c>
      <c r="O223" s="764">
        <v>440</v>
      </c>
      <c r="P223" s="753"/>
      <c r="Q223" s="765">
        <v>110</v>
      </c>
    </row>
    <row r="224" spans="1:17" ht="14.4" customHeight="1" x14ac:dyDescent="0.3">
      <c r="A224" s="746" t="s">
        <v>5692</v>
      </c>
      <c r="B224" s="748" t="s">
        <v>5693</v>
      </c>
      <c r="C224" s="748" t="s">
        <v>4615</v>
      </c>
      <c r="D224" s="748" t="s">
        <v>5726</v>
      </c>
      <c r="E224" s="748" t="s">
        <v>5727</v>
      </c>
      <c r="F224" s="764"/>
      <c r="G224" s="764"/>
      <c r="H224" s="764"/>
      <c r="I224" s="764"/>
      <c r="J224" s="764"/>
      <c r="K224" s="764"/>
      <c r="L224" s="764"/>
      <c r="M224" s="764"/>
      <c r="N224" s="764">
        <v>1</v>
      </c>
      <c r="O224" s="764">
        <v>323</v>
      </c>
      <c r="P224" s="753"/>
      <c r="Q224" s="765">
        <v>323</v>
      </c>
    </row>
    <row r="225" spans="1:17" ht="14.4" customHeight="1" x14ac:dyDescent="0.3">
      <c r="A225" s="746" t="s">
        <v>5692</v>
      </c>
      <c r="B225" s="748" t="s">
        <v>5693</v>
      </c>
      <c r="C225" s="748" t="s">
        <v>4615</v>
      </c>
      <c r="D225" s="748" t="s">
        <v>5728</v>
      </c>
      <c r="E225" s="748" t="s">
        <v>5729</v>
      </c>
      <c r="F225" s="764"/>
      <c r="G225" s="764"/>
      <c r="H225" s="764"/>
      <c r="I225" s="764"/>
      <c r="J225" s="764"/>
      <c r="K225" s="764"/>
      <c r="L225" s="764"/>
      <c r="M225" s="764"/>
      <c r="N225" s="764">
        <v>1</v>
      </c>
      <c r="O225" s="764">
        <v>1033</v>
      </c>
      <c r="P225" s="753"/>
      <c r="Q225" s="765">
        <v>1033</v>
      </c>
    </row>
    <row r="226" spans="1:17" ht="14.4" customHeight="1" x14ac:dyDescent="0.3">
      <c r="A226" s="746" t="s">
        <v>5692</v>
      </c>
      <c r="B226" s="748" t="s">
        <v>5693</v>
      </c>
      <c r="C226" s="748" t="s">
        <v>4615</v>
      </c>
      <c r="D226" s="748" t="s">
        <v>5730</v>
      </c>
      <c r="E226" s="748" t="s">
        <v>5731</v>
      </c>
      <c r="F226" s="764"/>
      <c r="G226" s="764"/>
      <c r="H226" s="764"/>
      <c r="I226" s="764"/>
      <c r="J226" s="764"/>
      <c r="K226" s="764"/>
      <c r="L226" s="764"/>
      <c r="M226" s="764"/>
      <c r="N226" s="764">
        <v>1</v>
      </c>
      <c r="O226" s="764">
        <v>294</v>
      </c>
      <c r="P226" s="753"/>
      <c r="Q226" s="765">
        <v>294</v>
      </c>
    </row>
    <row r="227" spans="1:17" ht="14.4" customHeight="1" x14ac:dyDescent="0.3">
      <c r="A227" s="746" t="s">
        <v>5732</v>
      </c>
      <c r="B227" s="748" t="s">
        <v>5733</v>
      </c>
      <c r="C227" s="748" t="s">
        <v>4615</v>
      </c>
      <c r="D227" s="748" t="s">
        <v>5734</v>
      </c>
      <c r="E227" s="748" t="s">
        <v>5735</v>
      </c>
      <c r="F227" s="764">
        <v>2</v>
      </c>
      <c r="G227" s="764">
        <v>106</v>
      </c>
      <c r="H227" s="764">
        <v>1</v>
      </c>
      <c r="I227" s="764">
        <v>53</v>
      </c>
      <c r="J227" s="764">
        <v>8</v>
      </c>
      <c r="K227" s="764">
        <v>424</v>
      </c>
      <c r="L227" s="764">
        <v>4</v>
      </c>
      <c r="M227" s="764">
        <v>53</v>
      </c>
      <c r="N227" s="764">
        <v>2</v>
      </c>
      <c r="O227" s="764">
        <v>108</v>
      </c>
      <c r="P227" s="753">
        <v>1.0188679245283019</v>
      </c>
      <c r="Q227" s="765">
        <v>54</v>
      </c>
    </row>
    <row r="228" spans="1:17" ht="14.4" customHeight="1" x14ac:dyDescent="0.3">
      <c r="A228" s="746" t="s">
        <v>5732</v>
      </c>
      <c r="B228" s="748" t="s">
        <v>5733</v>
      </c>
      <c r="C228" s="748" t="s">
        <v>4615</v>
      </c>
      <c r="D228" s="748" t="s">
        <v>5736</v>
      </c>
      <c r="E228" s="748" t="s">
        <v>5737</v>
      </c>
      <c r="F228" s="764">
        <v>1</v>
      </c>
      <c r="G228" s="764">
        <v>168</v>
      </c>
      <c r="H228" s="764">
        <v>1</v>
      </c>
      <c r="I228" s="764">
        <v>168</v>
      </c>
      <c r="J228" s="764">
        <v>4</v>
      </c>
      <c r="K228" s="764">
        <v>672</v>
      </c>
      <c r="L228" s="764">
        <v>4</v>
      </c>
      <c r="M228" s="764">
        <v>168</v>
      </c>
      <c r="N228" s="764"/>
      <c r="O228" s="764"/>
      <c r="P228" s="753"/>
      <c r="Q228" s="765"/>
    </row>
    <row r="229" spans="1:17" ht="14.4" customHeight="1" x14ac:dyDescent="0.3">
      <c r="A229" s="746" t="s">
        <v>5732</v>
      </c>
      <c r="B229" s="748" t="s">
        <v>5733</v>
      </c>
      <c r="C229" s="748" t="s">
        <v>4615</v>
      </c>
      <c r="D229" s="748" t="s">
        <v>5738</v>
      </c>
      <c r="E229" s="748" t="s">
        <v>5739</v>
      </c>
      <c r="F229" s="764">
        <v>1</v>
      </c>
      <c r="G229" s="764">
        <v>316</v>
      </c>
      <c r="H229" s="764">
        <v>1</v>
      </c>
      <c r="I229" s="764">
        <v>316</v>
      </c>
      <c r="J229" s="764">
        <v>1</v>
      </c>
      <c r="K229" s="764">
        <v>316</v>
      </c>
      <c r="L229" s="764">
        <v>1</v>
      </c>
      <c r="M229" s="764">
        <v>316</v>
      </c>
      <c r="N229" s="764"/>
      <c r="O229" s="764"/>
      <c r="P229" s="753"/>
      <c r="Q229" s="765"/>
    </row>
    <row r="230" spans="1:17" ht="14.4" customHeight="1" x14ac:dyDescent="0.3">
      <c r="A230" s="746" t="s">
        <v>5732</v>
      </c>
      <c r="B230" s="748" t="s">
        <v>5733</v>
      </c>
      <c r="C230" s="748" t="s">
        <v>4615</v>
      </c>
      <c r="D230" s="748" t="s">
        <v>5740</v>
      </c>
      <c r="E230" s="748" t="s">
        <v>5741</v>
      </c>
      <c r="F230" s="764"/>
      <c r="G230" s="764"/>
      <c r="H230" s="764"/>
      <c r="I230" s="764"/>
      <c r="J230" s="764">
        <v>19</v>
      </c>
      <c r="K230" s="764">
        <v>6422</v>
      </c>
      <c r="L230" s="764"/>
      <c r="M230" s="764">
        <v>338</v>
      </c>
      <c r="N230" s="764"/>
      <c r="O230" s="764"/>
      <c r="P230" s="753"/>
      <c r="Q230" s="765"/>
    </row>
    <row r="231" spans="1:17" ht="14.4" customHeight="1" x14ac:dyDescent="0.3">
      <c r="A231" s="746" t="s">
        <v>5732</v>
      </c>
      <c r="B231" s="748" t="s">
        <v>5733</v>
      </c>
      <c r="C231" s="748" t="s">
        <v>4615</v>
      </c>
      <c r="D231" s="748" t="s">
        <v>5742</v>
      </c>
      <c r="E231" s="748" t="s">
        <v>5743</v>
      </c>
      <c r="F231" s="764"/>
      <c r="G231" s="764"/>
      <c r="H231" s="764"/>
      <c r="I231" s="764"/>
      <c r="J231" s="764">
        <v>2</v>
      </c>
      <c r="K231" s="764">
        <v>730</v>
      </c>
      <c r="L231" s="764"/>
      <c r="M231" s="764">
        <v>365</v>
      </c>
      <c r="N231" s="764"/>
      <c r="O231" s="764"/>
      <c r="P231" s="753"/>
      <c r="Q231" s="765"/>
    </row>
    <row r="232" spans="1:17" ht="14.4" customHeight="1" x14ac:dyDescent="0.3">
      <c r="A232" s="746" t="s">
        <v>5732</v>
      </c>
      <c r="B232" s="748" t="s">
        <v>5733</v>
      </c>
      <c r="C232" s="748" t="s">
        <v>4615</v>
      </c>
      <c r="D232" s="748" t="s">
        <v>5299</v>
      </c>
      <c r="E232" s="748" t="s">
        <v>5300</v>
      </c>
      <c r="F232" s="764"/>
      <c r="G232" s="764"/>
      <c r="H232" s="764"/>
      <c r="I232" s="764"/>
      <c r="J232" s="764">
        <v>2</v>
      </c>
      <c r="K232" s="764">
        <v>1328</v>
      </c>
      <c r="L232" s="764"/>
      <c r="M232" s="764">
        <v>664</v>
      </c>
      <c r="N232" s="764"/>
      <c r="O232" s="764"/>
      <c r="P232" s="753"/>
      <c r="Q232" s="765"/>
    </row>
    <row r="233" spans="1:17" ht="14.4" customHeight="1" x14ac:dyDescent="0.3">
      <c r="A233" s="746" t="s">
        <v>5732</v>
      </c>
      <c r="B233" s="748" t="s">
        <v>5733</v>
      </c>
      <c r="C233" s="748" t="s">
        <v>4615</v>
      </c>
      <c r="D233" s="748" t="s">
        <v>5744</v>
      </c>
      <c r="E233" s="748" t="s">
        <v>5745</v>
      </c>
      <c r="F233" s="764">
        <v>1</v>
      </c>
      <c r="G233" s="764">
        <v>281</v>
      </c>
      <c r="H233" s="764">
        <v>1</v>
      </c>
      <c r="I233" s="764">
        <v>281</v>
      </c>
      <c r="J233" s="764">
        <v>2</v>
      </c>
      <c r="K233" s="764">
        <v>562</v>
      </c>
      <c r="L233" s="764">
        <v>2</v>
      </c>
      <c r="M233" s="764">
        <v>281</v>
      </c>
      <c r="N233" s="764">
        <v>1</v>
      </c>
      <c r="O233" s="764">
        <v>285</v>
      </c>
      <c r="P233" s="753">
        <v>1.0142348754448398</v>
      </c>
      <c r="Q233" s="765">
        <v>285</v>
      </c>
    </row>
    <row r="234" spans="1:17" ht="14.4" customHeight="1" x14ac:dyDescent="0.3">
      <c r="A234" s="746" t="s">
        <v>5732</v>
      </c>
      <c r="B234" s="748" t="s">
        <v>5733</v>
      </c>
      <c r="C234" s="748" t="s">
        <v>4615</v>
      </c>
      <c r="D234" s="748" t="s">
        <v>5746</v>
      </c>
      <c r="E234" s="748" t="s">
        <v>5747</v>
      </c>
      <c r="F234" s="764">
        <v>3</v>
      </c>
      <c r="G234" s="764">
        <v>1368</v>
      </c>
      <c r="H234" s="764">
        <v>1</v>
      </c>
      <c r="I234" s="764">
        <v>456</v>
      </c>
      <c r="J234" s="764">
        <v>9</v>
      </c>
      <c r="K234" s="764">
        <v>4128</v>
      </c>
      <c r="L234" s="764">
        <v>3.0175438596491229</v>
      </c>
      <c r="M234" s="764">
        <v>458.66666666666669</v>
      </c>
      <c r="N234" s="764">
        <v>2</v>
      </c>
      <c r="O234" s="764">
        <v>924</v>
      </c>
      <c r="P234" s="753">
        <v>0.67543859649122806</v>
      </c>
      <c r="Q234" s="765">
        <v>462</v>
      </c>
    </row>
    <row r="235" spans="1:17" ht="14.4" customHeight="1" x14ac:dyDescent="0.3">
      <c r="A235" s="746" t="s">
        <v>5732</v>
      </c>
      <c r="B235" s="748" t="s">
        <v>5733</v>
      </c>
      <c r="C235" s="748" t="s">
        <v>4615</v>
      </c>
      <c r="D235" s="748" t="s">
        <v>5748</v>
      </c>
      <c r="E235" s="748" t="s">
        <v>5749</v>
      </c>
      <c r="F235" s="764">
        <v>4</v>
      </c>
      <c r="G235" s="764">
        <v>1392</v>
      </c>
      <c r="H235" s="764">
        <v>1</v>
      </c>
      <c r="I235" s="764">
        <v>348</v>
      </c>
      <c r="J235" s="764">
        <v>9</v>
      </c>
      <c r="K235" s="764">
        <v>3156</v>
      </c>
      <c r="L235" s="764">
        <v>2.2672413793103448</v>
      </c>
      <c r="M235" s="764">
        <v>350.66666666666669</v>
      </c>
      <c r="N235" s="764">
        <v>3</v>
      </c>
      <c r="O235" s="764">
        <v>1068</v>
      </c>
      <c r="P235" s="753">
        <v>0.76724137931034486</v>
      </c>
      <c r="Q235" s="765">
        <v>356</v>
      </c>
    </row>
    <row r="236" spans="1:17" ht="14.4" customHeight="1" x14ac:dyDescent="0.3">
      <c r="A236" s="746" t="s">
        <v>5732</v>
      </c>
      <c r="B236" s="748" t="s">
        <v>5733</v>
      </c>
      <c r="C236" s="748" t="s">
        <v>4615</v>
      </c>
      <c r="D236" s="748" t="s">
        <v>5750</v>
      </c>
      <c r="E236" s="748" t="s">
        <v>5751</v>
      </c>
      <c r="F236" s="764">
        <v>1</v>
      </c>
      <c r="G236" s="764">
        <v>103</v>
      </c>
      <c r="H236" s="764">
        <v>1</v>
      </c>
      <c r="I236" s="764">
        <v>103</v>
      </c>
      <c r="J236" s="764">
        <v>6</v>
      </c>
      <c r="K236" s="764">
        <v>623</v>
      </c>
      <c r="L236" s="764">
        <v>6.0485436893203888</v>
      </c>
      <c r="M236" s="764">
        <v>103.83333333333333</v>
      </c>
      <c r="N236" s="764">
        <v>1</v>
      </c>
      <c r="O236" s="764">
        <v>105</v>
      </c>
      <c r="P236" s="753">
        <v>1.0194174757281553</v>
      </c>
      <c r="Q236" s="765">
        <v>105</v>
      </c>
    </row>
    <row r="237" spans="1:17" ht="14.4" customHeight="1" x14ac:dyDescent="0.3">
      <c r="A237" s="746" t="s">
        <v>5732</v>
      </c>
      <c r="B237" s="748" t="s">
        <v>5733</v>
      </c>
      <c r="C237" s="748" t="s">
        <v>4615</v>
      </c>
      <c r="D237" s="748" t="s">
        <v>5303</v>
      </c>
      <c r="E237" s="748" t="s">
        <v>5304</v>
      </c>
      <c r="F237" s="764">
        <v>1</v>
      </c>
      <c r="G237" s="764">
        <v>457</v>
      </c>
      <c r="H237" s="764">
        <v>1</v>
      </c>
      <c r="I237" s="764">
        <v>457</v>
      </c>
      <c r="J237" s="764"/>
      <c r="K237" s="764"/>
      <c r="L237" s="764"/>
      <c r="M237" s="764"/>
      <c r="N237" s="764"/>
      <c r="O237" s="764"/>
      <c r="P237" s="753"/>
      <c r="Q237" s="765"/>
    </row>
    <row r="238" spans="1:17" ht="14.4" customHeight="1" x14ac:dyDescent="0.3">
      <c r="A238" s="746" t="s">
        <v>5732</v>
      </c>
      <c r="B238" s="748" t="s">
        <v>5733</v>
      </c>
      <c r="C238" s="748" t="s">
        <v>4615</v>
      </c>
      <c r="D238" s="748" t="s">
        <v>5752</v>
      </c>
      <c r="E238" s="748" t="s">
        <v>5753</v>
      </c>
      <c r="F238" s="764">
        <v>1</v>
      </c>
      <c r="G238" s="764">
        <v>429</v>
      </c>
      <c r="H238" s="764">
        <v>1</v>
      </c>
      <c r="I238" s="764">
        <v>429</v>
      </c>
      <c r="J238" s="764">
        <v>7</v>
      </c>
      <c r="K238" s="764">
        <v>3028</v>
      </c>
      <c r="L238" s="764">
        <v>7.0582750582750586</v>
      </c>
      <c r="M238" s="764">
        <v>432.57142857142856</v>
      </c>
      <c r="N238" s="764">
        <v>1</v>
      </c>
      <c r="O238" s="764">
        <v>437</v>
      </c>
      <c r="P238" s="753">
        <v>1.0186480186480187</v>
      </c>
      <c r="Q238" s="765">
        <v>437</v>
      </c>
    </row>
    <row r="239" spans="1:17" ht="14.4" customHeight="1" x14ac:dyDescent="0.3">
      <c r="A239" s="746" t="s">
        <v>5732</v>
      </c>
      <c r="B239" s="748" t="s">
        <v>5733</v>
      </c>
      <c r="C239" s="748" t="s">
        <v>4615</v>
      </c>
      <c r="D239" s="748" t="s">
        <v>5754</v>
      </c>
      <c r="E239" s="748" t="s">
        <v>5755</v>
      </c>
      <c r="F239" s="764">
        <v>18</v>
      </c>
      <c r="G239" s="764">
        <v>954</v>
      </c>
      <c r="H239" s="764">
        <v>1</v>
      </c>
      <c r="I239" s="764">
        <v>53</v>
      </c>
      <c r="J239" s="764">
        <v>20</v>
      </c>
      <c r="K239" s="764">
        <v>1072</v>
      </c>
      <c r="L239" s="764">
        <v>1.1236897274633124</v>
      </c>
      <c r="M239" s="764">
        <v>53.6</v>
      </c>
      <c r="N239" s="764">
        <v>6</v>
      </c>
      <c r="O239" s="764">
        <v>324</v>
      </c>
      <c r="P239" s="753">
        <v>0.33962264150943394</v>
      </c>
      <c r="Q239" s="765">
        <v>54</v>
      </c>
    </row>
    <row r="240" spans="1:17" ht="14.4" customHeight="1" x14ac:dyDescent="0.3">
      <c r="A240" s="746" t="s">
        <v>5732</v>
      </c>
      <c r="B240" s="748" t="s">
        <v>5733</v>
      </c>
      <c r="C240" s="748" t="s">
        <v>4615</v>
      </c>
      <c r="D240" s="748" t="s">
        <v>5756</v>
      </c>
      <c r="E240" s="748" t="s">
        <v>5757</v>
      </c>
      <c r="F240" s="764"/>
      <c r="G240" s="764"/>
      <c r="H240" s="764"/>
      <c r="I240" s="764"/>
      <c r="J240" s="764">
        <v>1</v>
      </c>
      <c r="K240" s="764">
        <v>2164</v>
      </c>
      <c r="L240" s="764"/>
      <c r="M240" s="764">
        <v>2164</v>
      </c>
      <c r="N240" s="764"/>
      <c r="O240" s="764"/>
      <c r="P240" s="753"/>
      <c r="Q240" s="765"/>
    </row>
    <row r="241" spans="1:17" ht="14.4" customHeight="1" x14ac:dyDescent="0.3">
      <c r="A241" s="746" t="s">
        <v>5732</v>
      </c>
      <c r="B241" s="748" t="s">
        <v>5733</v>
      </c>
      <c r="C241" s="748" t="s">
        <v>4615</v>
      </c>
      <c r="D241" s="748" t="s">
        <v>5758</v>
      </c>
      <c r="E241" s="748" t="s">
        <v>5759</v>
      </c>
      <c r="F241" s="764">
        <v>77</v>
      </c>
      <c r="G241" s="764">
        <v>12705</v>
      </c>
      <c r="H241" s="764">
        <v>1</v>
      </c>
      <c r="I241" s="764">
        <v>165</v>
      </c>
      <c r="J241" s="764">
        <v>7</v>
      </c>
      <c r="K241" s="764">
        <v>1167</v>
      </c>
      <c r="L241" s="764">
        <v>9.1853600944510033E-2</v>
      </c>
      <c r="M241" s="764">
        <v>166.71428571428572</v>
      </c>
      <c r="N241" s="764"/>
      <c r="O241" s="764"/>
      <c r="P241" s="753"/>
      <c r="Q241" s="765"/>
    </row>
    <row r="242" spans="1:17" ht="14.4" customHeight="1" x14ac:dyDescent="0.3">
      <c r="A242" s="746" t="s">
        <v>5732</v>
      </c>
      <c r="B242" s="748" t="s">
        <v>5733</v>
      </c>
      <c r="C242" s="748" t="s">
        <v>4615</v>
      </c>
      <c r="D242" s="748" t="s">
        <v>5305</v>
      </c>
      <c r="E242" s="748" t="s">
        <v>5306</v>
      </c>
      <c r="F242" s="764">
        <v>10</v>
      </c>
      <c r="G242" s="764">
        <v>790</v>
      </c>
      <c r="H242" s="764">
        <v>1</v>
      </c>
      <c r="I242" s="764">
        <v>79</v>
      </c>
      <c r="J242" s="764">
        <v>4</v>
      </c>
      <c r="K242" s="764">
        <v>316</v>
      </c>
      <c r="L242" s="764">
        <v>0.4</v>
      </c>
      <c r="M242" s="764">
        <v>79</v>
      </c>
      <c r="N242" s="764"/>
      <c r="O242" s="764"/>
      <c r="P242" s="753"/>
      <c r="Q242" s="765"/>
    </row>
    <row r="243" spans="1:17" ht="14.4" customHeight="1" x14ac:dyDescent="0.3">
      <c r="A243" s="746" t="s">
        <v>5732</v>
      </c>
      <c r="B243" s="748" t="s">
        <v>5733</v>
      </c>
      <c r="C243" s="748" t="s">
        <v>4615</v>
      </c>
      <c r="D243" s="748" t="s">
        <v>5760</v>
      </c>
      <c r="E243" s="748" t="s">
        <v>5761</v>
      </c>
      <c r="F243" s="764">
        <v>2</v>
      </c>
      <c r="G243" s="764">
        <v>320</v>
      </c>
      <c r="H243" s="764">
        <v>1</v>
      </c>
      <c r="I243" s="764">
        <v>160</v>
      </c>
      <c r="J243" s="764"/>
      <c r="K243" s="764"/>
      <c r="L243" s="764"/>
      <c r="M243" s="764"/>
      <c r="N243" s="764"/>
      <c r="O243" s="764"/>
      <c r="P243" s="753"/>
      <c r="Q243" s="765"/>
    </row>
    <row r="244" spans="1:17" ht="14.4" customHeight="1" x14ac:dyDescent="0.3">
      <c r="A244" s="746" t="s">
        <v>5732</v>
      </c>
      <c r="B244" s="748" t="s">
        <v>5733</v>
      </c>
      <c r="C244" s="748" t="s">
        <v>4615</v>
      </c>
      <c r="D244" s="748" t="s">
        <v>5309</v>
      </c>
      <c r="E244" s="748" t="s">
        <v>5310</v>
      </c>
      <c r="F244" s="764">
        <v>1</v>
      </c>
      <c r="G244" s="764">
        <v>167</v>
      </c>
      <c r="H244" s="764">
        <v>1</v>
      </c>
      <c r="I244" s="764">
        <v>167</v>
      </c>
      <c r="J244" s="764"/>
      <c r="K244" s="764"/>
      <c r="L244" s="764"/>
      <c r="M244" s="764"/>
      <c r="N244" s="764"/>
      <c r="O244" s="764"/>
      <c r="P244" s="753"/>
      <c r="Q244" s="765"/>
    </row>
    <row r="245" spans="1:17" ht="14.4" customHeight="1" x14ac:dyDescent="0.3">
      <c r="A245" s="746" t="s">
        <v>5732</v>
      </c>
      <c r="B245" s="748" t="s">
        <v>5733</v>
      </c>
      <c r="C245" s="748" t="s">
        <v>4615</v>
      </c>
      <c r="D245" s="748" t="s">
        <v>5762</v>
      </c>
      <c r="E245" s="748" t="s">
        <v>5763</v>
      </c>
      <c r="F245" s="764"/>
      <c r="G245" s="764"/>
      <c r="H245" s="764"/>
      <c r="I245" s="764"/>
      <c r="J245" s="764">
        <v>2</v>
      </c>
      <c r="K245" s="764">
        <v>486</v>
      </c>
      <c r="L245" s="764"/>
      <c r="M245" s="764">
        <v>243</v>
      </c>
      <c r="N245" s="764"/>
      <c r="O245" s="764"/>
      <c r="P245" s="753"/>
      <c r="Q245" s="765"/>
    </row>
    <row r="246" spans="1:17" ht="14.4" customHeight="1" x14ac:dyDescent="0.3">
      <c r="A246" s="746" t="s">
        <v>5732</v>
      </c>
      <c r="B246" s="748" t="s">
        <v>5733</v>
      </c>
      <c r="C246" s="748" t="s">
        <v>4615</v>
      </c>
      <c r="D246" s="748" t="s">
        <v>5764</v>
      </c>
      <c r="E246" s="748" t="s">
        <v>5765</v>
      </c>
      <c r="F246" s="764"/>
      <c r="G246" s="764"/>
      <c r="H246" s="764"/>
      <c r="I246" s="764"/>
      <c r="J246" s="764">
        <v>12</v>
      </c>
      <c r="K246" s="764">
        <v>23916</v>
      </c>
      <c r="L246" s="764"/>
      <c r="M246" s="764">
        <v>1993</v>
      </c>
      <c r="N246" s="764"/>
      <c r="O246" s="764"/>
      <c r="P246" s="753"/>
      <c r="Q246" s="765"/>
    </row>
    <row r="247" spans="1:17" ht="14.4" customHeight="1" x14ac:dyDescent="0.3">
      <c r="A247" s="746" t="s">
        <v>5732</v>
      </c>
      <c r="B247" s="748" t="s">
        <v>5733</v>
      </c>
      <c r="C247" s="748" t="s">
        <v>4615</v>
      </c>
      <c r="D247" s="748" t="s">
        <v>5766</v>
      </c>
      <c r="E247" s="748" t="s">
        <v>5767</v>
      </c>
      <c r="F247" s="764">
        <v>4</v>
      </c>
      <c r="G247" s="764">
        <v>1616</v>
      </c>
      <c r="H247" s="764">
        <v>1</v>
      </c>
      <c r="I247" s="764">
        <v>404</v>
      </c>
      <c r="J247" s="764"/>
      <c r="K247" s="764"/>
      <c r="L247" s="764"/>
      <c r="M247" s="764"/>
      <c r="N247" s="764"/>
      <c r="O247" s="764"/>
      <c r="P247" s="753"/>
      <c r="Q247" s="765"/>
    </row>
    <row r="248" spans="1:17" ht="14.4" customHeight="1" x14ac:dyDescent="0.3">
      <c r="A248" s="746" t="s">
        <v>5732</v>
      </c>
      <c r="B248" s="748" t="s">
        <v>5733</v>
      </c>
      <c r="C248" s="748" t="s">
        <v>4615</v>
      </c>
      <c r="D248" s="748" t="s">
        <v>5768</v>
      </c>
      <c r="E248" s="748" t="s">
        <v>5769</v>
      </c>
      <c r="F248" s="764"/>
      <c r="G248" s="764"/>
      <c r="H248" s="764"/>
      <c r="I248" s="764"/>
      <c r="J248" s="764">
        <v>2</v>
      </c>
      <c r="K248" s="764">
        <v>532</v>
      </c>
      <c r="L248" s="764"/>
      <c r="M248" s="764">
        <v>266</v>
      </c>
      <c r="N248" s="764"/>
      <c r="O248" s="764"/>
      <c r="P248" s="753"/>
      <c r="Q248" s="765"/>
    </row>
    <row r="249" spans="1:17" ht="14.4" customHeight="1" x14ac:dyDescent="0.3">
      <c r="A249" s="746" t="s">
        <v>5770</v>
      </c>
      <c r="B249" s="748" t="s">
        <v>3746</v>
      </c>
      <c r="C249" s="748" t="s">
        <v>4615</v>
      </c>
      <c r="D249" s="748" t="s">
        <v>5771</v>
      </c>
      <c r="E249" s="748" t="s">
        <v>5772</v>
      </c>
      <c r="F249" s="764">
        <v>157</v>
      </c>
      <c r="G249" s="764">
        <v>24963</v>
      </c>
      <c r="H249" s="764">
        <v>1</v>
      </c>
      <c r="I249" s="764">
        <v>159</v>
      </c>
      <c r="J249" s="764">
        <v>116</v>
      </c>
      <c r="K249" s="764">
        <v>18511</v>
      </c>
      <c r="L249" s="764">
        <v>0.7415374754636862</v>
      </c>
      <c r="M249" s="764">
        <v>159.57758620689654</v>
      </c>
      <c r="N249" s="764">
        <v>96</v>
      </c>
      <c r="O249" s="764">
        <v>15456</v>
      </c>
      <c r="P249" s="753">
        <v>0.61915635140007208</v>
      </c>
      <c r="Q249" s="765">
        <v>161</v>
      </c>
    </row>
    <row r="250" spans="1:17" ht="14.4" customHeight="1" x14ac:dyDescent="0.3">
      <c r="A250" s="746" t="s">
        <v>5770</v>
      </c>
      <c r="B250" s="748" t="s">
        <v>3746</v>
      </c>
      <c r="C250" s="748" t="s">
        <v>4615</v>
      </c>
      <c r="D250" s="748" t="s">
        <v>5773</v>
      </c>
      <c r="E250" s="748" t="s">
        <v>5774</v>
      </c>
      <c r="F250" s="764">
        <v>1</v>
      </c>
      <c r="G250" s="764">
        <v>1165</v>
      </c>
      <c r="H250" s="764">
        <v>1</v>
      </c>
      <c r="I250" s="764">
        <v>1165</v>
      </c>
      <c r="J250" s="764"/>
      <c r="K250" s="764"/>
      <c r="L250" s="764"/>
      <c r="M250" s="764"/>
      <c r="N250" s="764">
        <v>5</v>
      </c>
      <c r="O250" s="764">
        <v>5845</v>
      </c>
      <c r="P250" s="753">
        <v>5.0171673819742493</v>
      </c>
      <c r="Q250" s="765">
        <v>1169</v>
      </c>
    </row>
    <row r="251" spans="1:17" ht="14.4" customHeight="1" x14ac:dyDescent="0.3">
      <c r="A251" s="746" t="s">
        <v>5770</v>
      </c>
      <c r="B251" s="748" t="s">
        <v>3746</v>
      </c>
      <c r="C251" s="748" t="s">
        <v>4615</v>
      </c>
      <c r="D251" s="748" t="s">
        <v>5775</v>
      </c>
      <c r="E251" s="748" t="s">
        <v>5776</v>
      </c>
      <c r="F251" s="764">
        <v>191</v>
      </c>
      <c r="G251" s="764">
        <v>7449</v>
      </c>
      <c r="H251" s="764">
        <v>1</v>
      </c>
      <c r="I251" s="764">
        <v>39</v>
      </c>
      <c r="J251" s="764">
        <v>182</v>
      </c>
      <c r="K251" s="764">
        <v>7205</v>
      </c>
      <c r="L251" s="764">
        <v>0.96724392535910864</v>
      </c>
      <c r="M251" s="764">
        <v>39.587912087912088</v>
      </c>
      <c r="N251" s="764">
        <v>102</v>
      </c>
      <c r="O251" s="764">
        <v>4080</v>
      </c>
      <c r="P251" s="753">
        <v>0.54772452678211836</v>
      </c>
      <c r="Q251" s="765">
        <v>40</v>
      </c>
    </row>
    <row r="252" spans="1:17" ht="14.4" customHeight="1" x14ac:dyDescent="0.3">
      <c r="A252" s="746" t="s">
        <v>5770</v>
      </c>
      <c r="B252" s="748" t="s">
        <v>3746</v>
      </c>
      <c r="C252" s="748" t="s">
        <v>4615</v>
      </c>
      <c r="D252" s="748" t="s">
        <v>5777</v>
      </c>
      <c r="E252" s="748" t="s">
        <v>5778</v>
      </c>
      <c r="F252" s="764">
        <v>7</v>
      </c>
      <c r="G252" s="764">
        <v>2674</v>
      </c>
      <c r="H252" s="764">
        <v>1</v>
      </c>
      <c r="I252" s="764">
        <v>382</v>
      </c>
      <c r="J252" s="764">
        <v>4</v>
      </c>
      <c r="K252" s="764">
        <v>1532</v>
      </c>
      <c r="L252" s="764">
        <v>0.5729244577412117</v>
      </c>
      <c r="M252" s="764">
        <v>383</v>
      </c>
      <c r="N252" s="764"/>
      <c r="O252" s="764"/>
      <c r="P252" s="753"/>
      <c r="Q252" s="765"/>
    </row>
    <row r="253" spans="1:17" ht="14.4" customHeight="1" x14ac:dyDescent="0.3">
      <c r="A253" s="746" t="s">
        <v>5770</v>
      </c>
      <c r="B253" s="748" t="s">
        <v>3746</v>
      </c>
      <c r="C253" s="748" t="s">
        <v>4615</v>
      </c>
      <c r="D253" s="748" t="s">
        <v>5779</v>
      </c>
      <c r="E253" s="748" t="s">
        <v>5780</v>
      </c>
      <c r="F253" s="764"/>
      <c r="G253" s="764"/>
      <c r="H253" s="764"/>
      <c r="I253" s="764"/>
      <c r="J253" s="764">
        <v>6</v>
      </c>
      <c r="K253" s="764">
        <v>2667</v>
      </c>
      <c r="L253" s="764"/>
      <c r="M253" s="764">
        <v>444.5</v>
      </c>
      <c r="N253" s="764"/>
      <c r="O253" s="764"/>
      <c r="P253" s="753"/>
      <c r="Q253" s="765"/>
    </row>
    <row r="254" spans="1:17" ht="14.4" customHeight="1" x14ac:dyDescent="0.3">
      <c r="A254" s="746" t="s">
        <v>5770</v>
      </c>
      <c r="B254" s="748" t="s">
        <v>3746</v>
      </c>
      <c r="C254" s="748" t="s">
        <v>4615</v>
      </c>
      <c r="D254" s="748" t="s">
        <v>5781</v>
      </c>
      <c r="E254" s="748" t="s">
        <v>5782</v>
      </c>
      <c r="F254" s="764">
        <v>1</v>
      </c>
      <c r="G254" s="764">
        <v>41</v>
      </c>
      <c r="H254" s="764">
        <v>1</v>
      </c>
      <c r="I254" s="764">
        <v>41</v>
      </c>
      <c r="J254" s="764">
        <v>1</v>
      </c>
      <c r="K254" s="764">
        <v>41</v>
      </c>
      <c r="L254" s="764">
        <v>1</v>
      </c>
      <c r="M254" s="764">
        <v>41</v>
      </c>
      <c r="N254" s="764"/>
      <c r="O254" s="764"/>
      <c r="P254" s="753"/>
      <c r="Q254" s="765"/>
    </row>
    <row r="255" spans="1:17" ht="14.4" customHeight="1" x14ac:dyDescent="0.3">
      <c r="A255" s="746" t="s">
        <v>5770</v>
      </c>
      <c r="B255" s="748" t="s">
        <v>3746</v>
      </c>
      <c r="C255" s="748" t="s">
        <v>4615</v>
      </c>
      <c r="D255" s="748" t="s">
        <v>5783</v>
      </c>
      <c r="E255" s="748" t="s">
        <v>5784</v>
      </c>
      <c r="F255" s="764">
        <v>4</v>
      </c>
      <c r="G255" s="764">
        <v>1960</v>
      </c>
      <c r="H255" s="764">
        <v>1</v>
      </c>
      <c r="I255" s="764">
        <v>490</v>
      </c>
      <c r="J255" s="764">
        <v>14</v>
      </c>
      <c r="K255" s="764">
        <v>6869</v>
      </c>
      <c r="L255" s="764">
        <v>3.504591836734694</v>
      </c>
      <c r="M255" s="764">
        <v>490.64285714285717</v>
      </c>
      <c r="N255" s="764">
        <v>38</v>
      </c>
      <c r="O255" s="764">
        <v>18658</v>
      </c>
      <c r="P255" s="753">
        <v>9.5193877551020414</v>
      </c>
      <c r="Q255" s="765">
        <v>491</v>
      </c>
    </row>
    <row r="256" spans="1:17" ht="14.4" customHeight="1" x14ac:dyDescent="0.3">
      <c r="A256" s="746" t="s">
        <v>5770</v>
      </c>
      <c r="B256" s="748" t="s">
        <v>3746</v>
      </c>
      <c r="C256" s="748" t="s">
        <v>4615</v>
      </c>
      <c r="D256" s="748" t="s">
        <v>5785</v>
      </c>
      <c r="E256" s="748" t="s">
        <v>5786</v>
      </c>
      <c r="F256" s="764">
        <v>15</v>
      </c>
      <c r="G256" s="764">
        <v>465</v>
      </c>
      <c r="H256" s="764">
        <v>1</v>
      </c>
      <c r="I256" s="764">
        <v>31</v>
      </c>
      <c r="J256" s="764">
        <v>7</v>
      </c>
      <c r="K256" s="764">
        <v>217</v>
      </c>
      <c r="L256" s="764">
        <v>0.46666666666666667</v>
      </c>
      <c r="M256" s="764">
        <v>31</v>
      </c>
      <c r="N256" s="764"/>
      <c r="O256" s="764"/>
      <c r="P256" s="753"/>
      <c r="Q256" s="765"/>
    </row>
    <row r="257" spans="1:17" ht="14.4" customHeight="1" x14ac:dyDescent="0.3">
      <c r="A257" s="746" t="s">
        <v>5770</v>
      </c>
      <c r="B257" s="748" t="s">
        <v>3746</v>
      </c>
      <c r="C257" s="748" t="s">
        <v>4615</v>
      </c>
      <c r="D257" s="748" t="s">
        <v>5787</v>
      </c>
      <c r="E257" s="748" t="s">
        <v>5788</v>
      </c>
      <c r="F257" s="764">
        <v>1</v>
      </c>
      <c r="G257" s="764">
        <v>205</v>
      </c>
      <c r="H257" s="764">
        <v>1</v>
      </c>
      <c r="I257" s="764">
        <v>205</v>
      </c>
      <c r="J257" s="764"/>
      <c r="K257" s="764"/>
      <c r="L257" s="764"/>
      <c r="M257" s="764"/>
      <c r="N257" s="764"/>
      <c r="O257" s="764"/>
      <c r="P257" s="753"/>
      <c r="Q257" s="765"/>
    </row>
    <row r="258" spans="1:17" ht="14.4" customHeight="1" x14ac:dyDescent="0.3">
      <c r="A258" s="746" t="s">
        <v>5770</v>
      </c>
      <c r="B258" s="748" t="s">
        <v>3746</v>
      </c>
      <c r="C258" s="748" t="s">
        <v>4615</v>
      </c>
      <c r="D258" s="748" t="s">
        <v>5789</v>
      </c>
      <c r="E258" s="748" t="s">
        <v>5790</v>
      </c>
      <c r="F258" s="764">
        <v>1</v>
      </c>
      <c r="G258" s="764">
        <v>377</v>
      </c>
      <c r="H258" s="764">
        <v>1</v>
      </c>
      <c r="I258" s="764">
        <v>377</v>
      </c>
      <c r="J258" s="764"/>
      <c r="K258" s="764"/>
      <c r="L258" s="764"/>
      <c r="M258" s="764"/>
      <c r="N258" s="764"/>
      <c r="O258" s="764"/>
      <c r="P258" s="753"/>
      <c r="Q258" s="765"/>
    </row>
    <row r="259" spans="1:17" ht="14.4" customHeight="1" x14ac:dyDescent="0.3">
      <c r="A259" s="746" t="s">
        <v>5770</v>
      </c>
      <c r="B259" s="748" t="s">
        <v>3746</v>
      </c>
      <c r="C259" s="748" t="s">
        <v>4615</v>
      </c>
      <c r="D259" s="748" t="s">
        <v>5791</v>
      </c>
      <c r="E259" s="748" t="s">
        <v>5792</v>
      </c>
      <c r="F259" s="764">
        <v>396</v>
      </c>
      <c r="G259" s="764">
        <v>44748</v>
      </c>
      <c r="H259" s="764">
        <v>1</v>
      </c>
      <c r="I259" s="764">
        <v>113</v>
      </c>
      <c r="J259" s="764">
        <v>281</v>
      </c>
      <c r="K259" s="764">
        <v>32017</v>
      </c>
      <c r="L259" s="764">
        <v>0.7154956646107089</v>
      </c>
      <c r="M259" s="764">
        <v>113.93950177935943</v>
      </c>
      <c r="N259" s="764">
        <v>266</v>
      </c>
      <c r="O259" s="764">
        <v>30856</v>
      </c>
      <c r="P259" s="753">
        <v>0.68955037096630012</v>
      </c>
      <c r="Q259" s="765">
        <v>116</v>
      </c>
    </row>
    <row r="260" spans="1:17" ht="14.4" customHeight="1" x14ac:dyDescent="0.3">
      <c r="A260" s="746" t="s">
        <v>5770</v>
      </c>
      <c r="B260" s="748" t="s">
        <v>3746</v>
      </c>
      <c r="C260" s="748" t="s">
        <v>4615</v>
      </c>
      <c r="D260" s="748" t="s">
        <v>5793</v>
      </c>
      <c r="E260" s="748" t="s">
        <v>5794</v>
      </c>
      <c r="F260" s="764">
        <v>75</v>
      </c>
      <c r="G260" s="764">
        <v>6300</v>
      </c>
      <c r="H260" s="764">
        <v>1</v>
      </c>
      <c r="I260" s="764">
        <v>84</v>
      </c>
      <c r="J260" s="764">
        <v>55</v>
      </c>
      <c r="K260" s="764">
        <v>4655</v>
      </c>
      <c r="L260" s="764">
        <v>0.73888888888888893</v>
      </c>
      <c r="M260" s="764">
        <v>84.63636363636364</v>
      </c>
      <c r="N260" s="764">
        <v>34</v>
      </c>
      <c r="O260" s="764">
        <v>2890</v>
      </c>
      <c r="P260" s="753">
        <v>0.45873015873015871</v>
      </c>
      <c r="Q260" s="765">
        <v>85</v>
      </c>
    </row>
    <row r="261" spans="1:17" ht="14.4" customHeight="1" x14ac:dyDescent="0.3">
      <c r="A261" s="746" t="s">
        <v>5770</v>
      </c>
      <c r="B261" s="748" t="s">
        <v>3746</v>
      </c>
      <c r="C261" s="748" t="s">
        <v>4615</v>
      </c>
      <c r="D261" s="748" t="s">
        <v>5795</v>
      </c>
      <c r="E261" s="748" t="s">
        <v>5796</v>
      </c>
      <c r="F261" s="764">
        <v>1</v>
      </c>
      <c r="G261" s="764">
        <v>96</v>
      </c>
      <c r="H261" s="764">
        <v>1</v>
      </c>
      <c r="I261" s="764">
        <v>96</v>
      </c>
      <c r="J261" s="764"/>
      <c r="K261" s="764"/>
      <c r="L261" s="764"/>
      <c r="M261" s="764"/>
      <c r="N261" s="764"/>
      <c r="O261" s="764"/>
      <c r="P261" s="753"/>
      <c r="Q261" s="765"/>
    </row>
    <row r="262" spans="1:17" ht="14.4" customHeight="1" x14ac:dyDescent="0.3">
      <c r="A262" s="746" t="s">
        <v>5770</v>
      </c>
      <c r="B262" s="748" t="s">
        <v>3746</v>
      </c>
      <c r="C262" s="748" t="s">
        <v>4615</v>
      </c>
      <c r="D262" s="748" t="s">
        <v>5797</v>
      </c>
      <c r="E262" s="748" t="s">
        <v>5798</v>
      </c>
      <c r="F262" s="764">
        <v>40</v>
      </c>
      <c r="G262" s="764">
        <v>840</v>
      </c>
      <c r="H262" s="764">
        <v>1</v>
      </c>
      <c r="I262" s="764">
        <v>21</v>
      </c>
      <c r="J262" s="764">
        <v>39</v>
      </c>
      <c r="K262" s="764">
        <v>819</v>
      </c>
      <c r="L262" s="764">
        <v>0.97499999999999998</v>
      </c>
      <c r="M262" s="764">
        <v>21</v>
      </c>
      <c r="N262" s="764">
        <v>7</v>
      </c>
      <c r="O262" s="764">
        <v>147</v>
      </c>
      <c r="P262" s="753">
        <v>0.17499999999999999</v>
      </c>
      <c r="Q262" s="765">
        <v>21</v>
      </c>
    </row>
    <row r="263" spans="1:17" ht="14.4" customHeight="1" x14ac:dyDescent="0.3">
      <c r="A263" s="746" t="s">
        <v>5770</v>
      </c>
      <c r="B263" s="748" t="s">
        <v>3746</v>
      </c>
      <c r="C263" s="748" t="s">
        <v>4615</v>
      </c>
      <c r="D263" s="748" t="s">
        <v>5799</v>
      </c>
      <c r="E263" s="748" t="s">
        <v>5800</v>
      </c>
      <c r="F263" s="764">
        <v>152</v>
      </c>
      <c r="G263" s="764">
        <v>73872</v>
      </c>
      <c r="H263" s="764">
        <v>1</v>
      </c>
      <c r="I263" s="764">
        <v>486</v>
      </c>
      <c r="J263" s="764">
        <v>81</v>
      </c>
      <c r="K263" s="764">
        <v>39392</v>
      </c>
      <c r="L263" s="764">
        <v>0.53324669698938709</v>
      </c>
      <c r="M263" s="764">
        <v>486.32098765432102</v>
      </c>
      <c r="N263" s="764">
        <v>57</v>
      </c>
      <c r="O263" s="764">
        <v>27759</v>
      </c>
      <c r="P263" s="753">
        <v>0.37577160493827161</v>
      </c>
      <c r="Q263" s="765">
        <v>487</v>
      </c>
    </row>
    <row r="264" spans="1:17" ht="14.4" customHeight="1" x14ac:dyDescent="0.3">
      <c r="A264" s="746" t="s">
        <v>5770</v>
      </c>
      <c r="B264" s="748" t="s">
        <v>3746</v>
      </c>
      <c r="C264" s="748" t="s">
        <v>4615</v>
      </c>
      <c r="D264" s="748" t="s">
        <v>5801</v>
      </c>
      <c r="E264" s="748" t="s">
        <v>5802</v>
      </c>
      <c r="F264" s="764">
        <v>17</v>
      </c>
      <c r="G264" s="764">
        <v>680</v>
      </c>
      <c r="H264" s="764">
        <v>1</v>
      </c>
      <c r="I264" s="764">
        <v>40</v>
      </c>
      <c r="J264" s="764">
        <v>20</v>
      </c>
      <c r="K264" s="764">
        <v>812</v>
      </c>
      <c r="L264" s="764">
        <v>1.1941176470588235</v>
      </c>
      <c r="M264" s="764">
        <v>40.6</v>
      </c>
      <c r="N264" s="764">
        <v>10</v>
      </c>
      <c r="O264" s="764">
        <v>410</v>
      </c>
      <c r="P264" s="753">
        <v>0.6029411764705882</v>
      </c>
      <c r="Q264" s="765">
        <v>41</v>
      </c>
    </row>
    <row r="265" spans="1:17" ht="14.4" customHeight="1" x14ac:dyDescent="0.3">
      <c r="A265" s="746" t="s">
        <v>5770</v>
      </c>
      <c r="B265" s="748" t="s">
        <v>3746</v>
      </c>
      <c r="C265" s="748" t="s">
        <v>4615</v>
      </c>
      <c r="D265" s="748" t="s">
        <v>5803</v>
      </c>
      <c r="E265" s="748" t="s">
        <v>5804</v>
      </c>
      <c r="F265" s="764"/>
      <c r="G265" s="764"/>
      <c r="H265" s="764"/>
      <c r="I265" s="764"/>
      <c r="J265" s="764"/>
      <c r="K265" s="764"/>
      <c r="L265" s="764"/>
      <c r="M265" s="764"/>
      <c r="N265" s="764">
        <v>1</v>
      </c>
      <c r="O265" s="764">
        <v>762</v>
      </c>
      <c r="P265" s="753"/>
      <c r="Q265" s="765">
        <v>762</v>
      </c>
    </row>
    <row r="266" spans="1:17" ht="14.4" customHeight="1" x14ac:dyDescent="0.3">
      <c r="A266" s="746" t="s">
        <v>5770</v>
      </c>
      <c r="B266" s="748" t="s">
        <v>3746</v>
      </c>
      <c r="C266" s="748" t="s">
        <v>4615</v>
      </c>
      <c r="D266" s="748" t="s">
        <v>5805</v>
      </c>
      <c r="E266" s="748" t="s">
        <v>5806</v>
      </c>
      <c r="F266" s="764"/>
      <c r="G266" s="764"/>
      <c r="H266" s="764"/>
      <c r="I266" s="764"/>
      <c r="J266" s="764"/>
      <c r="K266" s="764"/>
      <c r="L266" s="764"/>
      <c r="M266" s="764"/>
      <c r="N266" s="764">
        <v>1</v>
      </c>
      <c r="O266" s="764">
        <v>2072</v>
      </c>
      <c r="P266" s="753"/>
      <c r="Q266" s="765">
        <v>2072</v>
      </c>
    </row>
    <row r="267" spans="1:17" ht="14.4" customHeight="1" x14ac:dyDescent="0.3">
      <c r="A267" s="746" t="s">
        <v>5770</v>
      </c>
      <c r="B267" s="748" t="s">
        <v>3746</v>
      </c>
      <c r="C267" s="748" t="s">
        <v>4615</v>
      </c>
      <c r="D267" s="748" t="s">
        <v>5807</v>
      </c>
      <c r="E267" s="748" t="s">
        <v>5808</v>
      </c>
      <c r="F267" s="764">
        <v>49</v>
      </c>
      <c r="G267" s="764">
        <v>29596</v>
      </c>
      <c r="H267" s="764">
        <v>1</v>
      </c>
      <c r="I267" s="764">
        <v>604</v>
      </c>
      <c r="J267" s="764">
        <v>49</v>
      </c>
      <c r="K267" s="764">
        <v>29668</v>
      </c>
      <c r="L267" s="764">
        <v>1.0024327611839439</v>
      </c>
      <c r="M267" s="764">
        <v>605.46938775510205</v>
      </c>
      <c r="N267" s="764">
        <v>36</v>
      </c>
      <c r="O267" s="764">
        <v>21888</v>
      </c>
      <c r="P267" s="753">
        <v>0.73955939991890796</v>
      </c>
      <c r="Q267" s="765">
        <v>608</v>
      </c>
    </row>
    <row r="268" spans="1:17" ht="14.4" customHeight="1" x14ac:dyDescent="0.3">
      <c r="A268" s="746" t="s">
        <v>5770</v>
      </c>
      <c r="B268" s="748" t="s">
        <v>3746</v>
      </c>
      <c r="C268" s="748" t="s">
        <v>4615</v>
      </c>
      <c r="D268" s="748" t="s">
        <v>5809</v>
      </c>
      <c r="E268" s="748" t="s">
        <v>5810</v>
      </c>
      <c r="F268" s="764">
        <v>2</v>
      </c>
      <c r="G268" s="764">
        <v>304</v>
      </c>
      <c r="H268" s="764">
        <v>1</v>
      </c>
      <c r="I268" s="764">
        <v>152</v>
      </c>
      <c r="J268" s="764">
        <v>8</v>
      </c>
      <c r="K268" s="764">
        <v>1216</v>
      </c>
      <c r="L268" s="764">
        <v>4</v>
      </c>
      <c r="M268" s="764">
        <v>152</v>
      </c>
      <c r="N268" s="764"/>
      <c r="O268" s="764"/>
      <c r="P268" s="753"/>
      <c r="Q268" s="765"/>
    </row>
    <row r="269" spans="1:17" ht="14.4" customHeight="1" x14ac:dyDescent="0.3">
      <c r="A269" s="746" t="s">
        <v>5811</v>
      </c>
      <c r="B269" s="748" t="s">
        <v>5564</v>
      </c>
      <c r="C269" s="748" t="s">
        <v>4615</v>
      </c>
      <c r="D269" s="748" t="s">
        <v>5812</v>
      </c>
      <c r="E269" s="748" t="s">
        <v>5813</v>
      </c>
      <c r="F269" s="764">
        <v>2</v>
      </c>
      <c r="G269" s="764">
        <v>2360</v>
      </c>
      <c r="H269" s="764">
        <v>1</v>
      </c>
      <c r="I269" s="764">
        <v>1180</v>
      </c>
      <c r="J269" s="764"/>
      <c r="K269" s="764"/>
      <c r="L269" s="764"/>
      <c r="M269" s="764"/>
      <c r="N269" s="764">
        <v>1</v>
      </c>
      <c r="O269" s="764">
        <v>1184</v>
      </c>
      <c r="P269" s="753">
        <v>0.50169491525423726</v>
      </c>
      <c r="Q269" s="765">
        <v>1184</v>
      </c>
    </row>
    <row r="270" spans="1:17" ht="14.4" customHeight="1" x14ac:dyDescent="0.3">
      <c r="A270" s="746" t="s">
        <v>5811</v>
      </c>
      <c r="B270" s="748" t="s">
        <v>5564</v>
      </c>
      <c r="C270" s="748" t="s">
        <v>4615</v>
      </c>
      <c r="D270" s="748" t="s">
        <v>5814</v>
      </c>
      <c r="E270" s="748" t="s">
        <v>5815</v>
      </c>
      <c r="F270" s="764"/>
      <c r="G270" s="764"/>
      <c r="H270" s="764"/>
      <c r="I270" s="764"/>
      <c r="J270" s="764">
        <v>1</v>
      </c>
      <c r="K270" s="764">
        <v>172</v>
      </c>
      <c r="L270" s="764"/>
      <c r="M270" s="764">
        <v>172</v>
      </c>
      <c r="N270" s="764"/>
      <c r="O270" s="764"/>
      <c r="P270" s="753"/>
      <c r="Q270" s="765"/>
    </row>
    <row r="271" spans="1:17" ht="14.4" customHeight="1" x14ac:dyDescent="0.3">
      <c r="A271" s="746" t="s">
        <v>5811</v>
      </c>
      <c r="B271" s="748" t="s">
        <v>5564</v>
      </c>
      <c r="C271" s="748" t="s">
        <v>4615</v>
      </c>
      <c r="D271" s="748" t="s">
        <v>5816</v>
      </c>
      <c r="E271" s="748" t="s">
        <v>5817</v>
      </c>
      <c r="F271" s="764"/>
      <c r="G271" s="764"/>
      <c r="H271" s="764"/>
      <c r="I271" s="764"/>
      <c r="J271" s="764"/>
      <c r="K271" s="764"/>
      <c r="L271" s="764"/>
      <c r="M271" s="764"/>
      <c r="N271" s="764">
        <v>1</v>
      </c>
      <c r="O271" s="764">
        <v>351</v>
      </c>
      <c r="P271" s="753"/>
      <c r="Q271" s="765">
        <v>351</v>
      </c>
    </row>
    <row r="272" spans="1:17" ht="14.4" customHeight="1" x14ac:dyDescent="0.3">
      <c r="A272" s="746" t="s">
        <v>5811</v>
      </c>
      <c r="B272" s="748" t="s">
        <v>5564</v>
      </c>
      <c r="C272" s="748" t="s">
        <v>4615</v>
      </c>
      <c r="D272" s="748" t="s">
        <v>5818</v>
      </c>
      <c r="E272" s="748" t="s">
        <v>5819</v>
      </c>
      <c r="F272" s="764"/>
      <c r="G272" s="764"/>
      <c r="H272" s="764"/>
      <c r="I272" s="764"/>
      <c r="J272" s="764">
        <v>2</v>
      </c>
      <c r="K272" s="764">
        <v>1090</v>
      </c>
      <c r="L272" s="764"/>
      <c r="M272" s="764">
        <v>545</v>
      </c>
      <c r="N272" s="764"/>
      <c r="O272" s="764"/>
      <c r="P272" s="753"/>
      <c r="Q272" s="765"/>
    </row>
    <row r="273" spans="1:17" ht="14.4" customHeight="1" x14ac:dyDescent="0.3">
      <c r="A273" s="746" t="s">
        <v>5811</v>
      </c>
      <c r="B273" s="748" t="s">
        <v>5564</v>
      </c>
      <c r="C273" s="748" t="s">
        <v>4615</v>
      </c>
      <c r="D273" s="748" t="s">
        <v>5820</v>
      </c>
      <c r="E273" s="748" t="s">
        <v>5821</v>
      </c>
      <c r="F273" s="764"/>
      <c r="G273" s="764"/>
      <c r="H273" s="764"/>
      <c r="I273" s="764"/>
      <c r="J273" s="764">
        <v>1</v>
      </c>
      <c r="K273" s="764">
        <v>674</v>
      </c>
      <c r="L273" s="764"/>
      <c r="M273" s="764">
        <v>674</v>
      </c>
      <c r="N273" s="764"/>
      <c r="O273" s="764"/>
      <c r="P273" s="753"/>
      <c r="Q273" s="765"/>
    </row>
    <row r="274" spans="1:17" ht="14.4" customHeight="1" x14ac:dyDescent="0.3">
      <c r="A274" s="746" t="s">
        <v>5811</v>
      </c>
      <c r="B274" s="748" t="s">
        <v>5564</v>
      </c>
      <c r="C274" s="748" t="s">
        <v>4615</v>
      </c>
      <c r="D274" s="748" t="s">
        <v>5822</v>
      </c>
      <c r="E274" s="748" t="s">
        <v>5823</v>
      </c>
      <c r="F274" s="764"/>
      <c r="G274" s="764"/>
      <c r="H274" s="764"/>
      <c r="I274" s="764"/>
      <c r="J274" s="764"/>
      <c r="K274" s="764"/>
      <c r="L274" s="764"/>
      <c r="M274" s="764"/>
      <c r="N274" s="764">
        <v>1</v>
      </c>
      <c r="O274" s="764">
        <v>511</v>
      </c>
      <c r="P274" s="753"/>
      <c r="Q274" s="765">
        <v>511</v>
      </c>
    </row>
    <row r="275" spans="1:17" ht="14.4" customHeight="1" x14ac:dyDescent="0.3">
      <c r="A275" s="746" t="s">
        <v>5811</v>
      </c>
      <c r="B275" s="748" t="s">
        <v>5564</v>
      </c>
      <c r="C275" s="748" t="s">
        <v>4615</v>
      </c>
      <c r="D275" s="748" t="s">
        <v>5824</v>
      </c>
      <c r="E275" s="748" t="s">
        <v>5825</v>
      </c>
      <c r="F275" s="764"/>
      <c r="G275" s="764"/>
      <c r="H275" s="764"/>
      <c r="I275" s="764"/>
      <c r="J275" s="764"/>
      <c r="K275" s="764"/>
      <c r="L275" s="764"/>
      <c r="M275" s="764"/>
      <c r="N275" s="764">
        <v>1</v>
      </c>
      <c r="O275" s="764">
        <v>421</v>
      </c>
      <c r="P275" s="753"/>
      <c r="Q275" s="765">
        <v>421</v>
      </c>
    </row>
    <row r="276" spans="1:17" ht="14.4" customHeight="1" x14ac:dyDescent="0.3">
      <c r="A276" s="746" t="s">
        <v>5811</v>
      </c>
      <c r="B276" s="748" t="s">
        <v>5564</v>
      </c>
      <c r="C276" s="748" t="s">
        <v>4615</v>
      </c>
      <c r="D276" s="748" t="s">
        <v>5826</v>
      </c>
      <c r="E276" s="748" t="s">
        <v>5827</v>
      </c>
      <c r="F276" s="764"/>
      <c r="G276" s="764"/>
      <c r="H276" s="764"/>
      <c r="I276" s="764"/>
      <c r="J276" s="764">
        <v>2</v>
      </c>
      <c r="K276" s="764">
        <v>688</v>
      </c>
      <c r="L276" s="764"/>
      <c r="M276" s="764">
        <v>344</v>
      </c>
      <c r="N276" s="764"/>
      <c r="O276" s="764"/>
      <c r="P276" s="753"/>
      <c r="Q276" s="765"/>
    </row>
    <row r="277" spans="1:17" ht="14.4" customHeight="1" x14ac:dyDescent="0.3">
      <c r="A277" s="746" t="s">
        <v>5811</v>
      </c>
      <c r="B277" s="748" t="s">
        <v>5564</v>
      </c>
      <c r="C277" s="748" t="s">
        <v>4615</v>
      </c>
      <c r="D277" s="748" t="s">
        <v>5828</v>
      </c>
      <c r="E277" s="748" t="s">
        <v>5829</v>
      </c>
      <c r="F277" s="764"/>
      <c r="G277" s="764"/>
      <c r="H277" s="764"/>
      <c r="I277" s="764"/>
      <c r="J277" s="764">
        <v>1</v>
      </c>
      <c r="K277" s="764">
        <v>110</v>
      </c>
      <c r="L277" s="764"/>
      <c r="M277" s="764">
        <v>110</v>
      </c>
      <c r="N277" s="764">
        <v>1</v>
      </c>
      <c r="O277" s="764">
        <v>111</v>
      </c>
      <c r="P277" s="753"/>
      <c r="Q277" s="765">
        <v>111</v>
      </c>
    </row>
    <row r="278" spans="1:17" ht="14.4" customHeight="1" x14ac:dyDescent="0.3">
      <c r="A278" s="746" t="s">
        <v>5811</v>
      </c>
      <c r="B278" s="748" t="s">
        <v>5564</v>
      </c>
      <c r="C278" s="748" t="s">
        <v>4615</v>
      </c>
      <c r="D278" s="748" t="s">
        <v>5830</v>
      </c>
      <c r="E278" s="748" t="s">
        <v>5831</v>
      </c>
      <c r="F278" s="764"/>
      <c r="G278" s="764"/>
      <c r="H278" s="764"/>
      <c r="I278" s="764"/>
      <c r="J278" s="764">
        <v>2</v>
      </c>
      <c r="K278" s="764">
        <v>408</v>
      </c>
      <c r="L278" s="764"/>
      <c r="M278" s="764">
        <v>204</v>
      </c>
      <c r="N278" s="764"/>
      <c r="O278" s="764"/>
      <c r="P278" s="753"/>
      <c r="Q278" s="765"/>
    </row>
    <row r="279" spans="1:17" ht="14.4" customHeight="1" x14ac:dyDescent="0.3">
      <c r="A279" s="746" t="s">
        <v>5811</v>
      </c>
      <c r="B279" s="748" t="s">
        <v>5564</v>
      </c>
      <c r="C279" s="748" t="s">
        <v>4615</v>
      </c>
      <c r="D279" s="748" t="s">
        <v>5832</v>
      </c>
      <c r="E279" s="748" t="s">
        <v>5833</v>
      </c>
      <c r="F279" s="764"/>
      <c r="G279" s="764"/>
      <c r="H279" s="764"/>
      <c r="I279" s="764"/>
      <c r="J279" s="764">
        <v>1</v>
      </c>
      <c r="K279" s="764">
        <v>38</v>
      </c>
      <c r="L279" s="764"/>
      <c r="M279" s="764">
        <v>38</v>
      </c>
      <c r="N279" s="764"/>
      <c r="O279" s="764"/>
      <c r="P279" s="753"/>
      <c r="Q279" s="765"/>
    </row>
    <row r="280" spans="1:17" ht="14.4" customHeight="1" x14ac:dyDescent="0.3">
      <c r="A280" s="746" t="s">
        <v>5811</v>
      </c>
      <c r="B280" s="748" t="s">
        <v>5564</v>
      </c>
      <c r="C280" s="748" t="s">
        <v>4615</v>
      </c>
      <c r="D280" s="748" t="s">
        <v>5834</v>
      </c>
      <c r="E280" s="748" t="s">
        <v>5835</v>
      </c>
      <c r="F280" s="764"/>
      <c r="G280" s="764"/>
      <c r="H280" s="764"/>
      <c r="I280" s="764"/>
      <c r="J280" s="764">
        <v>1</v>
      </c>
      <c r="K280" s="764">
        <v>4993</v>
      </c>
      <c r="L280" s="764"/>
      <c r="M280" s="764">
        <v>4993</v>
      </c>
      <c r="N280" s="764"/>
      <c r="O280" s="764"/>
      <c r="P280" s="753"/>
      <c r="Q280" s="765"/>
    </row>
    <row r="281" spans="1:17" ht="14.4" customHeight="1" x14ac:dyDescent="0.3">
      <c r="A281" s="746" t="s">
        <v>5811</v>
      </c>
      <c r="B281" s="748" t="s">
        <v>5564</v>
      </c>
      <c r="C281" s="748" t="s">
        <v>4615</v>
      </c>
      <c r="D281" s="748" t="s">
        <v>5836</v>
      </c>
      <c r="E281" s="748" t="s">
        <v>5837</v>
      </c>
      <c r="F281" s="764"/>
      <c r="G281" s="764"/>
      <c r="H281" s="764"/>
      <c r="I281" s="764"/>
      <c r="J281" s="764">
        <v>1</v>
      </c>
      <c r="K281" s="764">
        <v>674</v>
      </c>
      <c r="L281" s="764"/>
      <c r="M281" s="764">
        <v>674</v>
      </c>
      <c r="N281" s="764"/>
      <c r="O281" s="764"/>
      <c r="P281" s="753"/>
      <c r="Q281" s="765"/>
    </row>
    <row r="282" spans="1:17" ht="14.4" customHeight="1" x14ac:dyDescent="0.3">
      <c r="A282" s="746" t="s">
        <v>5811</v>
      </c>
      <c r="B282" s="748" t="s">
        <v>5564</v>
      </c>
      <c r="C282" s="748" t="s">
        <v>4615</v>
      </c>
      <c r="D282" s="748" t="s">
        <v>5838</v>
      </c>
      <c r="E282" s="748" t="s">
        <v>5839</v>
      </c>
      <c r="F282" s="764"/>
      <c r="G282" s="764"/>
      <c r="H282" s="764"/>
      <c r="I282" s="764"/>
      <c r="J282" s="764">
        <v>1</v>
      </c>
      <c r="K282" s="764">
        <v>473</v>
      </c>
      <c r="L282" s="764"/>
      <c r="M282" s="764">
        <v>473</v>
      </c>
      <c r="N282" s="764"/>
      <c r="O282" s="764"/>
      <c r="P282" s="753"/>
      <c r="Q282" s="765"/>
    </row>
    <row r="283" spans="1:17" ht="14.4" customHeight="1" x14ac:dyDescent="0.3">
      <c r="A283" s="746" t="s">
        <v>5811</v>
      </c>
      <c r="B283" s="748" t="s">
        <v>5564</v>
      </c>
      <c r="C283" s="748" t="s">
        <v>4615</v>
      </c>
      <c r="D283" s="748" t="s">
        <v>5840</v>
      </c>
      <c r="E283" s="748" t="s">
        <v>5841</v>
      </c>
      <c r="F283" s="764"/>
      <c r="G283" s="764"/>
      <c r="H283" s="764"/>
      <c r="I283" s="764"/>
      <c r="J283" s="764"/>
      <c r="K283" s="764"/>
      <c r="L283" s="764"/>
      <c r="M283" s="764"/>
      <c r="N283" s="764">
        <v>1</v>
      </c>
      <c r="O283" s="764">
        <v>289</v>
      </c>
      <c r="P283" s="753"/>
      <c r="Q283" s="765">
        <v>289</v>
      </c>
    </row>
    <row r="284" spans="1:17" ht="14.4" customHeight="1" x14ac:dyDescent="0.3">
      <c r="A284" s="746" t="s">
        <v>5811</v>
      </c>
      <c r="B284" s="748" t="s">
        <v>5564</v>
      </c>
      <c r="C284" s="748" t="s">
        <v>4615</v>
      </c>
      <c r="D284" s="748" t="s">
        <v>5842</v>
      </c>
      <c r="E284" s="748" t="s">
        <v>5843</v>
      </c>
      <c r="F284" s="764"/>
      <c r="G284" s="764"/>
      <c r="H284" s="764"/>
      <c r="I284" s="764"/>
      <c r="J284" s="764">
        <v>1</v>
      </c>
      <c r="K284" s="764">
        <v>166</v>
      </c>
      <c r="L284" s="764"/>
      <c r="M284" s="764">
        <v>166</v>
      </c>
      <c r="N284" s="764"/>
      <c r="O284" s="764"/>
      <c r="P284" s="753"/>
      <c r="Q284" s="765"/>
    </row>
    <row r="285" spans="1:17" ht="14.4" customHeight="1" thickBot="1" x14ac:dyDescent="0.35">
      <c r="A285" s="754" t="s">
        <v>5844</v>
      </c>
      <c r="B285" s="755" t="s">
        <v>5344</v>
      </c>
      <c r="C285" s="755" t="s">
        <v>4615</v>
      </c>
      <c r="D285" s="755" t="s">
        <v>5345</v>
      </c>
      <c r="E285" s="755" t="s">
        <v>5346</v>
      </c>
      <c r="F285" s="766"/>
      <c r="G285" s="766"/>
      <c r="H285" s="766"/>
      <c r="I285" s="766"/>
      <c r="J285" s="766">
        <v>3</v>
      </c>
      <c r="K285" s="766">
        <v>28011</v>
      </c>
      <c r="L285" s="766"/>
      <c r="M285" s="766">
        <v>9337</v>
      </c>
      <c r="N285" s="766"/>
      <c r="O285" s="766"/>
      <c r="P285" s="760"/>
      <c r="Q285" s="76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5199</v>
      </c>
      <c r="D3" s="197">
        <f>SUBTOTAL(9,D6:D1048576)</f>
        <v>5102</v>
      </c>
      <c r="E3" s="197">
        <f>SUBTOTAL(9,E6:E1048576)</f>
        <v>5450</v>
      </c>
      <c r="F3" s="198">
        <f>IF(OR(E3=0,C3=0),"",E3/C3)</f>
        <v>1.0482785150990575</v>
      </c>
      <c r="G3" s="452">
        <f>SUBTOTAL(9,G6:G1048576)</f>
        <v>5115.6261000000004</v>
      </c>
      <c r="H3" s="453">
        <f>SUBTOTAL(9,H6:H1048576)</f>
        <v>5031.0747000000001</v>
      </c>
      <c r="I3" s="453">
        <f>SUBTOTAL(9,I6:I1048576)</f>
        <v>5339.6432999999997</v>
      </c>
      <c r="J3" s="198">
        <f>IF(OR(I3=0,G3=0),"",I3/G3)</f>
        <v>1.0437907688366825</v>
      </c>
      <c r="K3" s="452">
        <f>SUBTOTAL(9,K6:K1048576)</f>
        <v>415.92</v>
      </c>
      <c r="L3" s="453">
        <f>SUBTOTAL(9,L6:L1048576)</f>
        <v>408.16</v>
      </c>
      <c r="M3" s="453">
        <f>SUBTOTAL(9,M6:M1048576)</f>
        <v>436</v>
      </c>
      <c r="N3" s="199">
        <f>IF(OR(M3=0,E3=0),"",M3/E3)</f>
        <v>0.08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32"/>
      <c r="B5" s="933"/>
      <c r="C5" s="936">
        <v>2013</v>
      </c>
      <c r="D5" s="936">
        <v>2014</v>
      </c>
      <c r="E5" s="936">
        <v>2015</v>
      </c>
      <c r="F5" s="937" t="s">
        <v>2</v>
      </c>
      <c r="G5" s="941">
        <v>2013</v>
      </c>
      <c r="H5" s="936">
        <v>2014</v>
      </c>
      <c r="I5" s="936">
        <v>2015</v>
      </c>
      <c r="J5" s="937" t="s">
        <v>2</v>
      </c>
      <c r="K5" s="941">
        <v>2013</v>
      </c>
      <c r="L5" s="936">
        <v>2014</v>
      </c>
      <c r="M5" s="936">
        <v>2015</v>
      </c>
      <c r="N5" s="942" t="s">
        <v>93</v>
      </c>
    </row>
    <row r="6" spans="1:14" ht="14.4" customHeight="1" thickBot="1" x14ac:dyDescent="0.35">
      <c r="A6" s="934" t="s">
        <v>4758</v>
      </c>
      <c r="B6" s="935" t="s">
        <v>5846</v>
      </c>
      <c r="C6" s="938">
        <v>5199</v>
      </c>
      <c r="D6" s="939">
        <v>5102</v>
      </c>
      <c r="E6" s="939">
        <v>5450</v>
      </c>
      <c r="F6" s="940">
        <v>1.0482785150990575</v>
      </c>
      <c r="G6" s="938">
        <v>5115.6261000000004</v>
      </c>
      <c r="H6" s="939">
        <v>5031.0747000000001</v>
      </c>
      <c r="I6" s="939">
        <v>5339.6432999999997</v>
      </c>
      <c r="J6" s="940">
        <v>1.0437907688366825</v>
      </c>
      <c r="K6" s="938">
        <v>415.92</v>
      </c>
      <c r="L6" s="939">
        <v>408.16</v>
      </c>
      <c r="M6" s="939">
        <v>436</v>
      </c>
      <c r="N6" s="943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0.92267852406591844</v>
      </c>
      <c r="C4" s="331">
        <f t="shared" ref="C4:M4" si="0">(C10+C8)/C6</f>
        <v>1.4355672809384779</v>
      </c>
      <c r="D4" s="331">
        <f t="shared" si="0"/>
        <v>1.5163509043931209</v>
      </c>
      <c r="E4" s="331">
        <f t="shared" si="0"/>
        <v>1.693676946787553</v>
      </c>
      <c r="F4" s="331">
        <f t="shared" si="0"/>
        <v>1.7820233831605397</v>
      </c>
      <c r="G4" s="331">
        <f t="shared" si="0"/>
        <v>1.7294774773455353</v>
      </c>
      <c r="H4" s="331">
        <f t="shared" si="0"/>
        <v>5.7127033982129786E-3</v>
      </c>
      <c r="I4" s="331">
        <f t="shared" si="0"/>
        <v>5.7127033982129786E-3</v>
      </c>
      <c r="J4" s="331">
        <f t="shared" si="0"/>
        <v>5.7127033982129786E-3</v>
      </c>
      <c r="K4" s="331">
        <f t="shared" si="0"/>
        <v>5.7127033982129786E-3</v>
      </c>
      <c r="L4" s="331">
        <f t="shared" si="0"/>
        <v>5.7127033982129786E-3</v>
      </c>
      <c r="M4" s="331">
        <f t="shared" si="0"/>
        <v>5.7127033982129786E-3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2459.1407199999999</v>
      </c>
      <c r="C5" s="331">
        <f>IF(ISERROR(VLOOKUP($A5,'Man Tab'!$A:$Q,COLUMN()+2,0)),0,VLOOKUP($A5,'Man Tab'!$A:$Q,COLUMN()+2,0))</f>
        <v>2434.8572300000101</v>
      </c>
      <c r="D5" s="331">
        <f>IF(ISERROR(VLOOKUP($A5,'Man Tab'!$A:$Q,COLUMN()+2,0)),0,VLOOKUP($A5,'Man Tab'!$A:$Q,COLUMN()+2,0))</f>
        <v>2495.3859699999998</v>
      </c>
      <c r="E5" s="331">
        <f>IF(ISERROR(VLOOKUP($A5,'Man Tab'!$A:$Q,COLUMN()+2,0)),0,VLOOKUP($A5,'Man Tab'!$A:$Q,COLUMN()+2,0))</f>
        <v>2395.0292300000001</v>
      </c>
      <c r="F5" s="331">
        <f>IF(ISERROR(VLOOKUP($A5,'Man Tab'!$A:$Q,COLUMN()+2,0)),0,VLOOKUP($A5,'Man Tab'!$A:$Q,COLUMN()+2,0))</f>
        <v>2422.64327</v>
      </c>
      <c r="G5" s="331">
        <f>IF(ISERROR(VLOOKUP($A5,'Man Tab'!$A:$Q,COLUMN()+2,0)),0,VLOOKUP($A5,'Man Tab'!$A:$Q,COLUMN()+2,0))</f>
        <v>2432.2437799999998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2459.1407199999999</v>
      </c>
      <c r="C6" s="333">
        <f t="shared" ref="C6:M6" si="1">C5+B6</f>
        <v>4893.99795000001</v>
      </c>
      <c r="D6" s="333">
        <f t="shared" si="1"/>
        <v>7389.3839200000093</v>
      </c>
      <c r="E6" s="333">
        <f t="shared" si="1"/>
        <v>9784.4131500000094</v>
      </c>
      <c r="F6" s="333">
        <f t="shared" si="1"/>
        <v>12207.05642000001</v>
      </c>
      <c r="G6" s="333">
        <f t="shared" si="1"/>
        <v>14639.300200000009</v>
      </c>
      <c r="H6" s="333">
        <f t="shared" si="1"/>
        <v>14639.300200000009</v>
      </c>
      <c r="I6" s="333">
        <f t="shared" si="1"/>
        <v>14639.300200000009</v>
      </c>
      <c r="J6" s="333">
        <f t="shared" si="1"/>
        <v>14639.300200000009</v>
      </c>
      <c r="K6" s="333">
        <f t="shared" si="1"/>
        <v>14639.300200000009</v>
      </c>
      <c r="L6" s="333">
        <f t="shared" si="1"/>
        <v>14639.300200000009</v>
      </c>
      <c r="M6" s="333">
        <f t="shared" si="1"/>
        <v>14639.300200000009</v>
      </c>
    </row>
    <row r="7" spans="1:13" ht="14.4" customHeight="1" x14ac:dyDescent="0.3">
      <c r="A7" s="332" t="s">
        <v>126</v>
      </c>
      <c r="B7" s="332">
        <v>75.113</v>
      </c>
      <c r="C7" s="332">
        <v>233.226</v>
      </c>
      <c r="D7" s="332">
        <v>371.92599999999999</v>
      </c>
      <c r="E7" s="332">
        <v>550.23299999999995</v>
      </c>
      <c r="F7" s="332">
        <v>722.32100000000003</v>
      </c>
      <c r="G7" s="332">
        <v>841.15700000000004</v>
      </c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2253.39</v>
      </c>
      <c r="C8" s="333">
        <f t="shared" ref="C8:M8" si="2">C7*30</f>
        <v>6996.78</v>
      </c>
      <c r="D8" s="333">
        <f t="shared" si="2"/>
        <v>11157.779999999999</v>
      </c>
      <c r="E8" s="333">
        <f t="shared" si="2"/>
        <v>16506.989999999998</v>
      </c>
      <c r="F8" s="333">
        <f t="shared" si="2"/>
        <v>21669.63</v>
      </c>
      <c r="G8" s="333">
        <f t="shared" si="2"/>
        <v>25234.710000000003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15606.33</v>
      </c>
      <c r="C9" s="332">
        <v>13277</v>
      </c>
      <c r="D9" s="332">
        <v>18235.66</v>
      </c>
      <c r="E9" s="332">
        <v>17526</v>
      </c>
      <c r="F9" s="332">
        <v>18984.990000000002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15.60633</v>
      </c>
      <c r="C10" s="333">
        <f t="shared" ref="C10:M10" si="3">C9/1000+B10</f>
        <v>28.883330000000001</v>
      </c>
      <c r="D10" s="333">
        <f t="shared" si="3"/>
        <v>47.118989999999997</v>
      </c>
      <c r="E10" s="333">
        <f t="shared" si="3"/>
        <v>64.644989999999993</v>
      </c>
      <c r="F10" s="333">
        <f t="shared" si="3"/>
        <v>83.629979999999989</v>
      </c>
      <c r="G10" s="333">
        <f t="shared" si="3"/>
        <v>83.629979999999989</v>
      </c>
      <c r="H10" s="333">
        <f t="shared" si="3"/>
        <v>83.629979999999989</v>
      </c>
      <c r="I10" s="333">
        <f t="shared" si="3"/>
        <v>83.629979999999989</v>
      </c>
      <c r="J10" s="333">
        <f t="shared" si="3"/>
        <v>83.629979999999989</v>
      </c>
      <c r="K10" s="333">
        <f t="shared" si="3"/>
        <v>83.629979999999989</v>
      </c>
      <c r="L10" s="333">
        <f t="shared" si="3"/>
        <v>83.629979999999989</v>
      </c>
      <c r="M10" s="333">
        <f t="shared" si="3"/>
        <v>83.629979999999989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6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1.2158655414670783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1.2158655414670783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312</v>
      </c>
      <c r="E4" s="242" t="s">
        <v>313</v>
      </c>
      <c r="F4" s="242" t="s">
        <v>314</v>
      </c>
      <c r="G4" s="242" t="s">
        <v>315</v>
      </c>
      <c r="H4" s="242" t="s">
        <v>316</v>
      </c>
      <c r="I4" s="242" t="s">
        <v>317</v>
      </c>
      <c r="J4" s="242" t="s">
        <v>318</v>
      </c>
      <c r="K4" s="242" t="s">
        <v>319</v>
      </c>
      <c r="L4" s="242" t="s">
        <v>320</v>
      </c>
      <c r="M4" s="242" t="s">
        <v>321</v>
      </c>
      <c r="N4" s="242" t="s">
        <v>322</v>
      </c>
      <c r="O4" s="242" t="s">
        <v>323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2372.7675964147602</v>
      </c>
      <c r="C7" s="56">
        <v>197.730633034563</v>
      </c>
      <c r="D7" s="56">
        <v>177.48401999999999</v>
      </c>
      <c r="E7" s="56">
        <v>223.498590000001</v>
      </c>
      <c r="F7" s="56">
        <v>207.31550999999999</v>
      </c>
      <c r="G7" s="56">
        <v>160.95266000000001</v>
      </c>
      <c r="H7" s="56">
        <v>184.89964000000001</v>
      </c>
      <c r="I7" s="56">
        <v>166.16506000000001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1120.31548</v>
      </c>
      <c r="Q7" s="189">
        <v>0.94431117627600003</v>
      </c>
    </row>
    <row r="8" spans="1:17" ht="14.4" customHeight="1" x14ac:dyDescent="0.3">
      <c r="A8" s="19" t="s">
        <v>36</v>
      </c>
      <c r="B8" s="55">
        <v>86.537765246438994</v>
      </c>
      <c r="C8" s="56">
        <v>7.2114804372029999</v>
      </c>
      <c r="D8" s="56">
        <v>3.6259999999999999</v>
      </c>
      <c r="E8" s="56">
        <v>20.875</v>
      </c>
      <c r="F8" s="56">
        <v>18.13</v>
      </c>
      <c r="G8" s="56">
        <v>1.8129999999999999</v>
      </c>
      <c r="H8" s="56">
        <v>1.8129999999999999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46.256999999999998</v>
      </c>
      <c r="Q8" s="189">
        <v>1.0690592683610001</v>
      </c>
    </row>
    <row r="9" spans="1:17" ht="14.4" customHeight="1" x14ac:dyDescent="0.3">
      <c r="A9" s="19" t="s">
        <v>37</v>
      </c>
      <c r="B9" s="55">
        <v>697.12203804234503</v>
      </c>
      <c r="C9" s="56">
        <v>58.093503170195</v>
      </c>
      <c r="D9" s="56">
        <v>60.476640000000003</v>
      </c>
      <c r="E9" s="56">
        <v>49.88044</v>
      </c>
      <c r="F9" s="56">
        <v>53.131039999999999</v>
      </c>
      <c r="G9" s="56">
        <v>61.244669999999999</v>
      </c>
      <c r="H9" s="56">
        <v>61.429319999999997</v>
      </c>
      <c r="I9" s="56">
        <v>57.030119999999997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343.19223</v>
      </c>
      <c r="Q9" s="189">
        <v>0.98459727643499995</v>
      </c>
    </row>
    <row r="10" spans="1:17" ht="14.4" customHeight="1" x14ac:dyDescent="0.3">
      <c r="A10" s="19" t="s">
        <v>38</v>
      </c>
      <c r="B10" s="55">
        <v>892.99997187266399</v>
      </c>
      <c r="C10" s="56">
        <v>74.416664322721999</v>
      </c>
      <c r="D10" s="56">
        <v>83.251149999999996</v>
      </c>
      <c r="E10" s="56">
        <v>87.495140000000006</v>
      </c>
      <c r="F10" s="56">
        <v>99.157499999999999</v>
      </c>
      <c r="G10" s="56">
        <v>90.32938</v>
      </c>
      <c r="H10" s="56">
        <v>97.337140000000005</v>
      </c>
      <c r="I10" s="56">
        <v>93.85172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551.42202999999995</v>
      </c>
      <c r="Q10" s="189">
        <v>1.2349877880589999</v>
      </c>
    </row>
    <row r="11" spans="1:17" ht="14.4" customHeight="1" x14ac:dyDescent="0.3">
      <c r="A11" s="19" t="s">
        <v>39</v>
      </c>
      <c r="B11" s="55">
        <v>429.96991867229099</v>
      </c>
      <c r="C11" s="56">
        <v>35.830826556024</v>
      </c>
      <c r="D11" s="56">
        <v>36.667610000000003</v>
      </c>
      <c r="E11" s="56">
        <v>24.921700000000001</v>
      </c>
      <c r="F11" s="56">
        <v>31.73997</v>
      </c>
      <c r="G11" s="56">
        <v>39.110599999999998</v>
      </c>
      <c r="H11" s="56">
        <v>13.58385</v>
      </c>
      <c r="I11" s="56">
        <v>41.322330000000001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187.34605999999999</v>
      </c>
      <c r="Q11" s="189">
        <v>0.87143798607300005</v>
      </c>
    </row>
    <row r="12" spans="1:17" ht="14.4" customHeight="1" x14ac:dyDescent="0.3">
      <c r="A12" s="19" t="s">
        <v>40</v>
      </c>
      <c r="B12" s="55">
        <v>29.082287164467999</v>
      </c>
      <c r="C12" s="56">
        <v>2.4235239303720002</v>
      </c>
      <c r="D12" s="56">
        <v>1.4971300000000001</v>
      </c>
      <c r="E12" s="56">
        <v>0.64781</v>
      </c>
      <c r="F12" s="56">
        <v>3.1238800000000002</v>
      </c>
      <c r="G12" s="56">
        <v>0.50248999999999999</v>
      </c>
      <c r="H12" s="56">
        <v>0.84709999999999996</v>
      </c>
      <c r="I12" s="56">
        <v>0.23732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6.8557300000000003</v>
      </c>
      <c r="Q12" s="189">
        <v>0.47147117152200002</v>
      </c>
    </row>
    <row r="13" spans="1:17" ht="14.4" customHeight="1" x14ac:dyDescent="0.3">
      <c r="A13" s="19" t="s">
        <v>41</v>
      </c>
      <c r="B13" s="55">
        <v>378.99998806241803</v>
      </c>
      <c r="C13" s="56">
        <v>31.583332338533999</v>
      </c>
      <c r="D13" s="56">
        <v>20.845040000000001</v>
      </c>
      <c r="E13" s="56">
        <v>18.066600000000001</v>
      </c>
      <c r="F13" s="56">
        <v>26.547319999999999</v>
      </c>
      <c r="G13" s="56">
        <v>23.196200000000001</v>
      </c>
      <c r="H13" s="56">
        <v>26.768599999999999</v>
      </c>
      <c r="I13" s="56">
        <v>31.60671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147.03047000000001</v>
      </c>
      <c r="Q13" s="189">
        <v>0.77588640966199995</v>
      </c>
    </row>
    <row r="14" spans="1:17" ht="14.4" customHeight="1" x14ac:dyDescent="0.3">
      <c r="A14" s="19" t="s">
        <v>42</v>
      </c>
      <c r="B14" s="55">
        <v>947.95479190220601</v>
      </c>
      <c r="C14" s="56">
        <v>78.996232658517002</v>
      </c>
      <c r="D14" s="56">
        <v>114.045</v>
      </c>
      <c r="E14" s="56">
        <v>96.74</v>
      </c>
      <c r="F14" s="56">
        <v>93.358999999999995</v>
      </c>
      <c r="G14" s="56">
        <v>77.850999999999999</v>
      </c>
      <c r="H14" s="56">
        <v>61.781999999999996</v>
      </c>
      <c r="I14" s="56">
        <v>52.694000000000003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496.471</v>
      </c>
      <c r="Q14" s="189">
        <v>1.047457123991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263.13398647137501</v>
      </c>
      <c r="C17" s="56">
        <v>21.927832205946999</v>
      </c>
      <c r="D17" s="56">
        <v>9.9602499999990002</v>
      </c>
      <c r="E17" s="56">
        <v>14.71518</v>
      </c>
      <c r="F17" s="56">
        <v>14.410640000000001</v>
      </c>
      <c r="G17" s="56">
        <v>13.84878</v>
      </c>
      <c r="H17" s="56">
        <v>7.7431400000000004</v>
      </c>
      <c r="I17" s="56">
        <v>10.033709999999999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70.711699999999993</v>
      </c>
      <c r="Q17" s="189">
        <v>0.53745774879300001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0.63200000000000001</v>
      </c>
      <c r="E18" s="56">
        <v>6.923</v>
      </c>
      <c r="F18" s="56">
        <v>0.75600000000000001</v>
      </c>
      <c r="G18" s="56">
        <v>2.6520000000000001</v>
      </c>
      <c r="H18" s="56">
        <v>8.4939999999999998</v>
      </c>
      <c r="I18" s="56">
        <v>0.63600000000000001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20.093</v>
      </c>
      <c r="Q18" s="189" t="s">
        <v>336</v>
      </c>
    </row>
    <row r="19" spans="1:17" ht="14.4" customHeight="1" x14ac:dyDescent="0.3">
      <c r="A19" s="19" t="s">
        <v>47</v>
      </c>
      <c r="B19" s="55">
        <v>1049.1527642977701</v>
      </c>
      <c r="C19" s="56">
        <v>87.429397024813994</v>
      </c>
      <c r="D19" s="56">
        <v>92.032419999998993</v>
      </c>
      <c r="E19" s="56">
        <v>72.892359999999996</v>
      </c>
      <c r="F19" s="56">
        <v>72.524519999999995</v>
      </c>
      <c r="G19" s="56">
        <v>87.41789</v>
      </c>
      <c r="H19" s="56">
        <v>71.46472</v>
      </c>
      <c r="I19" s="56">
        <v>78.882450000000006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475.21436</v>
      </c>
      <c r="Q19" s="189">
        <v>0.90590117315800001</v>
      </c>
    </row>
    <row r="20" spans="1:17" ht="14.4" customHeight="1" x14ac:dyDescent="0.3">
      <c r="A20" s="19" t="s">
        <v>48</v>
      </c>
      <c r="B20" s="55">
        <v>23272.9992669569</v>
      </c>
      <c r="C20" s="56">
        <v>1939.41660557974</v>
      </c>
      <c r="D20" s="56">
        <v>1823.8784599999999</v>
      </c>
      <c r="E20" s="56">
        <v>1784.00641</v>
      </c>
      <c r="F20" s="56">
        <v>1837.89589</v>
      </c>
      <c r="G20" s="56">
        <v>1796.9165599999999</v>
      </c>
      <c r="H20" s="56">
        <v>1839.3187600000001</v>
      </c>
      <c r="I20" s="56">
        <v>1863.0743600000001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10945.09044</v>
      </c>
      <c r="Q20" s="189">
        <v>0.94058271685999995</v>
      </c>
    </row>
    <row r="21" spans="1:17" ht="14.4" customHeight="1" x14ac:dyDescent="0.3">
      <c r="A21" s="20" t="s">
        <v>49</v>
      </c>
      <c r="B21" s="55">
        <v>392.99944563606499</v>
      </c>
      <c r="C21" s="56">
        <v>32.749953803004999</v>
      </c>
      <c r="D21" s="56">
        <v>33.195</v>
      </c>
      <c r="E21" s="56">
        <v>33.195</v>
      </c>
      <c r="F21" s="56">
        <v>33.195</v>
      </c>
      <c r="G21" s="56">
        <v>33.195</v>
      </c>
      <c r="H21" s="56">
        <v>33.195</v>
      </c>
      <c r="I21" s="56">
        <v>35.5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201.47499999999999</v>
      </c>
      <c r="Q21" s="189">
        <v>1.0253195124679999</v>
      </c>
    </row>
    <row r="22" spans="1:17" ht="14.4" customHeight="1" x14ac:dyDescent="0.3">
      <c r="A22" s="19" t="s">
        <v>50</v>
      </c>
      <c r="B22" s="55">
        <v>1</v>
      </c>
      <c r="C22" s="56">
        <v>8.3333333332999998E-2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>
        <v>0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1.549999999999</v>
      </c>
      <c r="E24" s="56">
        <v>1</v>
      </c>
      <c r="F24" s="56">
        <v>4.0997000000000003</v>
      </c>
      <c r="G24" s="56">
        <v>5.9989999999989996</v>
      </c>
      <c r="H24" s="56">
        <v>13.966999999999</v>
      </c>
      <c r="I24" s="56">
        <v>1.2099999999990001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27.825699999998999</v>
      </c>
      <c r="Q24" s="189"/>
    </row>
    <row r="25" spans="1:17" ht="14.4" customHeight="1" x14ac:dyDescent="0.3">
      <c r="A25" s="21" t="s">
        <v>53</v>
      </c>
      <c r="B25" s="58">
        <v>30814.719820739701</v>
      </c>
      <c r="C25" s="59">
        <v>2567.8933183949798</v>
      </c>
      <c r="D25" s="59">
        <v>2459.1407199999999</v>
      </c>
      <c r="E25" s="59">
        <v>2434.8572300000101</v>
      </c>
      <c r="F25" s="59">
        <v>2495.3859699999998</v>
      </c>
      <c r="G25" s="59">
        <v>2395.0292300000001</v>
      </c>
      <c r="H25" s="59">
        <v>2422.64327</v>
      </c>
      <c r="I25" s="59">
        <v>2432.2437799999998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14639.3002</v>
      </c>
      <c r="Q25" s="190">
        <v>0.95014981704599999</v>
      </c>
    </row>
    <row r="26" spans="1:17" ht="14.4" customHeight="1" x14ac:dyDescent="0.3">
      <c r="A26" s="19" t="s">
        <v>54</v>
      </c>
      <c r="B26" s="55">
        <v>4380.9294711733601</v>
      </c>
      <c r="C26" s="56">
        <v>365.07745593111298</v>
      </c>
      <c r="D26" s="56">
        <v>464.26539000000201</v>
      </c>
      <c r="E26" s="56">
        <v>373.85349000000099</v>
      </c>
      <c r="F26" s="56">
        <v>477.30443000000201</v>
      </c>
      <c r="G26" s="56">
        <v>398.59614000000101</v>
      </c>
      <c r="H26" s="56">
        <v>370.85196000000002</v>
      </c>
      <c r="I26" s="56">
        <v>454.5806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2539.45201000001</v>
      </c>
      <c r="Q26" s="189">
        <v>1.159321110604</v>
      </c>
    </row>
    <row r="27" spans="1:17" ht="14.4" customHeight="1" x14ac:dyDescent="0.3">
      <c r="A27" s="22" t="s">
        <v>55</v>
      </c>
      <c r="B27" s="58">
        <v>35195.649291913098</v>
      </c>
      <c r="C27" s="59">
        <v>2932.9707743260901</v>
      </c>
      <c r="D27" s="59">
        <v>2923.4061099999999</v>
      </c>
      <c r="E27" s="59">
        <v>2808.71072000001</v>
      </c>
      <c r="F27" s="59">
        <v>2972.6904</v>
      </c>
      <c r="G27" s="59">
        <v>2793.6253700000002</v>
      </c>
      <c r="H27" s="59">
        <v>2793.49523</v>
      </c>
      <c r="I27" s="59">
        <v>2886.82438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17178.752209999999</v>
      </c>
      <c r="Q27" s="190">
        <v>0.97618612275100003</v>
      </c>
    </row>
    <row r="28" spans="1:17" ht="14.4" customHeight="1" x14ac:dyDescent="0.3">
      <c r="A28" s="20" t="s">
        <v>56</v>
      </c>
      <c r="B28" s="55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9">
        <v>12.5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0.29899999999999999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0.29899999999999999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332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328</v>
      </c>
      <c r="G4" s="499" t="s">
        <v>64</v>
      </c>
      <c r="H4" s="266" t="s">
        <v>183</v>
      </c>
      <c r="I4" s="497" t="s">
        <v>65</v>
      </c>
      <c r="J4" s="499" t="s">
        <v>330</v>
      </c>
      <c r="K4" s="500" t="s">
        <v>331</v>
      </c>
    </row>
    <row r="5" spans="1:11" ht="42" thickBot="1" x14ac:dyDescent="0.35">
      <c r="A5" s="103"/>
      <c r="B5" s="28" t="s">
        <v>324</v>
      </c>
      <c r="C5" s="29" t="s">
        <v>325</v>
      </c>
      <c r="D5" s="30" t="s">
        <v>326</v>
      </c>
      <c r="E5" s="30" t="s">
        <v>327</v>
      </c>
      <c r="F5" s="498"/>
      <c r="G5" s="498"/>
      <c r="H5" s="29" t="s">
        <v>329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29509.795566743702</v>
      </c>
      <c r="C6" s="615">
        <v>31215.099409999999</v>
      </c>
      <c r="D6" s="616">
        <v>1705.3038432562901</v>
      </c>
      <c r="E6" s="617">
        <v>1.057787721348</v>
      </c>
      <c r="F6" s="615">
        <v>30814.719820739701</v>
      </c>
      <c r="G6" s="616">
        <v>15407.3599103699</v>
      </c>
      <c r="H6" s="618">
        <v>2432.2437799999998</v>
      </c>
      <c r="I6" s="615">
        <v>14639.3002</v>
      </c>
      <c r="J6" s="616">
        <v>-768.05971036984602</v>
      </c>
      <c r="K6" s="619">
        <v>0.47507490852299999</v>
      </c>
    </row>
    <row r="7" spans="1:11" ht="14.4" customHeight="1" thickBot="1" x14ac:dyDescent="0.35">
      <c r="A7" s="634" t="s">
        <v>339</v>
      </c>
      <c r="B7" s="615">
        <v>5848.4978168125799</v>
      </c>
      <c r="C7" s="615">
        <v>5956.8600000000097</v>
      </c>
      <c r="D7" s="616">
        <v>108.362183187423</v>
      </c>
      <c r="E7" s="617">
        <v>1.0185282078539999</v>
      </c>
      <c r="F7" s="615">
        <v>5835.4343573775895</v>
      </c>
      <c r="G7" s="616">
        <v>2917.7171786887998</v>
      </c>
      <c r="H7" s="618">
        <v>442.90726000000001</v>
      </c>
      <c r="I7" s="615">
        <v>2899.1887000000002</v>
      </c>
      <c r="J7" s="616">
        <v>-18.528478688795001</v>
      </c>
      <c r="K7" s="619">
        <v>0.49682483298500002</v>
      </c>
    </row>
    <row r="8" spans="1:11" ht="14.4" customHeight="1" thickBot="1" x14ac:dyDescent="0.35">
      <c r="A8" s="635" t="s">
        <v>340</v>
      </c>
      <c r="B8" s="615">
        <v>4844.8914428261796</v>
      </c>
      <c r="C8" s="615">
        <v>5051.893</v>
      </c>
      <c r="D8" s="616">
        <v>207.001557173826</v>
      </c>
      <c r="E8" s="617">
        <v>1.0427257369159999</v>
      </c>
      <c r="F8" s="615">
        <v>4887.4795654753898</v>
      </c>
      <c r="G8" s="616">
        <v>2443.7397827376899</v>
      </c>
      <c r="H8" s="618">
        <v>390.21325999999999</v>
      </c>
      <c r="I8" s="615">
        <v>2402.7177000000001</v>
      </c>
      <c r="J8" s="616">
        <v>-41.022082737692003</v>
      </c>
      <c r="K8" s="619">
        <v>0.49160669989700001</v>
      </c>
    </row>
    <row r="9" spans="1:11" ht="14.4" customHeight="1" thickBot="1" x14ac:dyDescent="0.35">
      <c r="A9" s="636" t="s">
        <v>341</v>
      </c>
      <c r="B9" s="620">
        <v>0</v>
      </c>
      <c r="C9" s="620">
        <v>1.5399999999999999E-3</v>
      </c>
      <c r="D9" s="621">
        <v>1.5399999999999999E-3</v>
      </c>
      <c r="E9" s="622" t="s">
        <v>336</v>
      </c>
      <c r="F9" s="620">
        <v>0</v>
      </c>
      <c r="G9" s="621">
        <v>0</v>
      </c>
      <c r="H9" s="623">
        <v>0</v>
      </c>
      <c r="I9" s="620">
        <v>-2.9999999999999997E-4</v>
      </c>
      <c r="J9" s="621">
        <v>-2.9999999999999997E-4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1.5399999999999999E-3</v>
      </c>
      <c r="D10" s="616">
        <v>1.5399999999999999E-3</v>
      </c>
      <c r="E10" s="625" t="s">
        <v>336</v>
      </c>
      <c r="F10" s="615">
        <v>0</v>
      </c>
      <c r="G10" s="616">
        <v>0</v>
      </c>
      <c r="H10" s="618">
        <v>0</v>
      </c>
      <c r="I10" s="615">
        <v>-2.9999999999999997E-4</v>
      </c>
      <c r="J10" s="616">
        <v>-2.9999999999999997E-4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2475.9927976143099</v>
      </c>
      <c r="C11" s="620">
        <v>2415.19814</v>
      </c>
      <c r="D11" s="621">
        <v>-60.794657614313003</v>
      </c>
      <c r="E11" s="627">
        <v>0.97544635118699996</v>
      </c>
      <c r="F11" s="620">
        <v>2372.7675964147602</v>
      </c>
      <c r="G11" s="621">
        <v>1186.3837982073801</v>
      </c>
      <c r="H11" s="623">
        <v>166.16506000000001</v>
      </c>
      <c r="I11" s="620">
        <v>1120.31548</v>
      </c>
      <c r="J11" s="621">
        <v>-66.068318207378994</v>
      </c>
      <c r="K11" s="628">
        <v>0.47215558813800002</v>
      </c>
    </row>
    <row r="12" spans="1:11" ht="14.4" customHeight="1" thickBot="1" x14ac:dyDescent="0.35">
      <c r="A12" s="637" t="s">
        <v>344</v>
      </c>
      <c r="B12" s="615">
        <v>1828.2488178670501</v>
      </c>
      <c r="C12" s="615">
        <v>1790.5444</v>
      </c>
      <c r="D12" s="616">
        <v>-37.704417867049997</v>
      </c>
      <c r="E12" s="617">
        <v>0.97937675796699997</v>
      </c>
      <c r="F12" s="615">
        <v>1760.9604636240199</v>
      </c>
      <c r="G12" s="616">
        <v>880.48023181201097</v>
      </c>
      <c r="H12" s="618">
        <v>135.10371000000001</v>
      </c>
      <c r="I12" s="615">
        <v>928.38387000000102</v>
      </c>
      <c r="J12" s="616">
        <v>47.903638187989003</v>
      </c>
      <c r="K12" s="619">
        <v>0.52720313100500005</v>
      </c>
    </row>
    <row r="13" spans="1:11" ht="14.4" customHeight="1" thickBot="1" x14ac:dyDescent="0.35">
      <c r="A13" s="637" t="s">
        <v>345</v>
      </c>
      <c r="B13" s="615">
        <v>183.76356121835599</v>
      </c>
      <c r="C13" s="615">
        <v>114.59348</v>
      </c>
      <c r="D13" s="616">
        <v>-69.170081218354994</v>
      </c>
      <c r="E13" s="617">
        <v>0.62359196371799996</v>
      </c>
      <c r="F13" s="615">
        <v>173.126561041287</v>
      </c>
      <c r="G13" s="616">
        <v>86.563280520643005</v>
      </c>
      <c r="H13" s="618">
        <v>5.47553</v>
      </c>
      <c r="I13" s="615">
        <v>36.02702</v>
      </c>
      <c r="J13" s="616">
        <v>-50.536260520642998</v>
      </c>
      <c r="K13" s="619">
        <v>0.20809643409600001</v>
      </c>
    </row>
    <row r="14" spans="1:11" ht="14.4" customHeight="1" thickBot="1" x14ac:dyDescent="0.35">
      <c r="A14" s="637" t="s">
        <v>346</v>
      </c>
      <c r="B14" s="615">
        <v>0</v>
      </c>
      <c r="C14" s="615">
        <v>15.482939999999999</v>
      </c>
      <c r="D14" s="616">
        <v>15.482939999999999</v>
      </c>
      <c r="E14" s="625" t="s">
        <v>347</v>
      </c>
      <c r="F14" s="615">
        <v>17.217311066657</v>
      </c>
      <c r="G14" s="616">
        <v>8.6086555333279993</v>
      </c>
      <c r="H14" s="618">
        <v>0</v>
      </c>
      <c r="I14" s="615">
        <v>0</v>
      </c>
      <c r="J14" s="616">
        <v>-8.6086555333279993</v>
      </c>
      <c r="K14" s="619">
        <v>0</v>
      </c>
    </row>
    <row r="15" spans="1:11" ht="14.4" customHeight="1" thickBot="1" x14ac:dyDescent="0.35">
      <c r="A15" s="637" t="s">
        <v>348</v>
      </c>
      <c r="B15" s="615">
        <v>377.76185447391799</v>
      </c>
      <c r="C15" s="615">
        <v>347.46800000000002</v>
      </c>
      <c r="D15" s="616">
        <v>-30.293854473917001</v>
      </c>
      <c r="E15" s="617">
        <v>0.91980700508699997</v>
      </c>
      <c r="F15" s="615">
        <v>329.99035355252602</v>
      </c>
      <c r="G15" s="616">
        <v>164.99517677626301</v>
      </c>
      <c r="H15" s="618">
        <v>15.853389999999999</v>
      </c>
      <c r="I15" s="615">
        <v>101.83557</v>
      </c>
      <c r="J15" s="616">
        <v>-63.159606776262002</v>
      </c>
      <c r="K15" s="619">
        <v>0.30860165730200001</v>
      </c>
    </row>
    <row r="16" spans="1:11" ht="14.4" customHeight="1" thickBot="1" x14ac:dyDescent="0.35">
      <c r="A16" s="637" t="s">
        <v>349</v>
      </c>
      <c r="B16" s="615">
        <v>53.503559661673997</v>
      </c>
      <c r="C16" s="615">
        <v>111.58926</v>
      </c>
      <c r="D16" s="616">
        <v>58.085700338324997</v>
      </c>
      <c r="E16" s="617">
        <v>2.0856417910429998</v>
      </c>
      <c r="F16" s="615">
        <v>55.478355254451998</v>
      </c>
      <c r="G16" s="616">
        <v>27.739177627225999</v>
      </c>
      <c r="H16" s="618">
        <v>7.63828</v>
      </c>
      <c r="I16" s="615">
        <v>35.600050000000003</v>
      </c>
      <c r="J16" s="616">
        <v>7.8608723727729997</v>
      </c>
      <c r="K16" s="619">
        <v>0.64169259951400004</v>
      </c>
    </row>
    <row r="17" spans="1:11" ht="14.4" customHeight="1" thickBot="1" x14ac:dyDescent="0.35">
      <c r="A17" s="637" t="s">
        <v>350</v>
      </c>
      <c r="B17" s="615">
        <v>32.715004393313997</v>
      </c>
      <c r="C17" s="615">
        <v>35.520060000000001</v>
      </c>
      <c r="D17" s="616">
        <v>2.8050556066849999</v>
      </c>
      <c r="E17" s="617">
        <v>1.0857421742310001</v>
      </c>
      <c r="F17" s="615">
        <v>35.994551875814999</v>
      </c>
      <c r="G17" s="616">
        <v>17.997275937906998</v>
      </c>
      <c r="H17" s="618">
        <v>2.09415</v>
      </c>
      <c r="I17" s="615">
        <v>18.468969999999999</v>
      </c>
      <c r="J17" s="616">
        <v>0.47169406209199999</v>
      </c>
      <c r="K17" s="619">
        <v>0.51310459604299996</v>
      </c>
    </row>
    <row r="18" spans="1:11" ht="14.4" customHeight="1" thickBot="1" x14ac:dyDescent="0.35">
      <c r="A18" s="636" t="s">
        <v>351</v>
      </c>
      <c r="B18" s="620">
        <v>85.884516960048003</v>
      </c>
      <c r="C18" s="620">
        <v>84.688000000000002</v>
      </c>
      <c r="D18" s="621">
        <v>-1.1965169600479999</v>
      </c>
      <c r="E18" s="627">
        <v>0.98606830424799996</v>
      </c>
      <c r="F18" s="620">
        <v>86.537765246438994</v>
      </c>
      <c r="G18" s="621">
        <v>43.268882623219</v>
      </c>
      <c r="H18" s="623">
        <v>0</v>
      </c>
      <c r="I18" s="620">
        <v>46.256999999999998</v>
      </c>
      <c r="J18" s="621">
        <v>2.98811737678</v>
      </c>
      <c r="K18" s="628">
        <v>0.53452963417999999</v>
      </c>
    </row>
    <row r="19" spans="1:11" ht="14.4" customHeight="1" thickBot="1" x14ac:dyDescent="0.35">
      <c r="A19" s="637" t="s">
        <v>352</v>
      </c>
      <c r="B19" s="615">
        <v>84.999496365460004</v>
      </c>
      <c r="C19" s="615">
        <v>77.36</v>
      </c>
      <c r="D19" s="616">
        <v>-7.6394963654600003</v>
      </c>
      <c r="E19" s="617">
        <v>0.91012303963899999</v>
      </c>
      <c r="F19" s="615">
        <v>79.252901456238007</v>
      </c>
      <c r="G19" s="616">
        <v>39.626450728119003</v>
      </c>
      <c r="H19" s="618">
        <v>0</v>
      </c>
      <c r="I19" s="615">
        <v>46.256999999999998</v>
      </c>
      <c r="J19" s="616">
        <v>6.6305492718799997</v>
      </c>
      <c r="K19" s="619">
        <v>0.58366317383999999</v>
      </c>
    </row>
    <row r="20" spans="1:11" ht="14.4" customHeight="1" thickBot="1" x14ac:dyDescent="0.35">
      <c r="A20" s="637" t="s">
        <v>353</v>
      </c>
      <c r="B20" s="615">
        <v>0.885020594587</v>
      </c>
      <c r="C20" s="615">
        <v>7.3280000000000003</v>
      </c>
      <c r="D20" s="616">
        <v>6.4429794054120002</v>
      </c>
      <c r="E20" s="617">
        <v>8.2800333063579998</v>
      </c>
      <c r="F20" s="615">
        <v>7.2848637902000002</v>
      </c>
      <c r="G20" s="616">
        <v>3.6424318951000001</v>
      </c>
      <c r="H20" s="618">
        <v>0</v>
      </c>
      <c r="I20" s="615">
        <v>0</v>
      </c>
      <c r="J20" s="616">
        <v>-3.6424318951000001</v>
      </c>
      <c r="K20" s="619">
        <v>0</v>
      </c>
    </row>
    <row r="21" spans="1:11" ht="14.4" customHeight="1" thickBot="1" x14ac:dyDescent="0.35">
      <c r="A21" s="636" t="s">
        <v>354</v>
      </c>
      <c r="B21" s="620">
        <v>696.65389259398603</v>
      </c>
      <c r="C21" s="620">
        <v>693.61698999999999</v>
      </c>
      <c r="D21" s="621">
        <v>-3.0369025939849998</v>
      </c>
      <c r="E21" s="627">
        <v>0.99564072974200002</v>
      </c>
      <c r="F21" s="620">
        <v>697.12203804234503</v>
      </c>
      <c r="G21" s="621">
        <v>348.561019021172</v>
      </c>
      <c r="H21" s="623">
        <v>57.030119999999997</v>
      </c>
      <c r="I21" s="620">
        <v>343.19223</v>
      </c>
      <c r="J21" s="621">
        <v>-5.3687890211719997</v>
      </c>
      <c r="K21" s="628">
        <v>0.49229863821699998</v>
      </c>
    </row>
    <row r="22" spans="1:11" ht="14.4" customHeight="1" thickBot="1" x14ac:dyDescent="0.35">
      <c r="A22" s="637" t="s">
        <v>355</v>
      </c>
      <c r="B22" s="615">
        <v>9.7480434525259998</v>
      </c>
      <c r="C22" s="615">
        <v>6.8714899999999997</v>
      </c>
      <c r="D22" s="616">
        <v>-2.8765534525260001</v>
      </c>
      <c r="E22" s="617">
        <v>0.70490966043199998</v>
      </c>
      <c r="F22" s="615">
        <v>7.9999997480190004</v>
      </c>
      <c r="G22" s="616">
        <v>3.9999998740090001</v>
      </c>
      <c r="H22" s="618">
        <v>0</v>
      </c>
      <c r="I22" s="615">
        <v>4.65069</v>
      </c>
      <c r="J22" s="616">
        <v>0.65069012598999998</v>
      </c>
      <c r="K22" s="619">
        <v>0.58133626830999996</v>
      </c>
    </row>
    <row r="23" spans="1:11" ht="14.4" customHeight="1" thickBot="1" x14ac:dyDescent="0.35">
      <c r="A23" s="637" t="s">
        <v>356</v>
      </c>
      <c r="B23" s="615">
        <v>1.298722097712</v>
      </c>
      <c r="C23" s="615">
        <v>0.47915999999999997</v>
      </c>
      <c r="D23" s="616">
        <v>-0.81956209771199995</v>
      </c>
      <c r="E23" s="617">
        <v>0.36894729122100001</v>
      </c>
      <c r="F23" s="615">
        <v>0.99999996850200001</v>
      </c>
      <c r="G23" s="616">
        <v>0.49999998425100001</v>
      </c>
      <c r="H23" s="618">
        <v>0.13794000000000001</v>
      </c>
      <c r="I23" s="615">
        <v>0.40293000000000001</v>
      </c>
      <c r="J23" s="616">
        <v>-9.7069984250999997E-2</v>
      </c>
      <c r="K23" s="619">
        <v>0.40293001269099998</v>
      </c>
    </row>
    <row r="24" spans="1:11" ht="14.4" customHeight="1" thickBot="1" x14ac:dyDescent="0.35">
      <c r="A24" s="637" t="s">
        <v>357</v>
      </c>
      <c r="B24" s="615">
        <v>249.33245323361001</v>
      </c>
      <c r="C24" s="615">
        <v>251.68278000000001</v>
      </c>
      <c r="D24" s="616">
        <v>2.3503267663890002</v>
      </c>
      <c r="E24" s="617">
        <v>1.009426477523</v>
      </c>
      <c r="F24" s="615">
        <v>255.12205196427399</v>
      </c>
      <c r="G24" s="616">
        <v>127.561025982137</v>
      </c>
      <c r="H24" s="618">
        <v>28.42605</v>
      </c>
      <c r="I24" s="615">
        <v>135.24991</v>
      </c>
      <c r="J24" s="616">
        <v>7.6888840178629998</v>
      </c>
      <c r="K24" s="619">
        <v>0.530138061208</v>
      </c>
    </row>
    <row r="25" spans="1:11" ht="14.4" customHeight="1" thickBot="1" x14ac:dyDescent="0.35">
      <c r="A25" s="637" t="s">
        <v>358</v>
      </c>
      <c r="B25" s="615">
        <v>269.76076719751802</v>
      </c>
      <c r="C25" s="615">
        <v>250.63215</v>
      </c>
      <c r="D25" s="616">
        <v>-19.128617197516999</v>
      </c>
      <c r="E25" s="617">
        <v>0.92909044040599997</v>
      </c>
      <c r="F25" s="615">
        <v>248.999992157104</v>
      </c>
      <c r="G25" s="616">
        <v>124.499996078552</v>
      </c>
      <c r="H25" s="618">
        <v>16.163129999999999</v>
      </c>
      <c r="I25" s="615">
        <v>122.25230000000001</v>
      </c>
      <c r="J25" s="616">
        <v>-2.2476960785509998</v>
      </c>
      <c r="K25" s="619">
        <v>0.49097310783300002</v>
      </c>
    </row>
    <row r="26" spans="1:11" ht="14.4" customHeight="1" thickBot="1" x14ac:dyDescent="0.35">
      <c r="A26" s="637" t="s">
        <v>359</v>
      </c>
      <c r="B26" s="615">
        <v>48.540632627628</v>
      </c>
      <c r="C26" s="615">
        <v>51.389400000000002</v>
      </c>
      <c r="D26" s="616">
        <v>2.8487673723709999</v>
      </c>
      <c r="E26" s="617">
        <v>1.0586883033479999</v>
      </c>
      <c r="F26" s="615">
        <v>49.999998425120999</v>
      </c>
      <c r="G26" s="616">
        <v>24.999999212559999</v>
      </c>
      <c r="H26" s="618">
        <v>4.085</v>
      </c>
      <c r="I26" s="615">
        <v>22.199100000000001</v>
      </c>
      <c r="J26" s="616">
        <v>-2.8008992125600001</v>
      </c>
      <c r="K26" s="619">
        <v>0.443982013984</v>
      </c>
    </row>
    <row r="27" spans="1:11" ht="14.4" customHeight="1" thickBot="1" x14ac:dyDescent="0.35">
      <c r="A27" s="637" t="s">
        <v>360</v>
      </c>
      <c r="B27" s="615">
        <v>1.230897419271</v>
      </c>
      <c r="C27" s="615">
        <v>0</v>
      </c>
      <c r="D27" s="616">
        <v>-1.230897419271</v>
      </c>
      <c r="E27" s="617">
        <v>0</v>
      </c>
      <c r="F27" s="615">
        <v>0.99999996850200001</v>
      </c>
      <c r="G27" s="616">
        <v>0.49999998425100001</v>
      </c>
      <c r="H27" s="618">
        <v>0</v>
      </c>
      <c r="I27" s="615">
        <v>0</v>
      </c>
      <c r="J27" s="616">
        <v>-0.49999998425100001</v>
      </c>
      <c r="K27" s="619">
        <v>0</v>
      </c>
    </row>
    <row r="28" spans="1:11" ht="14.4" customHeight="1" thickBot="1" x14ac:dyDescent="0.35">
      <c r="A28" s="637" t="s">
        <v>361</v>
      </c>
      <c r="B28" s="615">
        <v>4.1535280340809999</v>
      </c>
      <c r="C28" s="615">
        <v>8.5389999999999997</v>
      </c>
      <c r="D28" s="616">
        <v>4.3854719659179997</v>
      </c>
      <c r="E28" s="617">
        <v>2.0558426306339999</v>
      </c>
      <c r="F28" s="615">
        <v>3.9999998740090001</v>
      </c>
      <c r="G28" s="616">
        <v>1.999999937004</v>
      </c>
      <c r="H28" s="618">
        <v>1.1180000000000001</v>
      </c>
      <c r="I28" s="615">
        <v>6.1580000000000004</v>
      </c>
      <c r="J28" s="616">
        <v>4.1580000629949998</v>
      </c>
      <c r="K28" s="619">
        <v>1.5395000484900001</v>
      </c>
    </row>
    <row r="29" spans="1:11" ht="14.4" customHeight="1" thickBot="1" x14ac:dyDescent="0.35">
      <c r="A29" s="637" t="s">
        <v>362</v>
      </c>
      <c r="B29" s="615">
        <v>105.894229989363</v>
      </c>
      <c r="C29" s="615">
        <v>121.34520999999999</v>
      </c>
      <c r="D29" s="616">
        <v>15.450980010637</v>
      </c>
      <c r="E29" s="617">
        <v>1.1459095553380001</v>
      </c>
      <c r="F29" s="615">
        <v>121.999996157296</v>
      </c>
      <c r="G29" s="616">
        <v>60.999998078647003</v>
      </c>
      <c r="H29" s="618">
        <v>7.1</v>
      </c>
      <c r="I29" s="615">
        <v>50.784999999999997</v>
      </c>
      <c r="J29" s="616">
        <v>-10.214998078647</v>
      </c>
      <c r="K29" s="619">
        <v>0.41627050491399997</v>
      </c>
    </row>
    <row r="30" spans="1:11" ht="14.4" customHeight="1" thickBot="1" x14ac:dyDescent="0.35">
      <c r="A30" s="637" t="s">
        <v>363</v>
      </c>
      <c r="B30" s="615">
        <v>6.694618542273</v>
      </c>
      <c r="C30" s="615">
        <v>2.6778</v>
      </c>
      <c r="D30" s="616">
        <v>-4.0168185422729996</v>
      </c>
      <c r="E30" s="617">
        <v>0.39999291716000002</v>
      </c>
      <c r="F30" s="615">
        <v>6.9999997795160001</v>
      </c>
      <c r="G30" s="616">
        <v>3.499999889758</v>
      </c>
      <c r="H30" s="618">
        <v>0</v>
      </c>
      <c r="I30" s="615">
        <v>1.3389</v>
      </c>
      <c r="J30" s="616">
        <v>-2.1610998897579998</v>
      </c>
      <c r="K30" s="619">
        <v>0.19127143459599999</v>
      </c>
    </row>
    <row r="31" spans="1:11" ht="14.4" customHeight="1" thickBot="1" x14ac:dyDescent="0.35">
      <c r="A31" s="637" t="s">
        <v>364</v>
      </c>
      <c r="B31" s="615">
        <v>0</v>
      </c>
      <c r="C31" s="615">
        <v>0</v>
      </c>
      <c r="D31" s="616">
        <v>0</v>
      </c>
      <c r="E31" s="617">
        <v>1</v>
      </c>
      <c r="F31" s="615">
        <v>0</v>
      </c>
      <c r="G31" s="616">
        <v>0</v>
      </c>
      <c r="H31" s="618">
        <v>0</v>
      </c>
      <c r="I31" s="615">
        <v>0.15540000000000001</v>
      </c>
      <c r="J31" s="616">
        <v>0.15540000000000001</v>
      </c>
      <c r="K31" s="626" t="s">
        <v>347</v>
      </c>
    </row>
    <row r="32" spans="1:11" ht="14.4" customHeight="1" thickBot="1" x14ac:dyDescent="0.35">
      <c r="A32" s="636" t="s">
        <v>365</v>
      </c>
      <c r="B32" s="620">
        <v>863.99695285234304</v>
      </c>
      <c r="C32" s="620">
        <v>1044.3236400000001</v>
      </c>
      <c r="D32" s="621">
        <v>180.32668714765799</v>
      </c>
      <c r="E32" s="627">
        <v>1.2087121795419999</v>
      </c>
      <c r="F32" s="620">
        <v>892.99997187266399</v>
      </c>
      <c r="G32" s="621">
        <v>446.499985936332</v>
      </c>
      <c r="H32" s="623">
        <v>93.85172</v>
      </c>
      <c r="I32" s="620">
        <v>551.42202999999995</v>
      </c>
      <c r="J32" s="621">
        <v>104.922044063668</v>
      </c>
      <c r="K32" s="628">
        <v>0.61749389402900001</v>
      </c>
    </row>
    <row r="33" spans="1:11" ht="14.4" customHeight="1" thickBot="1" x14ac:dyDescent="0.35">
      <c r="A33" s="637" t="s">
        <v>366</v>
      </c>
      <c r="B33" s="615">
        <v>731.99741838879004</v>
      </c>
      <c r="C33" s="615">
        <v>833.28143</v>
      </c>
      <c r="D33" s="616">
        <v>101.28401161121</v>
      </c>
      <c r="E33" s="617">
        <v>1.138366624071</v>
      </c>
      <c r="F33" s="615">
        <v>764.99997590435396</v>
      </c>
      <c r="G33" s="616">
        <v>382.49998795217698</v>
      </c>
      <c r="H33" s="618">
        <v>69.034180000000006</v>
      </c>
      <c r="I33" s="615">
        <v>393.95321000000001</v>
      </c>
      <c r="J33" s="616">
        <v>11.453222047822999</v>
      </c>
      <c r="K33" s="619">
        <v>0.51497153255999994</v>
      </c>
    </row>
    <row r="34" spans="1:11" ht="14.4" customHeight="1" thickBot="1" x14ac:dyDescent="0.35">
      <c r="A34" s="637" t="s">
        <v>367</v>
      </c>
      <c r="B34" s="615">
        <v>131.99953446355201</v>
      </c>
      <c r="C34" s="615">
        <v>210.38596000000001</v>
      </c>
      <c r="D34" s="616">
        <v>78.386425536447007</v>
      </c>
      <c r="E34" s="617">
        <v>1.5938386514389999</v>
      </c>
      <c r="F34" s="615">
        <v>127.99999596831</v>
      </c>
      <c r="G34" s="616">
        <v>63.999997984155002</v>
      </c>
      <c r="H34" s="618">
        <v>24.817540000000001</v>
      </c>
      <c r="I34" s="615">
        <v>157.46881999999999</v>
      </c>
      <c r="J34" s="616">
        <v>93.468822015845006</v>
      </c>
      <c r="K34" s="619">
        <v>1.230225194999</v>
      </c>
    </row>
    <row r="35" spans="1:11" ht="14.4" customHeight="1" thickBot="1" x14ac:dyDescent="0.35">
      <c r="A35" s="637" t="s">
        <v>368</v>
      </c>
      <c r="B35" s="615">
        <v>0</v>
      </c>
      <c r="C35" s="615">
        <v>0.65625</v>
      </c>
      <c r="D35" s="616">
        <v>0.65625</v>
      </c>
      <c r="E35" s="625" t="s">
        <v>336</v>
      </c>
      <c r="F35" s="615">
        <v>0</v>
      </c>
      <c r="G35" s="616">
        <v>0</v>
      </c>
      <c r="H35" s="618">
        <v>0</v>
      </c>
      <c r="I35" s="615">
        <v>0</v>
      </c>
      <c r="J35" s="616">
        <v>0</v>
      </c>
      <c r="K35" s="626" t="s">
        <v>336</v>
      </c>
    </row>
    <row r="36" spans="1:11" ht="14.4" customHeight="1" thickBot="1" x14ac:dyDescent="0.35">
      <c r="A36" s="636" t="s">
        <v>369</v>
      </c>
      <c r="B36" s="620">
        <v>422.15010020812099</v>
      </c>
      <c r="C36" s="620">
        <v>493.77656999999999</v>
      </c>
      <c r="D36" s="621">
        <v>71.626469791879003</v>
      </c>
      <c r="E36" s="627">
        <v>1.1696706213179999</v>
      </c>
      <c r="F36" s="620">
        <v>429.96991867229099</v>
      </c>
      <c r="G36" s="621">
        <v>214.98495933614601</v>
      </c>
      <c r="H36" s="623">
        <v>41.322330000000001</v>
      </c>
      <c r="I36" s="620">
        <v>187.34605999999999</v>
      </c>
      <c r="J36" s="621">
        <v>-27.638899336144998</v>
      </c>
      <c r="K36" s="628">
        <v>0.43571899303599998</v>
      </c>
    </row>
    <row r="37" spans="1:11" ht="14.4" customHeight="1" thickBot="1" x14ac:dyDescent="0.35">
      <c r="A37" s="637" t="s">
        <v>370</v>
      </c>
      <c r="B37" s="615">
        <v>56.552839052244998</v>
      </c>
      <c r="C37" s="615">
        <v>145.51908</v>
      </c>
      <c r="D37" s="616">
        <v>88.966240947754002</v>
      </c>
      <c r="E37" s="617">
        <v>2.5731525143330001</v>
      </c>
      <c r="F37" s="615">
        <v>2</v>
      </c>
      <c r="G37" s="616">
        <v>1</v>
      </c>
      <c r="H37" s="618">
        <v>1.089</v>
      </c>
      <c r="I37" s="615">
        <v>0.51779999999899995</v>
      </c>
      <c r="J37" s="616">
        <v>-0.48220000000000002</v>
      </c>
      <c r="K37" s="619">
        <v>0.25889999999899999</v>
      </c>
    </row>
    <row r="38" spans="1:11" ht="14.4" customHeight="1" thickBot="1" x14ac:dyDescent="0.35">
      <c r="A38" s="637" t="s">
        <v>371</v>
      </c>
      <c r="B38" s="615">
        <v>36.219127282948001</v>
      </c>
      <c r="C38" s="615">
        <v>34.224130000000002</v>
      </c>
      <c r="D38" s="616">
        <v>-1.9949972829480001</v>
      </c>
      <c r="E38" s="617">
        <v>0.94491868157400005</v>
      </c>
      <c r="F38" s="615">
        <v>39.999998740095997</v>
      </c>
      <c r="G38" s="616">
        <v>19.999999370047998</v>
      </c>
      <c r="H38" s="618">
        <v>3.0779700000000001</v>
      </c>
      <c r="I38" s="615">
        <v>15.404629999999999</v>
      </c>
      <c r="J38" s="616">
        <v>-4.5953693700480001</v>
      </c>
      <c r="K38" s="619">
        <v>0.38511576212999998</v>
      </c>
    </row>
    <row r="39" spans="1:11" ht="14.4" customHeight="1" thickBot="1" x14ac:dyDescent="0.35">
      <c r="A39" s="637" t="s">
        <v>372</v>
      </c>
      <c r="B39" s="615">
        <v>203.80070914297801</v>
      </c>
      <c r="C39" s="615">
        <v>192.23276000000001</v>
      </c>
      <c r="D39" s="616">
        <v>-11.567949142977</v>
      </c>
      <c r="E39" s="617">
        <v>0.94323891613699995</v>
      </c>
      <c r="F39" s="615">
        <v>199.99999370048499</v>
      </c>
      <c r="G39" s="616">
        <v>99.999996850241999</v>
      </c>
      <c r="H39" s="618">
        <v>18.768039999999999</v>
      </c>
      <c r="I39" s="615">
        <v>94.823160000000001</v>
      </c>
      <c r="J39" s="616">
        <v>-5.1768368502420001</v>
      </c>
      <c r="K39" s="619">
        <v>0.47411581493299998</v>
      </c>
    </row>
    <row r="40" spans="1:11" ht="14.4" customHeight="1" thickBot="1" x14ac:dyDescent="0.35">
      <c r="A40" s="637" t="s">
        <v>373</v>
      </c>
      <c r="B40" s="615">
        <v>37.154000890782001</v>
      </c>
      <c r="C40" s="615">
        <v>35.479390000000002</v>
      </c>
      <c r="D40" s="616">
        <v>-1.6746108907820001</v>
      </c>
      <c r="E40" s="617">
        <v>0.95492784489799998</v>
      </c>
      <c r="F40" s="615">
        <v>49.606060271994998</v>
      </c>
      <c r="G40" s="616">
        <v>24.803030135996998</v>
      </c>
      <c r="H40" s="618">
        <v>8.1487099999999995</v>
      </c>
      <c r="I40" s="615">
        <v>28.061710000000001</v>
      </c>
      <c r="J40" s="616">
        <v>3.258679864002</v>
      </c>
      <c r="K40" s="619">
        <v>0.56569116446900003</v>
      </c>
    </row>
    <row r="41" spans="1:11" ht="14.4" customHeight="1" thickBot="1" x14ac:dyDescent="0.35">
      <c r="A41" s="637" t="s">
        <v>374</v>
      </c>
      <c r="B41" s="615">
        <v>14.998784608359999</v>
      </c>
      <c r="C41" s="615">
        <v>12.06438</v>
      </c>
      <c r="D41" s="616">
        <v>-2.9344046083599999</v>
      </c>
      <c r="E41" s="617">
        <v>0.80435717393200001</v>
      </c>
      <c r="F41" s="615">
        <v>13.999999559034</v>
      </c>
      <c r="G41" s="616">
        <v>6.9999997795160001</v>
      </c>
      <c r="H41" s="618">
        <v>2.3330899999999999</v>
      </c>
      <c r="I41" s="615">
        <v>7.8804800000000004</v>
      </c>
      <c r="J41" s="616">
        <v>0.88048022048300001</v>
      </c>
      <c r="K41" s="619">
        <v>0.56289144630099996</v>
      </c>
    </row>
    <row r="42" spans="1:11" ht="14.4" customHeight="1" thickBot="1" x14ac:dyDescent="0.35">
      <c r="A42" s="637" t="s">
        <v>375</v>
      </c>
      <c r="B42" s="615">
        <v>0.32646894179300001</v>
      </c>
      <c r="C42" s="615">
        <v>8.6499999999999994E-2</v>
      </c>
      <c r="D42" s="616">
        <v>-0.23996894179299999</v>
      </c>
      <c r="E42" s="617">
        <v>0.26495629117000002</v>
      </c>
      <c r="F42" s="615">
        <v>9.6639414285999994E-2</v>
      </c>
      <c r="G42" s="616">
        <v>4.8319707142999997E-2</v>
      </c>
      <c r="H42" s="618">
        <v>0</v>
      </c>
      <c r="I42" s="615">
        <v>0</v>
      </c>
      <c r="J42" s="616">
        <v>-4.8319707142999997E-2</v>
      </c>
      <c r="K42" s="619">
        <v>0</v>
      </c>
    </row>
    <row r="43" spans="1:11" ht="14.4" customHeight="1" thickBot="1" x14ac:dyDescent="0.35">
      <c r="A43" s="637" t="s">
        <v>376</v>
      </c>
      <c r="B43" s="615">
        <v>0.494237551577</v>
      </c>
      <c r="C43" s="615">
        <v>2.47546</v>
      </c>
      <c r="D43" s="616">
        <v>1.981222448422</v>
      </c>
      <c r="E43" s="617">
        <v>5.008644106657</v>
      </c>
      <c r="F43" s="615">
        <v>1.7211983770399999</v>
      </c>
      <c r="G43" s="616">
        <v>0.86059918851999995</v>
      </c>
      <c r="H43" s="618">
        <v>0</v>
      </c>
      <c r="I43" s="615">
        <v>1.29528</v>
      </c>
      <c r="J43" s="616">
        <v>0.43468081147900001</v>
      </c>
      <c r="K43" s="619">
        <v>0.75254544582299998</v>
      </c>
    </row>
    <row r="44" spans="1:11" ht="14.4" customHeight="1" thickBot="1" x14ac:dyDescent="0.35">
      <c r="A44" s="637" t="s">
        <v>377</v>
      </c>
      <c r="B44" s="615">
        <v>22.608177499697</v>
      </c>
      <c r="C44" s="615">
        <v>19.09882</v>
      </c>
      <c r="D44" s="616">
        <v>-3.5093574996969998</v>
      </c>
      <c r="E44" s="617">
        <v>0.84477486078800001</v>
      </c>
      <c r="F44" s="615">
        <v>18.546028735343999</v>
      </c>
      <c r="G44" s="616">
        <v>9.2730143676719994</v>
      </c>
      <c r="H44" s="618">
        <v>0.88329999999999997</v>
      </c>
      <c r="I44" s="615">
        <v>6.8002500000000001</v>
      </c>
      <c r="J44" s="616">
        <v>-2.4727643676720001</v>
      </c>
      <c r="K44" s="619">
        <v>0.36666879454500001</v>
      </c>
    </row>
    <row r="45" spans="1:11" ht="14.4" customHeight="1" thickBot="1" x14ac:dyDescent="0.35">
      <c r="A45" s="637" t="s">
        <v>378</v>
      </c>
      <c r="B45" s="615">
        <v>49.995755237737001</v>
      </c>
      <c r="C45" s="615">
        <v>52.587739999999997</v>
      </c>
      <c r="D45" s="616">
        <v>2.5919847622619998</v>
      </c>
      <c r="E45" s="617">
        <v>1.051844096562</v>
      </c>
      <c r="F45" s="615">
        <v>103.99999987401</v>
      </c>
      <c r="G45" s="616">
        <v>51.999999937003999</v>
      </c>
      <c r="H45" s="618">
        <v>7.0222199999999999</v>
      </c>
      <c r="I45" s="615">
        <v>32.562750000000001</v>
      </c>
      <c r="J45" s="616">
        <v>-19.437249937004001</v>
      </c>
      <c r="K45" s="619">
        <v>0.31310336576300002</v>
      </c>
    </row>
    <row r="46" spans="1:11" ht="14.4" customHeight="1" thickBot="1" x14ac:dyDescent="0.35">
      <c r="A46" s="637" t="s">
        <v>379</v>
      </c>
      <c r="B46" s="615">
        <v>0</v>
      </c>
      <c r="C46" s="615">
        <v>8.3099999999999997E-3</v>
      </c>
      <c r="D46" s="616">
        <v>8.3099999999999997E-3</v>
      </c>
      <c r="E46" s="625" t="s">
        <v>347</v>
      </c>
      <c r="F46" s="615">
        <v>0</v>
      </c>
      <c r="G46" s="616">
        <v>0</v>
      </c>
      <c r="H46" s="618">
        <v>0</v>
      </c>
      <c r="I46" s="615">
        <v>0</v>
      </c>
      <c r="J46" s="616">
        <v>0</v>
      </c>
      <c r="K46" s="626" t="s">
        <v>336</v>
      </c>
    </row>
    <row r="47" spans="1:11" ht="14.4" customHeight="1" thickBot="1" x14ac:dyDescent="0.35">
      <c r="A47" s="636" t="s">
        <v>380</v>
      </c>
      <c r="B47" s="620">
        <v>25.06181392197</v>
      </c>
      <c r="C47" s="620">
        <v>36.402090000000001</v>
      </c>
      <c r="D47" s="621">
        <v>11.340276078029</v>
      </c>
      <c r="E47" s="627">
        <v>1.452492230344</v>
      </c>
      <c r="F47" s="620">
        <v>29.082287164467999</v>
      </c>
      <c r="G47" s="621">
        <v>14.541143582234</v>
      </c>
      <c r="H47" s="623">
        <v>0.23732</v>
      </c>
      <c r="I47" s="620">
        <v>6.8557300000000003</v>
      </c>
      <c r="J47" s="621">
        <v>-7.6854135822340002</v>
      </c>
      <c r="K47" s="628">
        <v>0.23573558576100001</v>
      </c>
    </row>
    <row r="48" spans="1:11" ht="14.4" customHeight="1" thickBot="1" x14ac:dyDescent="0.35">
      <c r="A48" s="637" t="s">
        <v>381</v>
      </c>
      <c r="B48" s="615">
        <v>0</v>
      </c>
      <c r="C48" s="615">
        <v>0.15321000000000001</v>
      </c>
      <c r="D48" s="616">
        <v>0.15321000000000001</v>
      </c>
      <c r="E48" s="625" t="s">
        <v>347</v>
      </c>
      <c r="F48" s="615">
        <v>0</v>
      </c>
      <c r="G48" s="616">
        <v>0</v>
      </c>
      <c r="H48" s="618">
        <v>0</v>
      </c>
      <c r="I48" s="615">
        <v>0.10204000000000001</v>
      </c>
      <c r="J48" s="616">
        <v>0.10204000000000001</v>
      </c>
      <c r="K48" s="626" t="s">
        <v>336</v>
      </c>
    </row>
    <row r="49" spans="1:11" ht="14.4" customHeight="1" thickBot="1" x14ac:dyDescent="0.35">
      <c r="A49" s="637" t="s">
        <v>382</v>
      </c>
      <c r="B49" s="615">
        <v>0</v>
      </c>
      <c r="C49" s="615">
        <v>1.6494</v>
      </c>
      <c r="D49" s="616">
        <v>1.6494</v>
      </c>
      <c r="E49" s="625" t="s">
        <v>336</v>
      </c>
      <c r="F49" s="615">
        <v>0</v>
      </c>
      <c r="G49" s="616">
        <v>0</v>
      </c>
      <c r="H49" s="618">
        <v>0</v>
      </c>
      <c r="I49" s="615">
        <v>0.92105000000000004</v>
      </c>
      <c r="J49" s="616">
        <v>0.92105000000000004</v>
      </c>
      <c r="K49" s="626" t="s">
        <v>336</v>
      </c>
    </row>
    <row r="50" spans="1:11" ht="14.4" customHeight="1" thickBot="1" x14ac:dyDescent="0.35">
      <c r="A50" s="637" t="s">
        <v>383</v>
      </c>
      <c r="B50" s="615">
        <v>0</v>
      </c>
      <c r="C50" s="615">
        <v>1.2070000000000001</v>
      </c>
      <c r="D50" s="616">
        <v>1.2070000000000001</v>
      </c>
      <c r="E50" s="625" t="s">
        <v>347</v>
      </c>
      <c r="F50" s="615">
        <v>2.1774600441610001</v>
      </c>
      <c r="G50" s="616">
        <v>1.08873002208</v>
      </c>
      <c r="H50" s="618">
        <v>0</v>
      </c>
      <c r="I50" s="615">
        <v>2.5</v>
      </c>
      <c r="J50" s="616">
        <v>1.4112699779190001</v>
      </c>
      <c r="K50" s="619">
        <v>1.148126693164</v>
      </c>
    </row>
    <row r="51" spans="1:11" ht="14.4" customHeight="1" thickBot="1" x14ac:dyDescent="0.35">
      <c r="A51" s="637" t="s">
        <v>384</v>
      </c>
      <c r="B51" s="615">
        <v>18.857982393172001</v>
      </c>
      <c r="C51" s="615">
        <v>29.69258</v>
      </c>
      <c r="D51" s="616">
        <v>10.834597606827</v>
      </c>
      <c r="E51" s="617">
        <v>1.574536415451</v>
      </c>
      <c r="F51" s="615">
        <v>20.904827309291999</v>
      </c>
      <c r="G51" s="616">
        <v>10.452413654646</v>
      </c>
      <c r="H51" s="618">
        <v>0.219</v>
      </c>
      <c r="I51" s="615">
        <v>0.219</v>
      </c>
      <c r="J51" s="616">
        <v>-10.233413654646</v>
      </c>
      <c r="K51" s="619">
        <v>1.0476049228E-2</v>
      </c>
    </row>
    <row r="52" spans="1:11" ht="14.4" customHeight="1" thickBot="1" x14ac:dyDescent="0.35">
      <c r="A52" s="637" t="s">
        <v>385</v>
      </c>
      <c r="B52" s="615">
        <v>6.2038315287980002</v>
      </c>
      <c r="C52" s="615">
        <v>3.6999</v>
      </c>
      <c r="D52" s="616">
        <v>-2.5039315287980002</v>
      </c>
      <c r="E52" s="617">
        <v>0.59638950265199997</v>
      </c>
      <c r="F52" s="615">
        <v>5.9999998110139998</v>
      </c>
      <c r="G52" s="616">
        <v>2.9999999055069999</v>
      </c>
      <c r="H52" s="618">
        <v>1.8319999999999999E-2</v>
      </c>
      <c r="I52" s="615">
        <v>3.1136400000000002</v>
      </c>
      <c r="J52" s="616">
        <v>0.11364009449199999</v>
      </c>
      <c r="K52" s="619">
        <v>0.51894001634499998</v>
      </c>
    </row>
    <row r="53" spans="1:11" ht="14.4" customHeight="1" thickBot="1" x14ac:dyDescent="0.35">
      <c r="A53" s="636" t="s">
        <v>386</v>
      </c>
      <c r="B53" s="620">
        <v>275.15136867539599</v>
      </c>
      <c r="C53" s="620">
        <v>282.67311999999998</v>
      </c>
      <c r="D53" s="621">
        <v>7.5217513246039998</v>
      </c>
      <c r="E53" s="627">
        <v>1.027336775974</v>
      </c>
      <c r="F53" s="620">
        <v>378.99998806241803</v>
      </c>
      <c r="G53" s="621">
        <v>189.49999403120901</v>
      </c>
      <c r="H53" s="623">
        <v>31.60671</v>
      </c>
      <c r="I53" s="620">
        <v>147.03047000000001</v>
      </c>
      <c r="J53" s="621">
        <v>-42.469524031208998</v>
      </c>
      <c r="K53" s="628">
        <v>0.38794320483099998</v>
      </c>
    </row>
    <row r="54" spans="1:11" ht="14.4" customHeight="1" thickBot="1" x14ac:dyDescent="0.35">
      <c r="A54" s="637" t="s">
        <v>387</v>
      </c>
      <c r="B54" s="615">
        <v>35.181433127143002</v>
      </c>
      <c r="C54" s="615">
        <v>27.952349999999999</v>
      </c>
      <c r="D54" s="616">
        <v>-7.2290831271430003</v>
      </c>
      <c r="E54" s="617">
        <v>0.794519936097</v>
      </c>
      <c r="F54" s="615">
        <v>29.999999055071999</v>
      </c>
      <c r="G54" s="616">
        <v>14.999999527536</v>
      </c>
      <c r="H54" s="618">
        <v>5.9157299999999999</v>
      </c>
      <c r="I54" s="615">
        <v>17.753419999999998</v>
      </c>
      <c r="J54" s="616">
        <v>2.753420472463</v>
      </c>
      <c r="K54" s="619">
        <v>0.59178068530600003</v>
      </c>
    </row>
    <row r="55" spans="1:11" ht="14.4" customHeight="1" thickBot="1" x14ac:dyDescent="0.35">
      <c r="A55" s="637" t="s">
        <v>388</v>
      </c>
      <c r="B55" s="615">
        <v>0</v>
      </c>
      <c r="C55" s="615">
        <v>3.18527</v>
      </c>
      <c r="D55" s="616">
        <v>3.18527</v>
      </c>
      <c r="E55" s="625" t="s">
        <v>336</v>
      </c>
      <c r="F55" s="615">
        <v>3.9999998740090001</v>
      </c>
      <c r="G55" s="616">
        <v>1.999999937004</v>
      </c>
      <c r="H55" s="618">
        <v>0</v>
      </c>
      <c r="I55" s="615">
        <v>0</v>
      </c>
      <c r="J55" s="616">
        <v>-1.999999937004</v>
      </c>
      <c r="K55" s="619">
        <v>0</v>
      </c>
    </row>
    <row r="56" spans="1:11" ht="14.4" customHeight="1" thickBot="1" x14ac:dyDescent="0.35">
      <c r="A56" s="637" t="s">
        <v>389</v>
      </c>
      <c r="B56" s="615">
        <v>0</v>
      </c>
      <c r="C56" s="615">
        <v>9.0349299999999992</v>
      </c>
      <c r="D56" s="616">
        <v>9.0349299999999992</v>
      </c>
      <c r="E56" s="625" t="s">
        <v>336</v>
      </c>
      <c r="F56" s="615">
        <v>9.9999996850239992</v>
      </c>
      <c r="G56" s="616">
        <v>4.9999998425119996</v>
      </c>
      <c r="H56" s="618">
        <v>0</v>
      </c>
      <c r="I56" s="615">
        <v>0</v>
      </c>
      <c r="J56" s="616">
        <v>-4.9999998425119996</v>
      </c>
      <c r="K56" s="619">
        <v>0</v>
      </c>
    </row>
    <row r="57" spans="1:11" ht="14.4" customHeight="1" thickBot="1" x14ac:dyDescent="0.35">
      <c r="A57" s="637" t="s">
        <v>390</v>
      </c>
      <c r="B57" s="615">
        <v>10.000961940572999</v>
      </c>
      <c r="C57" s="615">
        <v>10.782959999999999</v>
      </c>
      <c r="D57" s="616">
        <v>0.78199805942599998</v>
      </c>
      <c r="E57" s="617">
        <v>1.0781922843089999</v>
      </c>
      <c r="F57" s="615">
        <v>13.999999559033</v>
      </c>
      <c r="G57" s="616">
        <v>6.9999997795160001</v>
      </c>
      <c r="H57" s="618">
        <v>1.71248</v>
      </c>
      <c r="I57" s="615">
        <v>4.6767000000000003</v>
      </c>
      <c r="J57" s="616">
        <v>-2.3232997795160002</v>
      </c>
      <c r="K57" s="619">
        <v>0.33405001052099997</v>
      </c>
    </row>
    <row r="58" spans="1:11" ht="14.4" customHeight="1" thickBot="1" x14ac:dyDescent="0.35">
      <c r="A58" s="637" t="s">
        <v>391</v>
      </c>
      <c r="B58" s="615">
        <v>1.999961165073</v>
      </c>
      <c r="C58" s="615">
        <v>1.5354399999999999</v>
      </c>
      <c r="D58" s="616">
        <v>-0.46452116507300001</v>
      </c>
      <c r="E58" s="617">
        <v>0.76773490746399997</v>
      </c>
      <c r="F58" s="615">
        <v>0.99999996850200001</v>
      </c>
      <c r="G58" s="616">
        <v>0.49999998425100001</v>
      </c>
      <c r="H58" s="618">
        <v>0</v>
      </c>
      <c r="I58" s="615">
        <v>0</v>
      </c>
      <c r="J58" s="616">
        <v>-0.49999998425100001</v>
      </c>
      <c r="K58" s="619">
        <v>0</v>
      </c>
    </row>
    <row r="59" spans="1:11" ht="14.4" customHeight="1" thickBot="1" x14ac:dyDescent="0.35">
      <c r="A59" s="637" t="s">
        <v>392</v>
      </c>
      <c r="B59" s="615">
        <v>227.96901244260599</v>
      </c>
      <c r="C59" s="615">
        <v>230.18217000000001</v>
      </c>
      <c r="D59" s="616">
        <v>2.213157557393</v>
      </c>
      <c r="E59" s="617">
        <v>1.0097081508300001</v>
      </c>
      <c r="F59" s="615">
        <v>319.99998992077599</v>
      </c>
      <c r="G59" s="616">
        <v>159.99999496038799</v>
      </c>
      <c r="H59" s="618">
        <v>23.9785</v>
      </c>
      <c r="I59" s="615">
        <v>124.60035000000001</v>
      </c>
      <c r="J59" s="616">
        <v>-35.399644960387</v>
      </c>
      <c r="K59" s="619">
        <v>0.38937610601400002</v>
      </c>
    </row>
    <row r="60" spans="1:11" ht="14.4" customHeight="1" thickBot="1" x14ac:dyDescent="0.35">
      <c r="A60" s="636" t="s">
        <v>393</v>
      </c>
      <c r="B60" s="620">
        <v>0</v>
      </c>
      <c r="C60" s="620">
        <v>1.2129099999999999</v>
      </c>
      <c r="D60" s="621">
        <v>1.2129099999999999</v>
      </c>
      <c r="E60" s="622" t="s">
        <v>336</v>
      </c>
      <c r="F60" s="620">
        <v>0</v>
      </c>
      <c r="G60" s="621">
        <v>0</v>
      </c>
      <c r="H60" s="623">
        <v>0</v>
      </c>
      <c r="I60" s="620">
        <v>0.29899999999999999</v>
      </c>
      <c r="J60" s="621">
        <v>0.29899999999999999</v>
      </c>
      <c r="K60" s="624" t="s">
        <v>347</v>
      </c>
    </row>
    <row r="61" spans="1:11" ht="14.4" customHeight="1" thickBot="1" x14ac:dyDescent="0.35">
      <c r="A61" s="637" t="s">
        <v>394</v>
      </c>
      <c r="B61" s="615">
        <v>0</v>
      </c>
      <c r="C61" s="615">
        <v>1.2129099999999999</v>
      </c>
      <c r="D61" s="616">
        <v>1.2129099999999999</v>
      </c>
      <c r="E61" s="625" t="s">
        <v>336</v>
      </c>
      <c r="F61" s="615">
        <v>0</v>
      </c>
      <c r="G61" s="616">
        <v>0</v>
      </c>
      <c r="H61" s="618">
        <v>0</v>
      </c>
      <c r="I61" s="615">
        <v>0.29899999999999999</v>
      </c>
      <c r="J61" s="616">
        <v>0.29899999999999999</v>
      </c>
      <c r="K61" s="626" t="s">
        <v>347</v>
      </c>
    </row>
    <row r="62" spans="1:11" ht="14.4" customHeight="1" thickBot="1" x14ac:dyDescent="0.35">
      <c r="A62" s="635" t="s">
        <v>42</v>
      </c>
      <c r="B62" s="615">
        <v>1003.6063739863999</v>
      </c>
      <c r="C62" s="615">
        <v>904.96700000000101</v>
      </c>
      <c r="D62" s="616">
        <v>-98.639373986403001</v>
      </c>
      <c r="E62" s="617">
        <v>0.90171507819800001</v>
      </c>
      <c r="F62" s="615">
        <v>947.95479190220601</v>
      </c>
      <c r="G62" s="616">
        <v>473.97739595110301</v>
      </c>
      <c r="H62" s="618">
        <v>52.694000000000003</v>
      </c>
      <c r="I62" s="615">
        <v>496.471</v>
      </c>
      <c r="J62" s="616">
        <v>22.493604048897001</v>
      </c>
      <c r="K62" s="619">
        <v>0.52372856199499995</v>
      </c>
    </row>
    <row r="63" spans="1:11" ht="14.4" customHeight="1" thickBot="1" x14ac:dyDescent="0.35">
      <c r="A63" s="636" t="s">
        <v>395</v>
      </c>
      <c r="B63" s="620">
        <v>1003.6063739863999</v>
      </c>
      <c r="C63" s="620">
        <v>904.96700000000101</v>
      </c>
      <c r="D63" s="621">
        <v>-98.639373986403001</v>
      </c>
      <c r="E63" s="627">
        <v>0.90171507819800001</v>
      </c>
      <c r="F63" s="620">
        <v>947.95479190220601</v>
      </c>
      <c r="G63" s="621">
        <v>473.97739595110301</v>
      </c>
      <c r="H63" s="623">
        <v>52.694000000000003</v>
      </c>
      <c r="I63" s="620">
        <v>496.471</v>
      </c>
      <c r="J63" s="621">
        <v>22.493604048897001</v>
      </c>
      <c r="K63" s="628">
        <v>0.52372856199499995</v>
      </c>
    </row>
    <row r="64" spans="1:11" ht="14.4" customHeight="1" thickBot="1" x14ac:dyDescent="0.35">
      <c r="A64" s="637" t="s">
        <v>396</v>
      </c>
      <c r="B64" s="615">
        <v>265.268510431876</v>
      </c>
      <c r="C64" s="615">
        <v>222.90600000000001</v>
      </c>
      <c r="D64" s="616">
        <v>-42.362510431875997</v>
      </c>
      <c r="E64" s="617">
        <v>0.84030328227399997</v>
      </c>
      <c r="F64" s="615">
        <v>228.95481454896199</v>
      </c>
      <c r="G64" s="616">
        <v>114.477407274481</v>
      </c>
      <c r="H64" s="618">
        <v>19.135999999999999</v>
      </c>
      <c r="I64" s="615">
        <v>111.854</v>
      </c>
      <c r="J64" s="616">
        <v>-2.6234072744799999</v>
      </c>
      <c r="K64" s="619">
        <v>0.488541812149</v>
      </c>
    </row>
    <row r="65" spans="1:11" ht="14.4" customHeight="1" thickBot="1" x14ac:dyDescent="0.35">
      <c r="A65" s="637" t="s">
        <v>397</v>
      </c>
      <c r="B65" s="615">
        <v>230.00155799829599</v>
      </c>
      <c r="C65" s="615">
        <v>210.48599999999999</v>
      </c>
      <c r="D65" s="616">
        <v>-19.515557998295002</v>
      </c>
      <c r="E65" s="617">
        <v>0.91515032259700002</v>
      </c>
      <c r="F65" s="615">
        <v>229.999992755557</v>
      </c>
      <c r="G65" s="616">
        <v>114.999996377779</v>
      </c>
      <c r="H65" s="618">
        <v>17.901</v>
      </c>
      <c r="I65" s="615">
        <v>108.44499999999999</v>
      </c>
      <c r="J65" s="616">
        <v>-6.554996377778</v>
      </c>
      <c r="K65" s="619">
        <v>0.47150001485100002</v>
      </c>
    </row>
    <row r="66" spans="1:11" ht="14.4" customHeight="1" thickBot="1" x14ac:dyDescent="0.35">
      <c r="A66" s="637" t="s">
        <v>398</v>
      </c>
      <c r="B66" s="615">
        <v>508.33630555623103</v>
      </c>
      <c r="C66" s="615">
        <v>471.57499999999999</v>
      </c>
      <c r="D66" s="616">
        <v>-36.761305556231001</v>
      </c>
      <c r="E66" s="617">
        <v>0.92768310043000002</v>
      </c>
      <c r="F66" s="615">
        <v>488.99998459768801</v>
      </c>
      <c r="G66" s="616">
        <v>244.49999229884401</v>
      </c>
      <c r="H66" s="618">
        <v>15.657</v>
      </c>
      <c r="I66" s="615">
        <v>276.17200000000003</v>
      </c>
      <c r="J66" s="616">
        <v>31.672007701156002</v>
      </c>
      <c r="K66" s="619">
        <v>0.56476893394399996</v>
      </c>
    </row>
    <row r="67" spans="1:11" ht="14.4" customHeight="1" thickBot="1" x14ac:dyDescent="0.35">
      <c r="A67" s="638" t="s">
        <v>399</v>
      </c>
      <c r="B67" s="620">
        <v>1454.1966674615801</v>
      </c>
      <c r="C67" s="620">
        <v>1282.3118899999999</v>
      </c>
      <c r="D67" s="621">
        <v>-171.884777461574</v>
      </c>
      <c r="E67" s="627">
        <v>0.88180087239299998</v>
      </c>
      <c r="F67" s="620">
        <v>1312.2867507691501</v>
      </c>
      <c r="G67" s="621">
        <v>656.14337538457301</v>
      </c>
      <c r="H67" s="623">
        <v>89.552160000000001</v>
      </c>
      <c r="I67" s="620">
        <v>566.01905999999997</v>
      </c>
      <c r="J67" s="621">
        <v>-90.124315384572995</v>
      </c>
      <c r="K67" s="628">
        <v>0.43132269655799998</v>
      </c>
    </row>
    <row r="68" spans="1:11" ht="14.4" customHeight="1" thickBot="1" x14ac:dyDescent="0.35">
      <c r="A68" s="635" t="s">
        <v>45</v>
      </c>
      <c r="B68" s="615">
        <v>328.21866403586199</v>
      </c>
      <c r="C68" s="615">
        <v>262.07395000000002</v>
      </c>
      <c r="D68" s="616">
        <v>-66.144714035861995</v>
      </c>
      <c r="E68" s="617">
        <v>0.79847363576899999</v>
      </c>
      <c r="F68" s="615">
        <v>263.13398647137501</v>
      </c>
      <c r="G68" s="616">
        <v>131.56699323568799</v>
      </c>
      <c r="H68" s="618">
        <v>10.033709999999999</v>
      </c>
      <c r="I68" s="615">
        <v>70.711699999999993</v>
      </c>
      <c r="J68" s="616">
        <v>-60.855293235687</v>
      </c>
      <c r="K68" s="619">
        <v>0.26872887439600002</v>
      </c>
    </row>
    <row r="69" spans="1:11" ht="14.4" customHeight="1" thickBot="1" x14ac:dyDescent="0.35">
      <c r="A69" s="639" t="s">
        <v>400</v>
      </c>
      <c r="B69" s="615">
        <v>328.21866403586199</v>
      </c>
      <c r="C69" s="615">
        <v>262.07395000000002</v>
      </c>
      <c r="D69" s="616">
        <v>-66.144714035861995</v>
      </c>
      <c r="E69" s="617">
        <v>0.79847363576899999</v>
      </c>
      <c r="F69" s="615">
        <v>263.13398647137501</v>
      </c>
      <c r="G69" s="616">
        <v>131.56699323568799</v>
      </c>
      <c r="H69" s="618">
        <v>10.033709999999999</v>
      </c>
      <c r="I69" s="615">
        <v>70.711699999999993</v>
      </c>
      <c r="J69" s="616">
        <v>-60.855293235687</v>
      </c>
      <c r="K69" s="619">
        <v>0.26872887439600002</v>
      </c>
    </row>
    <row r="70" spans="1:11" ht="14.4" customHeight="1" thickBot="1" x14ac:dyDescent="0.35">
      <c r="A70" s="637" t="s">
        <v>401</v>
      </c>
      <c r="B70" s="615">
        <v>104.329087344366</v>
      </c>
      <c r="C70" s="615">
        <v>41.340629999999997</v>
      </c>
      <c r="D70" s="616">
        <v>-62.988457344365003</v>
      </c>
      <c r="E70" s="617">
        <v>0.39625219631699998</v>
      </c>
      <c r="F70" s="615">
        <v>27.065511159438</v>
      </c>
      <c r="G70" s="616">
        <v>13.532755579719</v>
      </c>
      <c r="H70" s="618">
        <v>0</v>
      </c>
      <c r="I70" s="615">
        <v>10.4163</v>
      </c>
      <c r="J70" s="616">
        <v>-3.116455579718</v>
      </c>
      <c r="K70" s="619">
        <v>0.38485509985799998</v>
      </c>
    </row>
    <row r="71" spans="1:11" ht="14.4" customHeight="1" thickBot="1" x14ac:dyDescent="0.35">
      <c r="A71" s="637" t="s">
        <v>402</v>
      </c>
      <c r="B71" s="615">
        <v>21.904130062551999</v>
      </c>
      <c r="C71" s="615">
        <v>7.0090300000000001</v>
      </c>
      <c r="D71" s="616">
        <v>-14.895100062552</v>
      </c>
      <c r="E71" s="617">
        <v>0.319986686528</v>
      </c>
      <c r="F71" s="615">
        <v>4.6226865000309996</v>
      </c>
      <c r="G71" s="616">
        <v>2.3113432500150002</v>
      </c>
      <c r="H71" s="618">
        <v>6.8562500000000002</v>
      </c>
      <c r="I71" s="615">
        <v>23.46875</v>
      </c>
      <c r="J71" s="616">
        <v>21.157406749983998</v>
      </c>
      <c r="K71" s="619">
        <v>5.0768638539169997</v>
      </c>
    </row>
    <row r="72" spans="1:11" ht="14.4" customHeight="1" thickBot="1" x14ac:dyDescent="0.35">
      <c r="A72" s="637" t="s">
        <v>403</v>
      </c>
      <c r="B72" s="615">
        <v>131.999777143947</v>
      </c>
      <c r="C72" s="615">
        <v>139.79911999999999</v>
      </c>
      <c r="D72" s="616">
        <v>7.7993428560520002</v>
      </c>
      <c r="E72" s="617">
        <v>1.059086030482</v>
      </c>
      <c r="F72" s="615">
        <v>167.999994708408</v>
      </c>
      <c r="G72" s="616">
        <v>83.999997354203003</v>
      </c>
      <c r="H72" s="618">
        <v>3.17746</v>
      </c>
      <c r="I72" s="615">
        <v>10.412050000000001</v>
      </c>
      <c r="J72" s="616">
        <v>-73.587947354202996</v>
      </c>
      <c r="K72" s="619">
        <v>6.1976490047000003E-2</v>
      </c>
    </row>
    <row r="73" spans="1:11" ht="14.4" customHeight="1" thickBot="1" x14ac:dyDescent="0.35">
      <c r="A73" s="637" t="s">
        <v>404</v>
      </c>
      <c r="B73" s="615">
        <v>69.985669484995995</v>
      </c>
      <c r="C73" s="615">
        <v>73.925169999999994</v>
      </c>
      <c r="D73" s="616">
        <v>3.939500515003</v>
      </c>
      <c r="E73" s="617">
        <v>1.056290102588</v>
      </c>
      <c r="F73" s="615">
        <v>63.445794103498002</v>
      </c>
      <c r="G73" s="616">
        <v>31.722897051749001</v>
      </c>
      <c r="H73" s="618">
        <v>0</v>
      </c>
      <c r="I73" s="615">
        <v>26.4146</v>
      </c>
      <c r="J73" s="616">
        <v>-5.3082970517490002</v>
      </c>
      <c r="K73" s="619">
        <v>0.41633334995999999</v>
      </c>
    </row>
    <row r="74" spans="1:11" ht="14.4" customHeight="1" thickBot="1" x14ac:dyDescent="0.35">
      <c r="A74" s="640" t="s">
        <v>46</v>
      </c>
      <c r="B74" s="620">
        <v>0</v>
      </c>
      <c r="C74" s="620">
        <v>29.850999999999999</v>
      </c>
      <c r="D74" s="621">
        <v>29.850999999999999</v>
      </c>
      <c r="E74" s="622" t="s">
        <v>336</v>
      </c>
      <c r="F74" s="620">
        <v>0</v>
      </c>
      <c r="G74" s="621">
        <v>0</v>
      </c>
      <c r="H74" s="623">
        <v>0.63600000000000001</v>
      </c>
      <c r="I74" s="620">
        <v>20.093</v>
      </c>
      <c r="J74" s="621">
        <v>20.093</v>
      </c>
      <c r="K74" s="624" t="s">
        <v>336</v>
      </c>
    </row>
    <row r="75" spans="1:11" ht="14.4" customHeight="1" thickBot="1" x14ac:dyDescent="0.35">
      <c r="A75" s="636" t="s">
        <v>405</v>
      </c>
      <c r="B75" s="620">
        <v>0</v>
      </c>
      <c r="C75" s="620">
        <v>12.206</v>
      </c>
      <c r="D75" s="621">
        <v>12.206</v>
      </c>
      <c r="E75" s="622" t="s">
        <v>336</v>
      </c>
      <c r="F75" s="620">
        <v>0</v>
      </c>
      <c r="G75" s="621">
        <v>0</v>
      </c>
      <c r="H75" s="623">
        <v>0.63600000000000001</v>
      </c>
      <c r="I75" s="620">
        <v>6.2050000000000001</v>
      </c>
      <c r="J75" s="621">
        <v>6.2050000000000001</v>
      </c>
      <c r="K75" s="624" t="s">
        <v>336</v>
      </c>
    </row>
    <row r="76" spans="1:11" ht="14.4" customHeight="1" thickBot="1" x14ac:dyDescent="0.35">
      <c r="A76" s="637" t="s">
        <v>406</v>
      </c>
      <c r="B76" s="615">
        <v>0</v>
      </c>
      <c r="C76" s="615">
        <v>7.5860000000000003</v>
      </c>
      <c r="D76" s="616">
        <v>7.5860000000000003</v>
      </c>
      <c r="E76" s="625" t="s">
        <v>336</v>
      </c>
      <c r="F76" s="615">
        <v>0</v>
      </c>
      <c r="G76" s="616">
        <v>0</v>
      </c>
      <c r="H76" s="618">
        <v>0.63600000000000001</v>
      </c>
      <c r="I76" s="615">
        <v>6.2050000000000001</v>
      </c>
      <c r="J76" s="616">
        <v>6.2050000000000001</v>
      </c>
      <c r="K76" s="626" t="s">
        <v>336</v>
      </c>
    </row>
    <row r="77" spans="1:11" ht="14.4" customHeight="1" thickBot="1" x14ac:dyDescent="0.35">
      <c r="A77" s="637" t="s">
        <v>407</v>
      </c>
      <c r="B77" s="615">
        <v>0</v>
      </c>
      <c r="C77" s="615">
        <v>4.62</v>
      </c>
      <c r="D77" s="616">
        <v>4.62</v>
      </c>
      <c r="E77" s="625" t="s">
        <v>336</v>
      </c>
      <c r="F77" s="615">
        <v>0</v>
      </c>
      <c r="G77" s="616">
        <v>0</v>
      </c>
      <c r="H77" s="618">
        <v>0</v>
      </c>
      <c r="I77" s="615">
        <v>0</v>
      </c>
      <c r="J77" s="616">
        <v>0</v>
      </c>
      <c r="K77" s="626" t="s">
        <v>336</v>
      </c>
    </row>
    <row r="78" spans="1:11" ht="14.4" customHeight="1" thickBot="1" x14ac:dyDescent="0.35">
      <c r="A78" s="636" t="s">
        <v>408</v>
      </c>
      <c r="B78" s="620">
        <v>0</v>
      </c>
      <c r="C78" s="620">
        <v>17.645</v>
      </c>
      <c r="D78" s="621">
        <v>17.645</v>
      </c>
      <c r="E78" s="622" t="s">
        <v>336</v>
      </c>
      <c r="F78" s="620">
        <v>0</v>
      </c>
      <c r="G78" s="621">
        <v>0</v>
      </c>
      <c r="H78" s="623">
        <v>0</v>
      </c>
      <c r="I78" s="620">
        <v>13.888</v>
      </c>
      <c r="J78" s="621">
        <v>13.888</v>
      </c>
      <c r="K78" s="624" t="s">
        <v>336</v>
      </c>
    </row>
    <row r="79" spans="1:11" ht="14.4" customHeight="1" thickBot="1" x14ac:dyDescent="0.35">
      <c r="A79" s="637" t="s">
        <v>409</v>
      </c>
      <c r="B79" s="615">
        <v>0</v>
      </c>
      <c r="C79" s="615">
        <v>9.19</v>
      </c>
      <c r="D79" s="616">
        <v>9.19</v>
      </c>
      <c r="E79" s="625" t="s">
        <v>336</v>
      </c>
      <c r="F79" s="615">
        <v>0</v>
      </c>
      <c r="G79" s="616">
        <v>0</v>
      </c>
      <c r="H79" s="618">
        <v>0</v>
      </c>
      <c r="I79" s="615">
        <v>7.1029999999999998</v>
      </c>
      <c r="J79" s="616">
        <v>7.1029999999999998</v>
      </c>
      <c r="K79" s="626" t="s">
        <v>336</v>
      </c>
    </row>
    <row r="80" spans="1:11" ht="14.4" customHeight="1" thickBot="1" x14ac:dyDescent="0.35">
      <c r="A80" s="637" t="s">
        <v>410</v>
      </c>
      <c r="B80" s="615">
        <v>0</v>
      </c>
      <c r="C80" s="615">
        <v>8.4550000000000001</v>
      </c>
      <c r="D80" s="616">
        <v>8.4550000000000001</v>
      </c>
      <c r="E80" s="625" t="s">
        <v>347</v>
      </c>
      <c r="F80" s="615">
        <v>0</v>
      </c>
      <c r="G80" s="616">
        <v>0</v>
      </c>
      <c r="H80" s="618">
        <v>0</v>
      </c>
      <c r="I80" s="615">
        <v>6.7850000000000001</v>
      </c>
      <c r="J80" s="616">
        <v>6.7850000000000001</v>
      </c>
      <c r="K80" s="626" t="s">
        <v>336</v>
      </c>
    </row>
    <row r="81" spans="1:11" ht="14.4" customHeight="1" thickBot="1" x14ac:dyDescent="0.35">
      <c r="A81" s="635" t="s">
        <v>47</v>
      </c>
      <c r="B81" s="615">
        <v>1125.9780034257101</v>
      </c>
      <c r="C81" s="615">
        <v>990.386940000001</v>
      </c>
      <c r="D81" s="616">
        <v>-135.59106342571201</v>
      </c>
      <c r="E81" s="617">
        <v>0.87957929638599996</v>
      </c>
      <c r="F81" s="615">
        <v>1049.1527642977701</v>
      </c>
      <c r="G81" s="616">
        <v>524.57638214888595</v>
      </c>
      <c r="H81" s="618">
        <v>78.882450000000006</v>
      </c>
      <c r="I81" s="615">
        <v>475.21436</v>
      </c>
      <c r="J81" s="616">
        <v>-49.362022148885004</v>
      </c>
      <c r="K81" s="619">
        <v>0.452950586579</v>
      </c>
    </row>
    <row r="82" spans="1:11" ht="14.4" customHeight="1" thickBot="1" x14ac:dyDescent="0.35">
      <c r="A82" s="636" t="s">
        <v>411</v>
      </c>
      <c r="B82" s="620">
        <v>0.12430632225799999</v>
      </c>
      <c r="C82" s="620">
        <v>0.31</v>
      </c>
      <c r="D82" s="621">
        <v>0.18569367774100001</v>
      </c>
      <c r="E82" s="627">
        <v>2.4938393668810002</v>
      </c>
      <c r="F82" s="620">
        <v>0.52536250866400003</v>
      </c>
      <c r="G82" s="621">
        <v>0.26268125433200001</v>
      </c>
      <c r="H82" s="623">
        <v>0</v>
      </c>
      <c r="I82" s="620">
        <v>0</v>
      </c>
      <c r="J82" s="621">
        <v>-0.26268125433200001</v>
      </c>
      <c r="K82" s="628">
        <v>0</v>
      </c>
    </row>
    <row r="83" spans="1:11" ht="14.4" customHeight="1" thickBot="1" x14ac:dyDescent="0.35">
      <c r="A83" s="637" t="s">
        <v>412</v>
      </c>
      <c r="B83" s="615">
        <v>0.12430632225799999</v>
      </c>
      <c r="C83" s="615">
        <v>0.31</v>
      </c>
      <c r="D83" s="616">
        <v>0.18569367774100001</v>
      </c>
      <c r="E83" s="617">
        <v>2.4938393668810002</v>
      </c>
      <c r="F83" s="615">
        <v>0.52536250866400003</v>
      </c>
      <c r="G83" s="616">
        <v>0.26268125433200001</v>
      </c>
      <c r="H83" s="618">
        <v>0</v>
      </c>
      <c r="I83" s="615">
        <v>0</v>
      </c>
      <c r="J83" s="616">
        <v>-0.26268125433200001</v>
      </c>
      <c r="K83" s="619">
        <v>0</v>
      </c>
    </row>
    <row r="84" spans="1:11" ht="14.4" customHeight="1" thickBot="1" x14ac:dyDescent="0.35">
      <c r="A84" s="636" t="s">
        <v>413</v>
      </c>
      <c r="B84" s="620">
        <v>19.174449294132</v>
      </c>
      <c r="C84" s="620">
        <v>20.565919999999998</v>
      </c>
      <c r="D84" s="621">
        <v>1.3914707058669999</v>
      </c>
      <c r="E84" s="627">
        <v>1.0725690049559999</v>
      </c>
      <c r="F84" s="620">
        <v>20.260038872479999</v>
      </c>
      <c r="G84" s="621">
        <v>10.13001943624</v>
      </c>
      <c r="H84" s="623">
        <v>2.3870499999999999</v>
      </c>
      <c r="I84" s="620">
        <v>11.17525</v>
      </c>
      <c r="J84" s="621">
        <v>1.045230563759</v>
      </c>
      <c r="K84" s="628">
        <v>0.55159074818800002</v>
      </c>
    </row>
    <row r="85" spans="1:11" ht="14.4" customHeight="1" thickBot="1" x14ac:dyDescent="0.35">
      <c r="A85" s="637" t="s">
        <v>414</v>
      </c>
      <c r="B85" s="615">
        <v>9.0838108064709999</v>
      </c>
      <c r="C85" s="615">
        <v>8.9109999999999996</v>
      </c>
      <c r="D85" s="616">
        <v>-0.172810806471</v>
      </c>
      <c r="E85" s="617">
        <v>0.98097595709999996</v>
      </c>
      <c r="F85" s="615">
        <v>8.6874179541419991</v>
      </c>
      <c r="G85" s="616">
        <v>4.3437089770709996</v>
      </c>
      <c r="H85" s="618">
        <v>1.026</v>
      </c>
      <c r="I85" s="615">
        <v>5.2934999999999999</v>
      </c>
      <c r="J85" s="616">
        <v>0.94979102292799999</v>
      </c>
      <c r="K85" s="619">
        <v>0.609329495592</v>
      </c>
    </row>
    <row r="86" spans="1:11" ht="14.4" customHeight="1" thickBot="1" x14ac:dyDescent="0.35">
      <c r="A86" s="637" t="s">
        <v>415</v>
      </c>
      <c r="B86" s="615">
        <v>10.09063848766</v>
      </c>
      <c r="C86" s="615">
        <v>11.654920000000001</v>
      </c>
      <c r="D86" s="616">
        <v>1.5642815123389999</v>
      </c>
      <c r="E86" s="617">
        <v>1.155023045791</v>
      </c>
      <c r="F86" s="615">
        <v>11.572620918338</v>
      </c>
      <c r="G86" s="616">
        <v>5.786310459169</v>
      </c>
      <c r="H86" s="618">
        <v>1.3610500000000001</v>
      </c>
      <c r="I86" s="615">
        <v>5.8817500000000003</v>
      </c>
      <c r="J86" s="616">
        <v>9.5439540830000003E-2</v>
      </c>
      <c r="K86" s="619">
        <v>0.50824701176200004</v>
      </c>
    </row>
    <row r="87" spans="1:11" ht="14.4" customHeight="1" thickBot="1" x14ac:dyDescent="0.35">
      <c r="A87" s="636" t="s">
        <v>416</v>
      </c>
      <c r="B87" s="620">
        <v>59.307331929124999</v>
      </c>
      <c r="C87" s="620">
        <v>57.022379999999998</v>
      </c>
      <c r="D87" s="621">
        <v>-2.284951929125</v>
      </c>
      <c r="E87" s="627">
        <v>0.96147269056200002</v>
      </c>
      <c r="F87" s="620">
        <v>61.999998047148999</v>
      </c>
      <c r="G87" s="621">
        <v>30.999999023573999</v>
      </c>
      <c r="H87" s="623">
        <v>0</v>
      </c>
      <c r="I87" s="620">
        <v>29.189299999999999</v>
      </c>
      <c r="J87" s="621">
        <v>-1.8106990235739999</v>
      </c>
      <c r="K87" s="628">
        <v>0.47079517611900001</v>
      </c>
    </row>
    <row r="88" spans="1:11" ht="14.4" customHeight="1" thickBot="1" x14ac:dyDescent="0.35">
      <c r="A88" s="637" t="s">
        <v>417</v>
      </c>
      <c r="B88" s="615">
        <v>52.685022333564</v>
      </c>
      <c r="C88" s="615">
        <v>49.545000000000002</v>
      </c>
      <c r="D88" s="616">
        <v>-3.1400223335640001</v>
      </c>
      <c r="E88" s="617">
        <v>0.94040009485599996</v>
      </c>
      <c r="F88" s="615">
        <v>46.999998519613001</v>
      </c>
      <c r="G88" s="616">
        <v>23.499999259806</v>
      </c>
      <c r="H88" s="618">
        <v>0</v>
      </c>
      <c r="I88" s="615">
        <v>23.22</v>
      </c>
      <c r="J88" s="616">
        <v>-0.27999925980599999</v>
      </c>
      <c r="K88" s="619">
        <v>0.49404256875199998</v>
      </c>
    </row>
    <row r="89" spans="1:11" ht="14.4" customHeight="1" thickBot="1" x14ac:dyDescent="0.35">
      <c r="A89" s="637" t="s">
        <v>418</v>
      </c>
      <c r="B89" s="615">
        <v>6.62230959556</v>
      </c>
      <c r="C89" s="615">
        <v>7.4773800000000001</v>
      </c>
      <c r="D89" s="616">
        <v>0.85507040443899995</v>
      </c>
      <c r="E89" s="617">
        <v>1.1291196661980001</v>
      </c>
      <c r="F89" s="615">
        <v>14.999999527536</v>
      </c>
      <c r="G89" s="616">
        <v>7.4999997637679998</v>
      </c>
      <c r="H89" s="618">
        <v>0</v>
      </c>
      <c r="I89" s="615">
        <v>5.9692999999999996</v>
      </c>
      <c r="J89" s="616">
        <v>-1.530699763768</v>
      </c>
      <c r="K89" s="619">
        <v>0.39795334586699999</v>
      </c>
    </row>
    <row r="90" spans="1:11" ht="14.4" customHeight="1" thickBot="1" x14ac:dyDescent="0.35">
      <c r="A90" s="636" t="s">
        <v>419</v>
      </c>
      <c r="B90" s="620">
        <v>951.27035179613699</v>
      </c>
      <c r="C90" s="620">
        <v>849.33500000000004</v>
      </c>
      <c r="D90" s="621">
        <v>-101.935351796137</v>
      </c>
      <c r="E90" s="627">
        <v>0.89284292146400002</v>
      </c>
      <c r="F90" s="620">
        <v>907.49495653236795</v>
      </c>
      <c r="G90" s="621">
        <v>453.74747826618398</v>
      </c>
      <c r="H90" s="623">
        <v>67.8459</v>
      </c>
      <c r="I90" s="620">
        <v>405.59609</v>
      </c>
      <c r="J90" s="621">
        <v>-48.151388266184</v>
      </c>
      <c r="K90" s="628">
        <v>0.44694032410899998</v>
      </c>
    </row>
    <row r="91" spans="1:11" ht="14.4" customHeight="1" thickBot="1" x14ac:dyDescent="0.35">
      <c r="A91" s="637" t="s">
        <v>420</v>
      </c>
      <c r="B91" s="615">
        <v>913.53437832233305</v>
      </c>
      <c r="C91" s="615">
        <v>808.08657000000096</v>
      </c>
      <c r="D91" s="616">
        <v>-105.44780832233199</v>
      </c>
      <c r="E91" s="617">
        <v>0.88457160362499998</v>
      </c>
      <c r="F91" s="615">
        <v>865.73104297072405</v>
      </c>
      <c r="G91" s="616">
        <v>432.86552148536202</v>
      </c>
      <c r="H91" s="618">
        <v>64.680710000000005</v>
      </c>
      <c r="I91" s="615">
        <v>383.58981999999997</v>
      </c>
      <c r="J91" s="616">
        <v>-49.275701485360997</v>
      </c>
      <c r="K91" s="619">
        <v>0.44308197460900001</v>
      </c>
    </row>
    <row r="92" spans="1:11" ht="14.4" customHeight="1" thickBot="1" x14ac:dyDescent="0.35">
      <c r="A92" s="637" t="s">
        <v>421</v>
      </c>
      <c r="B92" s="615">
        <v>3.8979352505930001</v>
      </c>
      <c r="C92" s="615">
        <v>3.4249999999999998</v>
      </c>
      <c r="D92" s="616">
        <v>-0.47293525059300001</v>
      </c>
      <c r="E92" s="617">
        <v>0.87867031641299997</v>
      </c>
      <c r="F92" s="615">
        <v>3.510378690769</v>
      </c>
      <c r="G92" s="616">
        <v>1.755189345384</v>
      </c>
      <c r="H92" s="618">
        <v>0</v>
      </c>
      <c r="I92" s="615">
        <v>3.2429999999999999</v>
      </c>
      <c r="J92" s="616">
        <v>1.4878106546150001</v>
      </c>
      <c r="K92" s="619">
        <v>0.92383195252600003</v>
      </c>
    </row>
    <row r="93" spans="1:11" ht="14.4" customHeight="1" thickBot="1" x14ac:dyDescent="0.35">
      <c r="A93" s="637" t="s">
        <v>422</v>
      </c>
      <c r="B93" s="615">
        <v>33.838038223211001</v>
      </c>
      <c r="C93" s="615">
        <v>37.823430000000002</v>
      </c>
      <c r="D93" s="616">
        <v>3.9853917767880001</v>
      </c>
      <c r="E93" s="617">
        <v>1.117778452477</v>
      </c>
      <c r="F93" s="615">
        <v>38.253534870875001</v>
      </c>
      <c r="G93" s="616">
        <v>19.126767435436999</v>
      </c>
      <c r="H93" s="618">
        <v>3.1651899999999999</v>
      </c>
      <c r="I93" s="615">
        <v>18.763269999999999</v>
      </c>
      <c r="J93" s="616">
        <v>-0.36349743543700003</v>
      </c>
      <c r="K93" s="619">
        <v>0.49049767722900001</v>
      </c>
    </row>
    <row r="94" spans="1:11" ht="14.4" customHeight="1" thickBot="1" x14ac:dyDescent="0.35">
      <c r="A94" s="636" t="s">
        <v>423</v>
      </c>
      <c r="B94" s="620">
        <v>0</v>
      </c>
      <c r="C94" s="620">
        <v>0</v>
      </c>
      <c r="D94" s="621">
        <v>0</v>
      </c>
      <c r="E94" s="627">
        <v>1</v>
      </c>
      <c r="F94" s="620">
        <v>0</v>
      </c>
      <c r="G94" s="621">
        <v>0</v>
      </c>
      <c r="H94" s="623">
        <v>0.68915000000000004</v>
      </c>
      <c r="I94" s="620">
        <v>0.68915000000000004</v>
      </c>
      <c r="J94" s="621">
        <v>0.68915000000000004</v>
      </c>
      <c r="K94" s="624" t="s">
        <v>347</v>
      </c>
    </row>
    <row r="95" spans="1:11" ht="14.4" customHeight="1" thickBot="1" x14ac:dyDescent="0.35">
      <c r="A95" s="637" t="s">
        <v>424</v>
      </c>
      <c r="B95" s="615">
        <v>0</v>
      </c>
      <c r="C95" s="615">
        <v>0</v>
      </c>
      <c r="D95" s="616">
        <v>0</v>
      </c>
      <c r="E95" s="617">
        <v>1</v>
      </c>
      <c r="F95" s="615">
        <v>0</v>
      </c>
      <c r="G95" s="616">
        <v>0</v>
      </c>
      <c r="H95" s="618">
        <v>0.68915000000000004</v>
      </c>
      <c r="I95" s="615">
        <v>0.68915000000000004</v>
      </c>
      <c r="J95" s="616">
        <v>0.68915000000000004</v>
      </c>
      <c r="K95" s="626" t="s">
        <v>347</v>
      </c>
    </row>
    <row r="96" spans="1:11" ht="14.4" customHeight="1" thickBot="1" x14ac:dyDescent="0.35">
      <c r="A96" s="636" t="s">
        <v>425</v>
      </c>
      <c r="B96" s="620">
        <v>96.101564084060001</v>
      </c>
      <c r="C96" s="620">
        <v>63.053640000000001</v>
      </c>
      <c r="D96" s="621">
        <v>-33.04792408406</v>
      </c>
      <c r="E96" s="627">
        <v>0.65611460750799999</v>
      </c>
      <c r="F96" s="620">
        <v>58.872408337109</v>
      </c>
      <c r="G96" s="621">
        <v>29.436204168553999</v>
      </c>
      <c r="H96" s="623">
        <v>7.96035</v>
      </c>
      <c r="I96" s="620">
        <v>28.56457</v>
      </c>
      <c r="J96" s="621">
        <v>-0.871634168554</v>
      </c>
      <c r="K96" s="628">
        <v>0.48519452162400001</v>
      </c>
    </row>
    <row r="97" spans="1:11" ht="14.4" customHeight="1" thickBot="1" x14ac:dyDescent="0.35">
      <c r="A97" s="637" t="s">
        <v>426</v>
      </c>
      <c r="B97" s="615">
        <v>0</v>
      </c>
      <c r="C97" s="615">
        <v>12.273</v>
      </c>
      <c r="D97" s="616">
        <v>12.273</v>
      </c>
      <c r="E97" s="625" t="s">
        <v>347</v>
      </c>
      <c r="F97" s="615">
        <v>0</v>
      </c>
      <c r="G97" s="616">
        <v>0</v>
      </c>
      <c r="H97" s="618">
        <v>0</v>
      </c>
      <c r="I97" s="615">
        <v>0</v>
      </c>
      <c r="J97" s="616">
        <v>0</v>
      </c>
      <c r="K97" s="626" t="s">
        <v>336</v>
      </c>
    </row>
    <row r="98" spans="1:11" ht="14.4" customHeight="1" thickBot="1" x14ac:dyDescent="0.35">
      <c r="A98" s="637" t="s">
        <v>427</v>
      </c>
      <c r="B98" s="615">
        <v>71.383140038015995</v>
      </c>
      <c r="C98" s="615">
        <v>28.594799999999999</v>
      </c>
      <c r="D98" s="616">
        <v>-42.788340038016003</v>
      </c>
      <c r="E98" s="617">
        <v>0.40058198595299999</v>
      </c>
      <c r="F98" s="615">
        <v>24.005221120556001</v>
      </c>
      <c r="G98" s="616">
        <v>12.002610560278001</v>
      </c>
      <c r="H98" s="618">
        <v>7.96035</v>
      </c>
      <c r="I98" s="615">
        <v>24.712070000000001</v>
      </c>
      <c r="J98" s="616">
        <v>12.709459439721</v>
      </c>
      <c r="K98" s="619">
        <v>1.029445630843</v>
      </c>
    </row>
    <row r="99" spans="1:11" ht="14.4" customHeight="1" thickBot="1" x14ac:dyDescent="0.35">
      <c r="A99" s="637" t="s">
        <v>428</v>
      </c>
      <c r="B99" s="615">
        <v>5.0018220837029999</v>
      </c>
      <c r="C99" s="615">
        <v>4</v>
      </c>
      <c r="D99" s="616">
        <v>-1.0018220837030001</v>
      </c>
      <c r="E99" s="617">
        <v>0.79970857280800001</v>
      </c>
      <c r="F99" s="615">
        <v>5.9999998110139998</v>
      </c>
      <c r="G99" s="616">
        <v>2.9999999055069999</v>
      </c>
      <c r="H99" s="618">
        <v>0</v>
      </c>
      <c r="I99" s="615">
        <v>0</v>
      </c>
      <c r="J99" s="616">
        <v>-2.9999999055069999</v>
      </c>
      <c r="K99" s="619">
        <v>0</v>
      </c>
    </row>
    <row r="100" spans="1:11" ht="14.4" customHeight="1" thickBot="1" x14ac:dyDescent="0.35">
      <c r="A100" s="637" t="s">
        <v>429</v>
      </c>
      <c r="B100" s="615">
        <v>5.2888737982540004</v>
      </c>
      <c r="C100" s="615">
        <v>2.3233999999999999</v>
      </c>
      <c r="D100" s="616">
        <v>-2.965473798254</v>
      </c>
      <c r="E100" s="617">
        <v>0.43929957276800002</v>
      </c>
      <c r="F100" s="615">
        <v>4.9580693777890001</v>
      </c>
      <c r="G100" s="616">
        <v>2.479034688894</v>
      </c>
      <c r="H100" s="618">
        <v>0</v>
      </c>
      <c r="I100" s="615">
        <v>0</v>
      </c>
      <c r="J100" s="616">
        <v>-2.479034688894</v>
      </c>
      <c r="K100" s="619">
        <v>0</v>
      </c>
    </row>
    <row r="101" spans="1:11" ht="14.4" customHeight="1" thickBot="1" x14ac:dyDescent="0.35">
      <c r="A101" s="637" t="s">
        <v>430</v>
      </c>
      <c r="B101" s="615">
        <v>14.427728164086</v>
      </c>
      <c r="C101" s="615">
        <v>15.862439999999999</v>
      </c>
      <c r="D101" s="616">
        <v>1.434711835913</v>
      </c>
      <c r="E101" s="617">
        <v>1.0994412855289999</v>
      </c>
      <c r="F101" s="615">
        <v>23.909118027748001</v>
      </c>
      <c r="G101" s="616">
        <v>11.954559013874</v>
      </c>
      <c r="H101" s="618">
        <v>0</v>
      </c>
      <c r="I101" s="615">
        <v>3.8525</v>
      </c>
      <c r="J101" s="616">
        <v>-8.1020590138739994</v>
      </c>
      <c r="K101" s="619">
        <v>0.16113099594499999</v>
      </c>
    </row>
    <row r="102" spans="1:11" ht="14.4" customHeight="1" thickBot="1" x14ac:dyDescent="0.35">
      <c r="A102" s="636" t="s">
        <v>431</v>
      </c>
      <c r="B102" s="620">
        <v>0</v>
      </c>
      <c r="C102" s="620">
        <v>0.1</v>
      </c>
      <c r="D102" s="621">
        <v>0.1</v>
      </c>
      <c r="E102" s="622" t="s">
        <v>347</v>
      </c>
      <c r="F102" s="620">
        <v>0</v>
      </c>
      <c r="G102" s="621">
        <v>0</v>
      </c>
      <c r="H102" s="623">
        <v>0</v>
      </c>
      <c r="I102" s="620">
        <v>0</v>
      </c>
      <c r="J102" s="621">
        <v>0</v>
      </c>
      <c r="K102" s="624" t="s">
        <v>336</v>
      </c>
    </row>
    <row r="103" spans="1:11" ht="14.4" customHeight="1" thickBot="1" x14ac:dyDescent="0.35">
      <c r="A103" s="637" t="s">
        <v>432</v>
      </c>
      <c r="B103" s="615">
        <v>0</v>
      </c>
      <c r="C103" s="615">
        <v>0.1</v>
      </c>
      <c r="D103" s="616">
        <v>0.1</v>
      </c>
      <c r="E103" s="625" t="s">
        <v>347</v>
      </c>
      <c r="F103" s="615">
        <v>0</v>
      </c>
      <c r="G103" s="616">
        <v>0</v>
      </c>
      <c r="H103" s="618">
        <v>0</v>
      </c>
      <c r="I103" s="615">
        <v>0</v>
      </c>
      <c r="J103" s="616">
        <v>0</v>
      </c>
      <c r="K103" s="626" t="s">
        <v>336</v>
      </c>
    </row>
    <row r="104" spans="1:11" ht="14.4" customHeight="1" thickBot="1" x14ac:dyDescent="0.35">
      <c r="A104" s="634" t="s">
        <v>48</v>
      </c>
      <c r="B104" s="615">
        <v>21767.1076236515</v>
      </c>
      <c r="C104" s="615">
        <v>23310.3292</v>
      </c>
      <c r="D104" s="616">
        <v>1543.2215763485001</v>
      </c>
      <c r="E104" s="617">
        <v>1.0708969516310001</v>
      </c>
      <c r="F104" s="615">
        <v>23272.9992669569</v>
      </c>
      <c r="G104" s="616">
        <v>11636.499633478499</v>
      </c>
      <c r="H104" s="618">
        <v>1863.0743600000001</v>
      </c>
      <c r="I104" s="615">
        <v>10945.09044</v>
      </c>
      <c r="J104" s="616">
        <v>-691.40919347844601</v>
      </c>
      <c r="K104" s="619">
        <v>0.47029135842999997</v>
      </c>
    </row>
    <row r="105" spans="1:11" ht="14.4" customHeight="1" thickBot="1" x14ac:dyDescent="0.35">
      <c r="A105" s="640" t="s">
        <v>433</v>
      </c>
      <c r="B105" s="620">
        <v>16136.9999999997</v>
      </c>
      <c r="C105" s="620">
        <v>17272.131000000001</v>
      </c>
      <c r="D105" s="621">
        <v>1135.13100000029</v>
      </c>
      <c r="E105" s="627">
        <v>1.0703433723739999</v>
      </c>
      <c r="F105" s="620">
        <v>17252.999456572299</v>
      </c>
      <c r="G105" s="621">
        <v>8626.4997282861605</v>
      </c>
      <c r="H105" s="623">
        <v>1380.0550000000001</v>
      </c>
      <c r="I105" s="620">
        <v>8113.0789999999997</v>
      </c>
      <c r="J105" s="621">
        <v>-513.42072828615198</v>
      </c>
      <c r="K105" s="628">
        <v>0.47024165394599998</v>
      </c>
    </row>
    <row r="106" spans="1:11" ht="14.4" customHeight="1" thickBot="1" x14ac:dyDescent="0.35">
      <c r="A106" s="636" t="s">
        <v>434</v>
      </c>
      <c r="B106" s="620">
        <v>16082.9999999997</v>
      </c>
      <c r="C106" s="620">
        <v>17251.165000000001</v>
      </c>
      <c r="D106" s="621">
        <v>1168.1650000002901</v>
      </c>
      <c r="E106" s="627">
        <v>1.072633526083</v>
      </c>
      <c r="F106" s="620">
        <v>17199.999458241698</v>
      </c>
      <c r="G106" s="621">
        <v>8599.9997291208401</v>
      </c>
      <c r="H106" s="623">
        <v>1380.0550000000001</v>
      </c>
      <c r="I106" s="620">
        <v>8090.817</v>
      </c>
      <c r="J106" s="621">
        <v>-509.182729120837</v>
      </c>
      <c r="K106" s="628">
        <v>0.47039635202500002</v>
      </c>
    </row>
    <row r="107" spans="1:11" ht="14.4" customHeight="1" thickBot="1" x14ac:dyDescent="0.35">
      <c r="A107" s="637" t="s">
        <v>435</v>
      </c>
      <c r="B107" s="615">
        <v>16082.9999999997</v>
      </c>
      <c r="C107" s="615">
        <v>17251.165000000001</v>
      </c>
      <c r="D107" s="616">
        <v>1168.1650000002901</v>
      </c>
      <c r="E107" s="617">
        <v>1.072633526083</v>
      </c>
      <c r="F107" s="615">
        <v>17199.999458241698</v>
      </c>
      <c r="G107" s="616">
        <v>8599.9997291208401</v>
      </c>
      <c r="H107" s="618">
        <v>1380.0550000000001</v>
      </c>
      <c r="I107" s="615">
        <v>8090.817</v>
      </c>
      <c r="J107" s="616">
        <v>-509.182729120837</v>
      </c>
      <c r="K107" s="619">
        <v>0.47039635202500002</v>
      </c>
    </row>
    <row r="108" spans="1:11" ht="14.4" customHeight="1" thickBot="1" x14ac:dyDescent="0.35">
      <c r="A108" s="636" t="s">
        <v>436</v>
      </c>
      <c r="B108" s="620">
        <v>53.999999999998998</v>
      </c>
      <c r="C108" s="620">
        <v>20.966000000000001</v>
      </c>
      <c r="D108" s="621">
        <v>-33.033999999998997</v>
      </c>
      <c r="E108" s="627">
        <v>0.38825925925900001</v>
      </c>
      <c r="F108" s="620">
        <v>52.999998330628003</v>
      </c>
      <c r="G108" s="621">
        <v>26.499999165314001</v>
      </c>
      <c r="H108" s="623">
        <v>0</v>
      </c>
      <c r="I108" s="620">
        <v>22.262</v>
      </c>
      <c r="J108" s="621">
        <v>-4.2379991653140001</v>
      </c>
      <c r="K108" s="628">
        <v>0.42003774907899999</v>
      </c>
    </row>
    <row r="109" spans="1:11" ht="14.4" customHeight="1" thickBot="1" x14ac:dyDescent="0.35">
      <c r="A109" s="637" t="s">
        <v>437</v>
      </c>
      <c r="B109" s="615">
        <v>53.999999999998998</v>
      </c>
      <c r="C109" s="615">
        <v>20.966000000000001</v>
      </c>
      <c r="D109" s="616">
        <v>-33.033999999998997</v>
      </c>
      <c r="E109" s="617">
        <v>0.38825925925900001</v>
      </c>
      <c r="F109" s="615">
        <v>52.999998330628003</v>
      </c>
      <c r="G109" s="616">
        <v>26.499999165314001</v>
      </c>
      <c r="H109" s="618">
        <v>0</v>
      </c>
      <c r="I109" s="615">
        <v>22.262</v>
      </c>
      <c r="J109" s="616">
        <v>-4.2379991653140001</v>
      </c>
      <c r="K109" s="619">
        <v>0.42003774907899999</v>
      </c>
    </row>
    <row r="110" spans="1:11" ht="14.4" customHeight="1" thickBot="1" x14ac:dyDescent="0.35">
      <c r="A110" s="635" t="s">
        <v>438</v>
      </c>
      <c r="B110" s="615">
        <v>5469.1076236518102</v>
      </c>
      <c r="C110" s="615">
        <v>5865.4032500000003</v>
      </c>
      <c r="D110" s="616">
        <v>396.29562634819098</v>
      </c>
      <c r="E110" s="617">
        <v>1.072460747459</v>
      </c>
      <c r="F110" s="615">
        <v>5847.9998158021699</v>
      </c>
      <c r="G110" s="616">
        <v>2923.99990790109</v>
      </c>
      <c r="H110" s="618">
        <v>469.21875</v>
      </c>
      <c r="I110" s="615">
        <v>2750.8812499999999</v>
      </c>
      <c r="J110" s="616">
        <v>-173.11865790108601</v>
      </c>
      <c r="K110" s="619">
        <v>0.47039694538999999</v>
      </c>
    </row>
    <row r="111" spans="1:11" ht="14.4" customHeight="1" thickBot="1" x14ac:dyDescent="0.35">
      <c r="A111" s="636" t="s">
        <v>439</v>
      </c>
      <c r="B111" s="620">
        <v>1447.10762365189</v>
      </c>
      <c r="C111" s="620">
        <v>1552.6120000000001</v>
      </c>
      <c r="D111" s="621">
        <v>105.50437634810901</v>
      </c>
      <c r="E111" s="627">
        <v>1.072907069677</v>
      </c>
      <c r="F111" s="620">
        <v>1547.9999512417501</v>
      </c>
      <c r="G111" s="621">
        <v>773.99997562087594</v>
      </c>
      <c r="H111" s="623">
        <v>124.205</v>
      </c>
      <c r="I111" s="620">
        <v>728.17700000000002</v>
      </c>
      <c r="J111" s="621">
        <v>-45.822975620874999</v>
      </c>
      <c r="K111" s="628">
        <v>0.47039859362699998</v>
      </c>
    </row>
    <row r="112" spans="1:11" ht="14.4" customHeight="1" thickBot="1" x14ac:dyDescent="0.35">
      <c r="A112" s="637" t="s">
        <v>440</v>
      </c>
      <c r="B112" s="615">
        <v>1447.10762365189</v>
      </c>
      <c r="C112" s="615">
        <v>1552.6120000000001</v>
      </c>
      <c r="D112" s="616">
        <v>105.50437634810901</v>
      </c>
      <c r="E112" s="617">
        <v>1.072907069677</v>
      </c>
      <c r="F112" s="615">
        <v>1547.9999512417501</v>
      </c>
      <c r="G112" s="616">
        <v>773.99997562087594</v>
      </c>
      <c r="H112" s="618">
        <v>124.205</v>
      </c>
      <c r="I112" s="615">
        <v>728.17700000000002</v>
      </c>
      <c r="J112" s="616">
        <v>-45.822975620874999</v>
      </c>
      <c r="K112" s="619">
        <v>0.47039859362699998</v>
      </c>
    </row>
    <row r="113" spans="1:11" ht="14.4" customHeight="1" thickBot="1" x14ac:dyDescent="0.35">
      <c r="A113" s="636" t="s">
        <v>441</v>
      </c>
      <c r="B113" s="620">
        <v>4021.99999999992</v>
      </c>
      <c r="C113" s="620">
        <v>4312.7912500000002</v>
      </c>
      <c r="D113" s="621">
        <v>290.79125000008298</v>
      </c>
      <c r="E113" s="627">
        <v>1.0723001616109999</v>
      </c>
      <c r="F113" s="620">
        <v>4299.9998645604201</v>
      </c>
      <c r="G113" s="621">
        <v>2149.99993228021</v>
      </c>
      <c r="H113" s="623">
        <v>345.01375000000002</v>
      </c>
      <c r="I113" s="620">
        <v>2022.70425</v>
      </c>
      <c r="J113" s="621">
        <v>-127.29568228021</v>
      </c>
      <c r="K113" s="628">
        <v>0.47039635202500002</v>
      </c>
    </row>
    <row r="114" spans="1:11" ht="14.4" customHeight="1" thickBot="1" x14ac:dyDescent="0.35">
      <c r="A114" s="637" t="s">
        <v>442</v>
      </c>
      <c r="B114" s="615">
        <v>4021.99999999992</v>
      </c>
      <c r="C114" s="615">
        <v>4312.7912500000002</v>
      </c>
      <c r="D114" s="616">
        <v>290.79125000008298</v>
      </c>
      <c r="E114" s="617">
        <v>1.0723001616109999</v>
      </c>
      <c r="F114" s="615">
        <v>4299.9998645604201</v>
      </c>
      <c r="G114" s="616">
        <v>2149.99993228021</v>
      </c>
      <c r="H114" s="618">
        <v>345.01375000000002</v>
      </c>
      <c r="I114" s="615">
        <v>2022.70425</v>
      </c>
      <c r="J114" s="616">
        <v>-127.29568228021</v>
      </c>
      <c r="K114" s="619">
        <v>0.47039635202500002</v>
      </c>
    </row>
    <row r="115" spans="1:11" ht="14.4" customHeight="1" thickBot="1" x14ac:dyDescent="0.35">
      <c r="A115" s="635" t="s">
        <v>443</v>
      </c>
      <c r="B115" s="615">
        <v>160.99999999999699</v>
      </c>
      <c r="C115" s="615">
        <v>172.79495</v>
      </c>
      <c r="D115" s="616">
        <v>11.794950000003</v>
      </c>
      <c r="E115" s="617">
        <v>1.073260559006</v>
      </c>
      <c r="F115" s="615">
        <v>171.999994582417</v>
      </c>
      <c r="G115" s="616">
        <v>85.999997291208004</v>
      </c>
      <c r="H115" s="618">
        <v>13.800610000000001</v>
      </c>
      <c r="I115" s="615">
        <v>81.130189999999999</v>
      </c>
      <c r="J115" s="616">
        <v>-4.8698072912079997</v>
      </c>
      <c r="K115" s="619">
        <v>0.47168716601900001</v>
      </c>
    </row>
    <row r="116" spans="1:11" ht="14.4" customHeight="1" thickBot="1" x14ac:dyDescent="0.35">
      <c r="A116" s="636" t="s">
        <v>444</v>
      </c>
      <c r="B116" s="620">
        <v>160.99999999999699</v>
      </c>
      <c r="C116" s="620">
        <v>172.79495</v>
      </c>
      <c r="D116" s="621">
        <v>11.794950000003</v>
      </c>
      <c r="E116" s="627">
        <v>1.073260559006</v>
      </c>
      <c r="F116" s="620">
        <v>171.999994582417</v>
      </c>
      <c r="G116" s="621">
        <v>85.999997291208004</v>
      </c>
      <c r="H116" s="623">
        <v>13.800610000000001</v>
      </c>
      <c r="I116" s="620">
        <v>81.130189999999999</v>
      </c>
      <c r="J116" s="621">
        <v>-4.8698072912079997</v>
      </c>
      <c r="K116" s="628">
        <v>0.47168716601900001</v>
      </c>
    </row>
    <row r="117" spans="1:11" ht="14.4" customHeight="1" thickBot="1" x14ac:dyDescent="0.35">
      <c r="A117" s="637" t="s">
        <v>445</v>
      </c>
      <c r="B117" s="615">
        <v>160.99999999999699</v>
      </c>
      <c r="C117" s="615">
        <v>172.79495</v>
      </c>
      <c r="D117" s="616">
        <v>11.794950000003</v>
      </c>
      <c r="E117" s="617">
        <v>1.073260559006</v>
      </c>
      <c r="F117" s="615">
        <v>171.999994582417</v>
      </c>
      <c r="G117" s="616">
        <v>85.999997291208004</v>
      </c>
      <c r="H117" s="618">
        <v>13.800610000000001</v>
      </c>
      <c r="I117" s="615">
        <v>81.130189999999999</v>
      </c>
      <c r="J117" s="616">
        <v>-4.8698072912079997</v>
      </c>
      <c r="K117" s="619">
        <v>0.47168716601900001</v>
      </c>
    </row>
    <row r="118" spans="1:11" ht="14.4" customHeight="1" thickBot="1" x14ac:dyDescent="0.35">
      <c r="A118" s="634" t="s">
        <v>446</v>
      </c>
      <c r="B118" s="615">
        <v>0</v>
      </c>
      <c r="C118" s="615">
        <v>63.15822</v>
      </c>
      <c r="D118" s="616">
        <v>63.15822</v>
      </c>
      <c r="E118" s="625" t="s">
        <v>336</v>
      </c>
      <c r="F118" s="615">
        <v>0</v>
      </c>
      <c r="G118" s="616">
        <v>0</v>
      </c>
      <c r="H118" s="618">
        <v>1.21</v>
      </c>
      <c r="I118" s="615">
        <v>27.527000000000001</v>
      </c>
      <c r="J118" s="616">
        <v>27.527000000000001</v>
      </c>
      <c r="K118" s="626" t="s">
        <v>336</v>
      </c>
    </row>
    <row r="119" spans="1:11" ht="14.4" customHeight="1" thickBot="1" x14ac:dyDescent="0.35">
      <c r="A119" s="635" t="s">
        <v>447</v>
      </c>
      <c r="B119" s="615">
        <v>0</v>
      </c>
      <c r="C119" s="615">
        <v>0.14299999999999999</v>
      </c>
      <c r="D119" s="616">
        <v>0.14299999999999999</v>
      </c>
      <c r="E119" s="625" t="s">
        <v>336</v>
      </c>
      <c r="F119" s="615">
        <v>0</v>
      </c>
      <c r="G119" s="616">
        <v>0</v>
      </c>
      <c r="H119" s="618">
        <v>0</v>
      </c>
      <c r="I119" s="615">
        <v>0</v>
      </c>
      <c r="J119" s="616">
        <v>0</v>
      </c>
      <c r="K119" s="626" t="s">
        <v>336</v>
      </c>
    </row>
    <row r="120" spans="1:11" ht="14.4" customHeight="1" thickBot="1" x14ac:dyDescent="0.35">
      <c r="A120" s="636" t="s">
        <v>448</v>
      </c>
      <c r="B120" s="620">
        <v>0</v>
      </c>
      <c r="C120" s="620">
        <v>0.14299999999999999</v>
      </c>
      <c r="D120" s="621">
        <v>0.14299999999999999</v>
      </c>
      <c r="E120" s="622" t="s">
        <v>336</v>
      </c>
      <c r="F120" s="620">
        <v>0</v>
      </c>
      <c r="G120" s="621">
        <v>0</v>
      </c>
      <c r="H120" s="623">
        <v>0</v>
      </c>
      <c r="I120" s="620">
        <v>0</v>
      </c>
      <c r="J120" s="621">
        <v>0</v>
      </c>
      <c r="K120" s="624" t="s">
        <v>336</v>
      </c>
    </row>
    <row r="121" spans="1:11" ht="14.4" customHeight="1" thickBot="1" x14ac:dyDescent="0.35">
      <c r="A121" s="637" t="s">
        <v>449</v>
      </c>
      <c r="B121" s="615">
        <v>0</v>
      </c>
      <c r="C121" s="615">
        <v>0.14299999999999999</v>
      </c>
      <c r="D121" s="616">
        <v>0.14299999999999999</v>
      </c>
      <c r="E121" s="625" t="s">
        <v>336</v>
      </c>
      <c r="F121" s="615">
        <v>0</v>
      </c>
      <c r="G121" s="616">
        <v>0</v>
      </c>
      <c r="H121" s="618">
        <v>0</v>
      </c>
      <c r="I121" s="615">
        <v>0</v>
      </c>
      <c r="J121" s="616">
        <v>0</v>
      </c>
      <c r="K121" s="626" t="s">
        <v>336</v>
      </c>
    </row>
    <row r="122" spans="1:11" ht="14.4" customHeight="1" thickBot="1" x14ac:dyDescent="0.35">
      <c r="A122" s="635" t="s">
        <v>450</v>
      </c>
      <c r="B122" s="615">
        <v>0</v>
      </c>
      <c r="C122" s="615">
        <v>63.015219999999999</v>
      </c>
      <c r="D122" s="616">
        <v>63.015219999999999</v>
      </c>
      <c r="E122" s="625" t="s">
        <v>336</v>
      </c>
      <c r="F122" s="615">
        <v>0</v>
      </c>
      <c r="G122" s="616">
        <v>0</v>
      </c>
      <c r="H122" s="618">
        <v>1.21</v>
      </c>
      <c r="I122" s="615">
        <v>27.527000000000001</v>
      </c>
      <c r="J122" s="616">
        <v>27.527000000000001</v>
      </c>
      <c r="K122" s="626" t="s">
        <v>336</v>
      </c>
    </row>
    <row r="123" spans="1:11" ht="14.4" customHeight="1" thickBot="1" x14ac:dyDescent="0.35">
      <c r="A123" s="636" t="s">
        <v>451</v>
      </c>
      <c r="B123" s="620">
        <v>0</v>
      </c>
      <c r="C123" s="620">
        <v>25.436229999999998</v>
      </c>
      <c r="D123" s="621">
        <v>25.436229999999998</v>
      </c>
      <c r="E123" s="622" t="s">
        <v>336</v>
      </c>
      <c r="F123" s="620">
        <v>0</v>
      </c>
      <c r="G123" s="621">
        <v>0</v>
      </c>
      <c r="H123" s="623">
        <v>1.21</v>
      </c>
      <c r="I123" s="620">
        <v>5.31</v>
      </c>
      <c r="J123" s="621">
        <v>5.31</v>
      </c>
      <c r="K123" s="624" t="s">
        <v>336</v>
      </c>
    </row>
    <row r="124" spans="1:11" ht="14.4" customHeight="1" thickBot="1" x14ac:dyDescent="0.35">
      <c r="A124" s="637" t="s">
        <v>452</v>
      </c>
      <c r="B124" s="615">
        <v>0</v>
      </c>
      <c r="C124" s="615">
        <v>1.6383300000000001</v>
      </c>
      <c r="D124" s="616">
        <v>1.6383300000000001</v>
      </c>
      <c r="E124" s="625" t="s">
        <v>336</v>
      </c>
      <c r="F124" s="615">
        <v>0</v>
      </c>
      <c r="G124" s="616">
        <v>0</v>
      </c>
      <c r="H124" s="618">
        <v>0</v>
      </c>
      <c r="I124" s="615">
        <v>0</v>
      </c>
      <c r="J124" s="616">
        <v>0</v>
      </c>
      <c r="K124" s="626" t="s">
        <v>336</v>
      </c>
    </row>
    <row r="125" spans="1:11" ht="14.4" customHeight="1" thickBot="1" x14ac:dyDescent="0.35">
      <c r="A125" s="637" t="s">
        <v>453</v>
      </c>
      <c r="B125" s="615">
        <v>0</v>
      </c>
      <c r="C125" s="615">
        <v>23.3979</v>
      </c>
      <c r="D125" s="616">
        <v>23.3979</v>
      </c>
      <c r="E125" s="625" t="s">
        <v>336</v>
      </c>
      <c r="F125" s="615">
        <v>0</v>
      </c>
      <c r="G125" s="616">
        <v>0</v>
      </c>
      <c r="H125" s="618">
        <v>1.21</v>
      </c>
      <c r="I125" s="615">
        <v>4.8099999999999996</v>
      </c>
      <c r="J125" s="616">
        <v>4.8099999999999996</v>
      </c>
      <c r="K125" s="626" t="s">
        <v>336</v>
      </c>
    </row>
    <row r="126" spans="1:11" ht="14.4" customHeight="1" thickBot="1" x14ac:dyDescent="0.35">
      <c r="A126" s="637" t="s">
        <v>454</v>
      </c>
      <c r="B126" s="615">
        <v>0</v>
      </c>
      <c r="C126" s="615">
        <v>0.4</v>
      </c>
      <c r="D126" s="616">
        <v>0.4</v>
      </c>
      <c r="E126" s="625" t="s">
        <v>336</v>
      </c>
      <c r="F126" s="615">
        <v>0</v>
      </c>
      <c r="G126" s="616">
        <v>0</v>
      </c>
      <c r="H126" s="618">
        <v>0</v>
      </c>
      <c r="I126" s="615">
        <v>0.5</v>
      </c>
      <c r="J126" s="616">
        <v>0.5</v>
      </c>
      <c r="K126" s="626" t="s">
        <v>336</v>
      </c>
    </row>
    <row r="127" spans="1:11" ht="14.4" customHeight="1" thickBot="1" x14ac:dyDescent="0.35">
      <c r="A127" s="636" t="s">
        <v>455</v>
      </c>
      <c r="B127" s="620">
        <v>0</v>
      </c>
      <c r="C127" s="620">
        <v>4.2</v>
      </c>
      <c r="D127" s="621">
        <v>4.2</v>
      </c>
      <c r="E127" s="622" t="s">
        <v>336</v>
      </c>
      <c r="F127" s="620">
        <v>0</v>
      </c>
      <c r="G127" s="621">
        <v>0</v>
      </c>
      <c r="H127" s="623">
        <v>0</v>
      </c>
      <c r="I127" s="620">
        <v>0</v>
      </c>
      <c r="J127" s="621">
        <v>0</v>
      </c>
      <c r="K127" s="624" t="s">
        <v>336</v>
      </c>
    </row>
    <row r="128" spans="1:11" ht="14.4" customHeight="1" thickBot="1" x14ac:dyDescent="0.35">
      <c r="A128" s="637" t="s">
        <v>456</v>
      </c>
      <c r="B128" s="615">
        <v>0</v>
      </c>
      <c r="C128" s="615">
        <v>4.2</v>
      </c>
      <c r="D128" s="616">
        <v>4.2</v>
      </c>
      <c r="E128" s="625" t="s">
        <v>336</v>
      </c>
      <c r="F128" s="615">
        <v>0</v>
      </c>
      <c r="G128" s="616">
        <v>0</v>
      </c>
      <c r="H128" s="618">
        <v>0</v>
      </c>
      <c r="I128" s="615">
        <v>0</v>
      </c>
      <c r="J128" s="616">
        <v>0</v>
      </c>
      <c r="K128" s="626" t="s">
        <v>336</v>
      </c>
    </row>
    <row r="129" spans="1:11" ht="14.4" customHeight="1" thickBot="1" x14ac:dyDescent="0.35">
      <c r="A129" s="639" t="s">
        <v>457</v>
      </c>
      <c r="B129" s="615">
        <v>0</v>
      </c>
      <c r="C129" s="615">
        <v>19.109000000000002</v>
      </c>
      <c r="D129" s="616">
        <v>19.109000000000002</v>
      </c>
      <c r="E129" s="625" t="s">
        <v>347</v>
      </c>
      <c r="F129" s="615">
        <v>0</v>
      </c>
      <c r="G129" s="616">
        <v>0</v>
      </c>
      <c r="H129" s="618">
        <v>0</v>
      </c>
      <c r="I129" s="615">
        <v>0</v>
      </c>
      <c r="J129" s="616">
        <v>0</v>
      </c>
      <c r="K129" s="626" t="s">
        <v>336</v>
      </c>
    </row>
    <row r="130" spans="1:11" ht="14.4" customHeight="1" thickBot="1" x14ac:dyDescent="0.35">
      <c r="A130" s="637" t="s">
        <v>458</v>
      </c>
      <c r="B130" s="615">
        <v>0</v>
      </c>
      <c r="C130" s="615">
        <v>19.109000000000002</v>
      </c>
      <c r="D130" s="616">
        <v>19.109000000000002</v>
      </c>
      <c r="E130" s="625" t="s">
        <v>347</v>
      </c>
      <c r="F130" s="615">
        <v>0</v>
      </c>
      <c r="G130" s="616">
        <v>0</v>
      </c>
      <c r="H130" s="618">
        <v>0</v>
      </c>
      <c r="I130" s="615">
        <v>0</v>
      </c>
      <c r="J130" s="616">
        <v>0</v>
      </c>
      <c r="K130" s="626" t="s">
        <v>336</v>
      </c>
    </row>
    <row r="131" spans="1:11" ht="14.4" customHeight="1" thickBot="1" x14ac:dyDescent="0.35">
      <c r="A131" s="636" t="s">
        <v>459</v>
      </c>
      <c r="B131" s="620">
        <v>0</v>
      </c>
      <c r="C131" s="620">
        <v>6.3459899999999996</v>
      </c>
      <c r="D131" s="621">
        <v>6.3459899999999996</v>
      </c>
      <c r="E131" s="622" t="s">
        <v>347</v>
      </c>
      <c r="F131" s="620">
        <v>0</v>
      </c>
      <c r="G131" s="621">
        <v>0</v>
      </c>
      <c r="H131" s="623">
        <v>0</v>
      </c>
      <c r="I131" s="620">
        <v>0</v>
      </c>
      <c r="J131" s="621">
        <v>0</v>
      </c>
      <c r="K131" s="624" t="s">
        <v>336</v>
      </c>
    </row>
    <row r="132" spans="1:11" ht="14.4" customHeight="1" thickBot="1" x14ac:dyDescent="0.35">
      <c r="A132" s="637" t="s">
        <v>460</v>
      </c>
      <c r="B132" s="615">
        <v>0</v>
      </c>
      <c r="C132" s="615">
        <v>6.3459899999999996</v>
      </c>
      <c r="D132" s="616">
        <v>6.3459899999999996</v>
      </c>
      <c r="E132" s="625" t="s">
        <v>347</v>
      </c>
      <c r="F132" s="615">
        <v>0</v>
      </c>
      <c r="G132" s="616">
        <v>0</v>
      </c>
      <c r="H132" s="618">
        <v>0</v>
      </c>
      <c r="I132" s="615">
        <v>0</v>
      </c>
      <c r="J132" s="616">
        <v>0</v>
      </c>
      <c r="K132" s="626" t="s">
        <v>336</v>
      </c>
    </row>
    <row r="133" spans="1:11" ht="14.4" customHeight="1" thickBot="1" x14ac:dyDescent="0.35">
      <c r="A133" s="639" t="s">
        <v>461</v>
      </c>
      <c r="B133" s="615">
        <v>0</v>
      </c>
      <c r="C133" s="615">
        <v>4.6500000000000004</v>
      </c>
      <c r="D133" s="616">
        <v>4.6500000000000004</v>
      </c>
      <c r="E133" s="625" t="s">
        <v>336</v>
      </c>
      <c r="F133" s="615">
        <v>0</v>
      </c>
      <c r="G133" s="616">
        <v>0</v>
      </c>
      <c r="H133" s="618">
        <v>0</v>
      </c>
      <c r="I133" s="615">
        <v>5.75</v>
      </c>
      <c r="J133" s="616">
        <v>5.75</v>
      </c>
      <c r="K133" s="626" t="s">
        <v>336</v>
      </c>
    </row>
    <row r="134" spans="1:11" ht="14.4" customHeight="1" thickBot="1" x14ac:dyDescent="0.35">
      <c r="A134" s="637" t="s">
        <v>462</v>
      </c>
      <c r="B134" s="615">
        <v>0</v>
      </c>
      <c r="C134" s="615">
        <v>4.6500000000000004</v>
      </c>
      <c r="D134" s="616">
        <v>4.6500000000000004</v>
      </c>
      <c r="E134" s="625" t="s">
        <v>336</v>
      </c>
      <c r="F134" s="615">
        <v>0</v>
      </c>
      <c r="G134" s="616">
        <v>0</v>
      </c>
      <c r="H134" s="618">
        <v>0</v>
      </c>
      <c r="I134" s="615">
        <v>5.75</v>
      </c>
      <c r="J134" s="616">
        <v>5.75</v>
      </c>
      <c r="K134" s="626" t="s">
        <v>336</v>
      </c>
    </row>
    <row r="135" spans="1:11" ht="14.4" customHeight="1" thickBot="1" x14ac:dyDescent="0.35">
      <c r="A135" s="639" t="s">
        <v>463</v>
      </c>
      <c r="B135" s="615">
        <v>0</v>
      </c>
      <c r="C135" s="615">
        <v>2.2999999999999998</v>
      </c>
      <c r="D135" s="616">
        <v>2.2999999999999998</v>
      </c>
      <c r="E135" s="625" t="s">
        <v>336</v>
      </c>
      <c r="F135" s="615">
        <v>0</v>
      </c>
      <c r="G135" s="616">
        <v>0</v>
      </c>
      <c r="H135" s="618">
        <v>0</v>
      </c>
      <c r="I135" s="615">
        <v>4</v>
      </c>
      <c r="J135" s="616">
        <v>4</v>
      </c>
      <c r="K135" s="626" t="s">
        <v>336</v>
      </c>
    </row>
    <row r="136" spans="1:11" ht="14.4" customHeight="1" thickBot="1" x14ac:dyDescent="0.35">
      <c r="A136" s="637" t="s">
        <v>464</v>
      </c>
      <c r="B136" s="615">
        <v>0</v>
      </c>
      <c r="C136" s="615">
        <v>2.2999999999999998</v>
      </c>
      <c r="D136" s="616">
        <v>2.2999999999999998</v>
      </c>
      <c r="E136" s="625" t="s">
        <v>336</v>
      </c>
      <c r="F136" s="615">
        <v>0</v>
      </c>
      <c r="G136" s="616">
        <v>0</v>
      </c>
      <c r="H136" s="618">
        <v>0</v>
      </c>
      <c r="I136" s="615">
        <v>4</v>
      </c>
      <c r="J136" s="616">
        <v>4</v>
      </c>
      <c r="K136" s="626" t="s">
        <v>336</v>
      </c>
    </row>
    <row r="137" spans="1:11" ht="14.4" customHeight="1" thickBot="1" x14ac:dyDescent="0.35">
      <c r="A137" s="639" t="s">
        <v>465</v>
      </c>
      <c r="B137" s="615">
        <v>0</v>
      </c>
      <c r="C137" s="615">
        <v>0.97399999999999998</v>
      </c>
      <c r="D137" s="616">
        <v>0.97399999999999998</v>
      </c>
      <c r="E137" s="625" t="s">
        <v>347</v>
      </c>
      <c r="F137" s="615">
        <v>0</v>
      </c>
      <c r="G137" s="616">
        <v>0</v>
      </c>
      <c r="H137" s="618">
        <v>0</v>
      </c>
      <c r="I137" s="615">
        <v>12.467000000000001</v>
      </c>
      <c r="J137" s="616">
        <v>12.467000000000001</v>
      </c>
      <c r="K137" s="626" t="s">
        <v>347</v>
      </c>
    </row>
    <row r="138" spans="1:11" ht="14.4" customHeight="1" thickBot="1" x14ac:dyDescent="0.35">
      <c r="A138" s="637" t="s">
        <v>466</v>
      </c>
      <c r="B138" s="615">
        <v>0</v>
      </c>
      <c r="C138" s="615">
        <v>0.97399999999999998</v>
      </c>
      <c r="D138" s="616">
        <v>0.97399999999999998</v>
      </c>
      <c r="E138" s="625" t="s">
        <v>347</v>
      </c>
      <c r="F138" s="615">
        <v>0</v>
      </c>
      <c r="G138" s="616">
        <v>0</v>
      </c>
      <c r="H138" s="618">
        <v>0</v>
      </c>
      <c r="I138" s="615">
        <v>12.467000000000001</v>
      </c>
      <c r="J138" s="616">
        <v>12.467000000000001</v>
      </c>
      <c r="K138" s="626" t="s">
        <v>347</v>
      </c>
    </row>
    <row r="139" spans="1:11" ht="14.4" customHeight="1" thickBot="1" x14ac:dyDescent="0.35">
      <c r="A139" s="634" t="s">
        <v>467</v>
      </c>
      <c r="B139" s="615">
        <v>439.99345881805601</v>
      </c>
      <c r="C139" s="615">
        <v>602.29100000000005</v>
      </c>
      <c r="D139" s="616">
        <v>162.29754118194401</v>
      </c>
      <c r="E139" s="617">
        <v>1.368863531785</v>
      </c>
      <c r="F139" s="615">
        <v>393.99944563606499</v>
      </c>
      <c r="G139" s="616">
        <v>196.99972281803301</v>
      </c>
      <c r="H139" s="618">
        <v>35.5</v>
      </c>
      <c r="I139" s="615">
        <v>201.47499999999999</v>
      </c>
      <c r="J139" s="616">
        <v>4.4752771819669999</v>
      </c>
      <c r="K139" s="619">
        <v>0.51135858750899998</v>
      </c>
    </row>
    <row r="140" spans="1:11" ht="14.4" customHeight="1" thickBot="1" x14ac:dyDescent="0.35">
      <c r="A140" s="635" t="s">
        <v>468</v>
      </c>
      <c r="B140" s="615">
        <v>439.99345881805601</v>
      </c>
      <c r="C140" s="615">
        <v>482.89800000000002</v>
      </c>
      <c r="D140" s="616">
        <v>42.904541181943998</v>
      </c>
      <c r="E140" s="617">
        <v>1.0975117705090001</v>
      </c>
      <c r="F140" s="615">
        <v>392.99944563606499</v>
      </c>
      <c r="G140" s="616">
        <v>196.49972281803301</v>
      </c>
      <c r="H140" s="618">
        <v>35.5</v>
      </c>
      <c r="I140" s="615">
        <v>201.47499999999999</v>
      </c>
      <c r="J140" s="616">
        <v>4.9752771819669999</v>
      </c>
      <c r="K140" s="619">
        <v>0.51265975623399995</v>
      </c>
    </row>
    <row r="141" spans="1:11" ht="14.4" customHeight="1" thickBot="1" x14ac:dyDescent="0.35">
      <c r="A141" s="636" t="s">
        <v>469</v>
      </c>
      <c r="B141" s="620">
        <v>439.99345881805601</v>
      </c>
      <c r="C141" s="620">
        <v>421.97300000000001</v>
      </c>
      <c r="D141" s="621">
        <v>-18.020458818055999</v>
      </c>
      <c r="E141" s="627">
        <v>0.95904380290900004</v>
      </c>
      <c r="F141" s="620">
        <v>392.99944563606499</v>
      </c>
      <c r="G141" s="621">
        <v>196.49972281803301</v>
      </c>
      <c r="H141" s="623">
        <v>35.5</v>
      </c>
      <c r="I141" s="620">
        <v>201.47499999999999</v>
      </c>
      <c r="J141" s="621">
        <v>4.9752771819669999</v>
      </c>
      <c r="K141" s="628">
        <v>0.51265975623399995</v>
      </c>
    </row>
    <row r="142" spans="1:11" ht="14.4" customHeight="1" thickBot="1" x14ac:dyDescent="0.35">
      <c r="A142" s="637" t="s">
        <v>470</v>
      </c>
      <c r="B142" s="615">
        <v>150.994000803457</v>
      </c>
      <c r="C142" s="615">
        <v>150.404</v>
      </c>
      <c r="D142" s="616">
        <v>-0.59000080345700001</v>
      </c>
      <c r="E142" s="617">
        <v>0.99609255466799995</v>
      </c>
      <c r="F142" s="615">
        <v>150.999995243863</v>
      </c>
      <c r="G142" s="616">
        <v>75.499997621931001</v>
      </c>
      <c r="H142" s="618">
        <v>12.563000000000001</v>
      </c>
      <c r="I142" s="615">
        <v>75.378</v>
      </c>
      <c r="J142" s="616">
        <v>-0.121997621931</v>
      </c>
      <c r="K142" s="619">
        <v>0.49919206870299998</v>
      </c>
    </row>
    <row r="143" spans="1:11" ht="14.4" customHeight="1" thickBot="1" x14ac:dyDescent="0.35">
      <c r="A143" s="637" t="s">
        <v>471</v>
      </c>
      <c r="B143" s="615">
        <v>109.999999999998</v>
      </c>
      <c r="C143" s="615">
        <v>109.56100000000001</v>
      </c>
      <c r="D143" s="616">
        <v>-0.43899999999700001</v>
      </c>
      <c r="E143" s="617">
        <v>0.99600909090900003</v>
      </c>
      <c r="F143" s="615">
        <v>106.99999662975701</v>
      </c>
      <c r="G143" s="616">
        <v>53.499998314877999</v>
      </c>
      <c r="H143" s="618">
        <v>11.433999999999999</v>
      </c>
      <c r="I143" s="615">
        <v>57.079000000000001</v>
      </c>
      <c r="J143" s="616">
        <v>3.5790016851209998</v>
      </c>
      <c r="K143" s="619">
        <v>0.533448614933</v>
      </c>
    </row>
    <row r="144" spans="1:11" ht="14.4" customHeight="1" thickBot="1" x14ac:dyDescent="0.35">
      <c r="A144" s="637" t="s">
        <v>472</v>
      </c>
      <c r="B144" s="615">
        <v>43.999458014603</v>
      </c>
      <c r="C144" s="615">
        <v>43.744999999999997</v>
      </c>
      <c r="D144" s="616">
        <v>-0.25445801460299999</v>
      </c>
      <c r="E144" s="617">
        <v>0.99421679206699998</v>
      </c>
      <c r="F144" s="615">
        <v>43.999456628726001</v>
      </c>
      <c r="G144" s="616">
        <v>21.999728314363001</v>
      </c>
      <c r="H144" s="618">
        <v>3.65</v>
      </c>
      <c r="I144" s="615">
        <v>21.9</v>
      </c>
      <c r="J144" s="616">
        <v>-9.9728314363000004E-2</v>
      </c>
      <c r="K144" s="619">
        <v>0.49773341940999999</v>
      </c>
    </row>
    <row r="145" spans="1:11" ht="14.4" customHeight="1" thickBot="1" x14ac:dyDescent="0.35">
      <c r="A145" s="637" t="s">
        <v>473</v>
      </c>
      <c r="B145" s="615">
        <v>127.999999999998</v>
      </c>
      <c r="C145" s="615">
        <v>110.931</v>
      </c>
      <c r="D145" s="616">
        <v>-17.068999999997001</v>
      </c>
      <c r="E145" s="617">
        <v>0.86664843749999998</v>
      </c>
      <c r="F145" s="615">
        <v>83.999997354201994</v>
      </c>
      <c r="G145" s="616">
        <v>41.999998677100997</v>
      </c>
      <c r="H145" s="618">
        <v>7.242</v>
      </c>
      <c r="I145" s="615">
        <v>43.451999999999998</v>
      </c>
      <c r="J145" s="616">
        <v>1.4520013228990001</v>
      </c>
      <c r="K145" s="619">
        <v>0.51728573057799998</v>
      </c>
    </row>
    <row r="146" spans="1:11" ht="14.4" customHeight="1" thickBot="1" x14ac:dyDescent="0.35">
      <c r="A146" s="637" t="s">
        <v>474</v>
      </c>
      <c r="B146" s="615">
        <v>6.9999999999989999</v>
      </c>
      <c r="C146" s="615">
        <v>7.3319999999999999</v>
      </c>
      <c r="D146" s="616">
        <v>0.33200000000000002</v>
      </c>
      <c r="E146" s="617">
        <v>1.0474285714280001</v>
      </c>
      <c r="F146" s="615">
        <v>6.9999997795160001</v>
      </c>
      <c r="G146" s="616">
        <v>3.499999889758</v>
      </c>
      <c r="H146" s="618">
        <v>0.61099999999999999</v>
      </c>
      <c r="I146" s="615">
        <v>3.6659999999999999</v>
      </c>
      <c r="J146" s="616">
        <v>0.166000110241</v>
      </c>
      <c r="K146" s="619">
        <v>0.52371430221000004</v>
      </c>
    </row>
    <row r="147" spans="1:11" ht="14.4" customHeight="1" thickBot="1" x14ac:dyDescent="0.35">
      <c r="A147" s="636" t="s">
        <v>475</v>
      </c>
      <c r="B147" s="620">
        <v>0</v>
      </c>
      <c r="C147" s="620">
        <v>60.924999999999997</v>
      </c>
      <c r="D147" s="621">
        <v>60.924999999999997</v>
      </c>
      <c r="E147" s="622" t="s">
        <v>347</v>
      </c>
      <c r="F147" s="620">
        <v>0</v>
      </c>
      <c r="G147" s="621">
        <v>0</v>
      </c>
      <c r="H147" s="623">
        <v>0</v>
      </c>
      <c r="I147" s="620">
        <v>0</v>
      </c>
      <c r="J147" s="621">
        <v>0</v>
      </c>
      <c r="K147" s="624" t="s">
        <v>336</v>
      </c>
    </row>
    <row r="148" spans="1:11" ht="14.4" customHeight="1" thickBot="1" x14ac:dyDescent="0.35">
      <c r="A148" s="637" t="s">
        <v>476</v>
      </c>
      <c r="B148" s="615">
        <v>0</v>
      </c>
      <c r="C148" s="615">
        <v>60.924999999999997</v>
      </c>
      <c r="D148" s="616">
        <v>60.924999999999997</v>
      </c>
      <c r="E148" s="625" t="s">
        <v>347</v>
      </c>
      <c r="F148" s="615">
        <v>0</v>
      </c>
      <c r="G148" s="616">
        <v>0</v>
      </c>
      <c r="H148" s="618">
        <v>0</v>
      </c>
      <c r="I148" s="615">
        <v>0</v>
      </c>
      <c r="J148" s="616">
        <v>0</v>
      </c>
      <c r="K148" s="626" t="s">
        <v>336</v>
      </c>
    </row>
    <row r="149" spans="1:11" ht="14.4" customHeight="1" thickBot="1" x14ac:dyDescent="0.35">
      <c r="A149" s="635" t="s">
        <v>477</v>
      </c>
      <c r="B149" s="615">
        <v>0</v>
      </c>
      <c r="C149" s="615">
        <v>119.393</v>
      </c>
      <c r="D149" s="616">
        <v>119.393</v>
      </c>
      <c r="E149" s="625" t="s">
        <v>336</v>
      </c>
      <c r="F149" s="615">
        <v>1</v>
      </c>
      <c r="G149" s="616">
        <v>0.5</v>
      </c>
      <c r="H149" s="618">
        <v>0</v>
      </c>
      <c r="I149" s="615">
        <v>0</v>
      </c>
      <c r="J149" s="616">
        <v>-0.5</v>
      </c>
      <c r="K149" s="619">
        <v>0</v>
      </c>
    </row>
    <row r="150" spans="1:11" ht="14.4" customHeight="1" thickBot="1" x14ac:dyDescent="0.35">
      <c r="A150" s="636" t="s">
        <v>478</v>
      </c>
      <c r="B150" s="620">
        <v>0</v>
      </c>
      <c r="C150" s="620">
        <v>110.9</v>
      </c>
      <c r="D150" s="621">
        <v>110.9</v>
      </c>
      <c r="E150" s="622" t="s">
        <v>336</v>
      </c>
      <c r="F150" s="620">
        <v>1</v>
      </c>
      <c r="G150" s="621">
        <v>0.5</v>
      </c>
      <c r="H150" s="623">
        <v>0</v>
      </c>
      <c r="I150" s="620">
        <v>0</v>
      </c>
      <c r="J150" s="621">
        <v>-0.5</v>
      </c>
      <c r="K150" s="628">
        <v>0</v>
      </c>
    </row>
    <row r="151" spans="1:11" ht="14.4" customHeight="1" thickBot="1" x14ac:dyDescent="0.35">
      <c r="A151" s="637" t="s">
        <v>479</v>
      </c>
      <c r="B151" s="615">
        <v>0</v>
      </c>
      <c r="C151" s="615">
        <v>86.7</v>
      </c>
      <c r="D151" s="616">
        <v>86.7</v>
      </c>
      <c r="E151" s="625" t="s">
        <v>336</v>
      </c>
      <c r="F151" s="615">
        <v>1</v>
      </c>
      <c r="G151" s="616">
        <v>0.5</v>
      </c>
      <c r="H151" s="618">
        <v>0</v>
      </c>
      <c r="I151" s="615">
        <v>0</v>
      </c>
      <c r="J151" s="616">
        <v>-0.5</v>
      </c>
      <c r="K151" s="619">
        <v>0</v>
      </c>
    </row>
    <row r="152" spans="1:11" ht="14.4" customHeight="1" thickBot="1" x14ac:dyDescent="0.35">
      <c r="A152" s="637" t="s">
        <v>480</v>
      </c>
      <c r="B152" s="615">
        <v>0</v>
      </c>
      <c r="C152" s="615">
        <v>24.2</v>
      </c>
      <c r="D152" s="616">
        <v>24.2</v>
      </c>
      <c r="E152" s="625" t="s">
        <v>336</v>
      </c>
      <c r="F152" s="615">
        <v>0</v>
      </c>
      <c r="G152" s="616">
        <v>0</v>
      </c>
      <c r="H152" s="618">
        <v>0</v>
      </c>
      <c r="I152" s="615">
        <v>0</v>
      </c>
      <c r="J152" s="616">
        <v>0</v>
      </c>
      <c r="K152" s="626" t="s">
        <v>336</v>
      </c>
    </row>
    <row r="153" spans="1:11" ht="14.4" customHeight="1" thickBot="1" x14ac:dyDescent="0.35">
      <c r="A153" s="636" t="s">
        <v>481</v>
      </c>
      <c r="B153" s="620">
        <v>0</v>
      </c>
      <c r="C153" s="620">
        <v>8.4930000000000003</v>
      </c>
      <c r="D153" s="621">
        <v>8.4930000000000003</v>
      </c>
      <c r="E153" s="622" t="s">
        <v>336</v>
      </c>
      <c r="F153" s="620">
        <v>0</v>
      </c>
      <c r="G153" s="621">
        <v>0</v>
      </c>
      <c r="H153" s="623">
        <v>0</v>
      </c>
      <c r="I153" s="620">
        <v>0</v>
      </c>
      <c r="J153" s="621">
        <v>0</v>
      </c>
      <c r="K153" s="624" t="s">
        <v>336</v>
      </c>
    </row>
    <row r="154" spans="1:11" ht="14.4" customHeight="1" thickBot="1" x14ac:dyDescent="0.35">
      <c r="A154" s="637" t="s">
        <v>482</v>
      </c>
      <c r="B154" s="615">
        <v>0</v>
      </c>
      <c r="C154" s="615">
        <v>8.4930000000000003</v>
      </c>
      <c r="D154" s="616">
        <v>8.4930000000000003</v>
      </c>
      <c r="E154" s="625" t="s">
        <v>336</v>
      </c>
      <c r="F154" s="615">
        <v>0</v>
      </c>
      <c r="G154" s="616">
        <v>0</v>
      </c>
      <c r="H154" s="618">
        <v>0</v>
      </c>
      <c r="I154" s="615">
        <v>0</v>
      </c>
      <c r="J154" s="616">
        <v>0</v>
      </c>
      <c r="K154" s="626" t="s">
        <v>336</v>
      </c>
    </row>
    <row r="155" spans="1:11" ht="14.4" customHeight="1" thickBot="1" x14ac:dyDescent="0.35">
      <c r="A155" s="634" t="s">
        <v>483</v>
      </c>
      <c r="B155" s="615">
        <v>0</v>
      </c>
      <c r="C155" s="615">
        <v>0.14910000000000001</v>
      </c>
      <c r="D155" s="616">
        <v>0.14910000000000001</v>
      </c>
      <c r="E155" s="625" t="s">
        <v>336</v>
      </c>
      <c r="F155" s="615">
        <v>0</v>
      </c>
      <c r="G155" s="616">
        <v>0</v>
      </c>
      <c r="H155" s="618">
        <v>0</v>
      </c>
      <c r="I155" s="615">
        <v>0</v>
      </c>
      <c r="J155" s="616">
        <v>0</v>
      </c>
      <c r="K155" s="626" t="s">
        <v>336</v>
      </c>
    </row>
    <row r="156" spans="1:11" ht="14.4" customHeight="1" thickBot="1" x14ac:dyDescent="0.35">
      <c r="A156" s="635" t="s">
        <v>484</v>
      </c>
      <c r="B156" s="615">
        <v>0</v>
      </c>
      <c r="C156" s="615">
        <v>0.14910000000000001</v>
      </c>
      <c r="D156" s="616">
        <v>0.14910000000000001</v>
      </c>
      <c r="E156" s="625" t="s">
        <v>336</v>
      </c>
      <c r="F156" s="615">
        <v>0</v>
      </c>
      <c r="G156" s="616">
        <v>0</v>
      </c>
      <c r="H156" s="618">
        <v>0</v>
      </c>
      <c r="I156" s="615">
        <v>0</v>
      </c>
      <c r="J156" s="616">
        <v>0</v>
      </c>
      <c r="K156" s="626" t="s">
        <v>336</v>
      </c>
    </row>
    <row r="157" spans="1:11" ht="14.4" customHeight="1" thickBot="1" x14ac:dyDescent="0.35">
      <c r="A157" s="636" t="s">
        <v>485</v>
      </c>
      <c r="B157" s="620">
        <v>0</v>
      </c>
      <c r="C157" s="620">
        <v>0.14910000000000001</v>
      </c>
      <c r="D157" s="621">
        <v>0.14910000000000001</v>
      </c>
      <c r="E157" s="622" t="s">
        <v>336</v>
      </c>
      <c r="F157" s="620">
        <v>0</v>
      </c>
      <c r="G157" s="621">
        <v>0</v>
      </c>
      <c r="H157" s="623">
        <v>0</v>
      </c>
      <c r="I157" s="620">
        <v>0</v>
      </c>
      <c r="J157" s="621">
        <v>0</v>
      </c>
      <c r="K157" s="624" t="s">
        <v>336</v>
      </c>
    </row>
    <row r="158" spans="1:11" ht="14.4" customHeight="1" thickBot="1" x14ac:dyDescent="0.35">
      <c r="A158" s="637" t="s">
        <v>486</v>
      </c>
      <c r="B158" s="615">
        <v>0</v>
      </c>
      <c r="C158" s="615">
        <v>0.14910000000000001</v>
      </c>
      <c r="D158" s="616">
        <v>0.14910000000000001</v>
      </c>
      <c r="E158" s="625" t="s">
        <v>336</v>
      </c>
      <c r="F158" s="615">
        <v>0</v>
      </c>
      <c r="G158" s="616">
        <v>0</v>
      </c>
      <c r="H158" s="618">
        <v>0</v>
      </c>
      <c r="I158" s="615">
        <v>0</v>
      </c>
      <c r="J158" s="616">
        <v>0</v>
      </c>
      <c r="K158" s="626" t="s">
        <v>336</v>
      </c>
    </row>
    <row r="159" spans="1:11" ht="14.4" customHeight="1" thickBot="1" x14ac:dyDescent="0.35">
      <c r="A159" s="633" t="s">
        <v>487</v>
      </c>
      <c r="B159" s="615">
        <v>19464.003189938299</v>
      </c>
      <c r="C159" s="615">
        <v>18497.06364</v>
      </c>
      <c r="D159" s="616">
        <v>-966.93954993832097</v>
      </c>
      <c r="E159" s="617">
        <v>0.95032165066399998</v>
      </c>
      <c r="F159" s="615">
        <v>18547.000000004798</v>
      </c>
      <c r="G159" s="616">
        <v>9273.5000000024193</v>
      </c>
      <c r="H159" s="618">
        <v>1835.5008</v>
      </c>
      <c r="I159" s="615">
        <v>9899.7386399999996</v>
      </c>
      <c r="J159" s="616">
        <v>626.23863999758203</v>
      </c>
      <c r="K159" s="619">
        <v>0.53376495605700003</v>
      </c>
    </row>
    <row r="160" spans="1:11" ht="14.4" customHeight="1" thickBot="1" x14ac:dyDescent="0.35">
      <c r="A160" s="634" t="s">
        <v>488</v>
      </c>
      <c r="B160" s="615">
        <v>19459</v>
      </c>
      <c r="C160" s="615">
        <v>18405.880399999998</v>
      </c>
      <c r="D160" s="616">
        <v>-1053.11960000001</v>
      </c>
      <c r="E160" s="617">
        <v>0.94588007605699997</v>
      </c>
      <c r="F160" s="615">
        <v>18510.000000004798</v>
      </c>
      <c r="G160" s="616">
        <v>9255.0000000024193</v>
      </c>
      <c r="H160" s="618">
        <v>1834.8342700000001</v>
      </c>
      <c r="I160" s="615">
        <v>9885.5954099999999</v>
      </c>
      <c r="J160" s="616">
        <v>630.59540999758201</v>
      </c>
      <c r="K160" s="619">
        <v>0.53406782333799996</v>
      </c>
    </row>
    <row r="161" spans="1:11" ht="14.4" customHeight="1" thickBot="1" x14ac:dyDescent="0.35">
      <c r="A161" s="635" t="s">
        <v>489</v>
      </c>
      <c r="B161" s="615">
        <v>19459</v>
      </c>
      <c r="C161" s="615">
        <v>18405.880399999998</v>
      </c>
      <c r="D161" s="616">
        <v>-1053.11960000001</v>
      </c>
      <c r="E161" s="617">
        <v>0.94588007605699997</v>
      </c>
      <c r="F161" s="615">
        <v>18510.000000004798</v>
      </c>
      <c r="G161" s="616">
        <v>9255.0000000024193</v>
      </c>
      <c r="H161" s="618">
        <v>1834.8342700000001</v>
      </c>
      <c r="I161" s="615">
        <v>9885.5954099999999</v>
      </c>
      <c r="J161" s="616">
        <v>630.59540999758201</v>
      </c>
      <c r="K161" s="619">
        <v>0.53406782333799996</v>
      </c>
    </row>
    <row r="162" spans="1:11" ht="14.4" customHeight="1" thickBot="1" x14ac:dyDescent="0.35">
      <c r="A162" s="636" t="s">
        <v>490</v>
      </c>
      <c r="B162" s="620">
        <v>0</v>
      </c>
      <c r="C162" s="620">
        <v>0</v>
      </c>
      <c r="D162" s="621">
        <v>0</v>
      </c>
      <c r="E162" s="622" t="s">
        <v>336</v>
      </c>
      <c r="F162" s="620">
        <v>0</v>
      </c>
      <c r="G162" s="621">
        <v>0</v>
      </c>
      <c r="H162" s="623">
        <v>0.33100000000000002</v>
      </c>
      <c r="I162" s="620">
        <v>0.33100000000000002</v>
      </c>
      <c r="J162" s="621">
        <v>0.33100000000000002</v>
      </c>
      <c r="K162" s="624" t="s">
        <v>347</v>
      </c>
    </row>
    <row r="163" spans="1:11" ht="14.4" customHeight="1" thickBot="1" x14ac:dyDescent="0.35">
      <c r="A163" s="637" t="s">
        <v>491</v>
      </c>
      <c r="B163" s="615">
        <v>0</v>
      </c>
      <c r="C163" s="615">
        <v>0</v>
      </c>
      <c r="D163" s="616">
        <v>0</v>
      </c>
      <c r="E163" s="625" t="s">
        <v>336</v>
      </c>
      <c r="F163" s="615">
        <v>0</v>
      </c>
      <c r="G163" s="616">
        <v>0</v>
      </c>
      <c r="H163" s="618">
        <v>0.33100000000000002</v>
      </c>
      <c r="I163" s="615">
        <v>0.33100000000000002</v>
      </c>
      <c r="J163" s="616">
        <v>0.33100000000000002</v>
      </c>
      <c r="K163" s="626" t="s">
        <v>347</v>
      </c>
    </row>
    <row r="164" spans="1:11" ht="14.4" customHeight="1" thickBot="1" x14ac:dyDescent="0.35">
      <c r="A164" s="636" t="s">
        <v>492</v>
      </c>
      <c r="B164" s="620">
        <v>0</v>
      </c>
      <c r="C164" s="620">
        <v>3.15E-2</v>
      </c>
      <c r="D164" s="621">
        <v>3.15E-2</v>
      </c>
      <c r="E164" s="622" t="s">
        <v>336</v>
      </c>
      <c r="F164" s="620">
        <v>1</v>
      </c>
      <c r="G164" s="621">
        <v>0.5</v>
      </c>
      <c r="H164" s="623">
        <v>0</v>
      </c>
      <c r="I164" s="620">
        <v>0</v>
      </c>
      <c r="J164" s="621">
        <v>-0.5</v>
      </c>
      <c r="K164" s="628">
        <v>0</v>
      </c>
    </row>
    <row r="165" spans="1:11" ht="14.4" customHeight="1" thickBot="1" x14ac:dyDescent="0.35">
      <c r="A165" s="637" t="s">
        <v>493</v>
      </c>
      <c r="B165" s="615">
        <v>0</v>
      </c>
      <c r="C165" s="615">
        <v>3.15E-2</v>
      </c>
      <c r="D165" s="616">
        <v>3.15E-2</v>
      </c>
      <c r="E165" s="625" t="s">
        <v>336</v>
      </c>
      <c r="F165" s="615">
        <v>1</v>
      </c>
      <c r="G165" s="616">
        <v>0.5</v>
      </c>
      <c r="H165" s="618">
        <v>0</v>
      </c>
      <c r="I165" s="615">
        <v>0</v>
      </c>
      <c r="J165" s="616">
        <v>-0.5</v>
      </c>
      <c r="K165" s="619">
        <v>0</v>
      </c>
    </row>
    <row r="166" spans="1:11" ht="14.4" customHeight="1" thickBot="1" x14ac:dyDescent="0.35">
      <c r="A166" s="636" t="s">
        <v>494</v>
      </c>
      <c r="B166" s="620">
        <v>0</v>
      </c>
      <c r="C166" s="620">
        <v>0</v>
      </c>
      <c r="D166" s="621">
        <v>0</v>
      </c>
      <c r="E166" s="622" t="s">
        <v>336</v>
      </c>
      <c r="F166" s="620">
        <v>0</v>
      </c>
      <c r="G166" s="621">
        <v>0</v>
      </c>
      <c r="H166" s="623">
        <v>0</v>
      </c>
      <c r="I166" s="620">
        <v>-0.41</v>
      </c>
      <c r="J166" s="621">
        <v>-0.41</v>
      </c>
      <c r="K166" s="624" t="s">
        <v>347</v>
      </c>
    </row>
    <row r="167" spans="1:11" ht="14.4" customHeight="1" thickBot="1" x14ac:dyDescent="0.35">
      <c r="A167" s="637" t="s">
        <v>495</v>
      </c>
      <c r="B167" s="615">
        <v>0</v>
      </c>
      <c r="C167" s="615">
        <v>0</v>
      </c>
      <c r="D167" s="616">
        <v>0</v>
      </c>
      <c r="E167" s="625" t="s">
        <v>336</v>
      </c>
      <c r="F167" s="615">
        <v>0</v>
      </c>
      <c r="G167" s="616">
        <v>0</v>
      </c>
      <c r="H167" s="618">
        <v>0</v>
      </c>
      <c r="I167" s="615">
        <v>-0.41</v>
      </c>
      <c r="J167" s="616">
        <v>-0.41</v>
      </c>
      <c r="K167" s="626" t="s">
        <v>347</v>
      </c>
    </row>
    <row r="168" spans="1:11" ht="14.4" customHeight="1" thickBot="1" x14ac:dyDescent="0.35">
      <c r="A168" s="636" t="s">
        <v>496</v>
      </c>
      <c r="B168" s="620">
        <v>19459</v>
      </c>
      <c r="C168" s="620">
        <v>17321.739450000001</v>
      </c>
      <c r="D168" s="621">
        <v>-2137.26055</v>
      </c>
      <c r="E168" s="627">
        <v>0.89016596176499996</v>
      </c>
      <c r="F168" s="620">
        <v>18509.000000004798</v>
      </c>
      <c r="G168" s="621">
        <v>9254.5000000024193</v>
      </c>
      <c r="H168" s="623">
        <v>1281.3746699999999</v>
      </c>
      <c r="I168" s="620">
        <v>9283.6275100000003</v>
      </c>
      <c r="J168" s="621">
        <v>29.127509997581001</v>
      </c>
      <c r="K168" s="628">
        <v>0.50157369441800004</v>
      </c>
    </row>
    <row r="169" spans="1:11" ht="14.4" customHeight="1" thickBot="1" x14ac:dyDescent="0.35">
      <c r="A169" s="637" t="s">
        <v>497</v>
      </c>
      <c r="B169" s="615">
        <v>12033</v>
      </c>
      <c r="C169" s="615">
        <v>10282.30335</v>
      </c>
      <c r="D169" s="616">
        <v>-1750.6966500000001</v>
      </c>
      <c r="E169" s="617">
        <v>0.85450871353699998</v>
      </c>
      <c r="F169" s="615">
        <v>11378.000000003</v>
      </c>
      <c r="G169" s="616">
        <v>5689.0000000014898</v>
      </c>
      <c r="H169" s="618">
        <v>813.82561999999996</v>
      </c>
      <c r="I169" s="615">
        <v>4970.3493699999999</v>
      </c>
      <c r="J169" s="616">
        <v>-718.65063000148803</v>
      </c>
      <c r="K169" s="619">
        <v>0.43683858059399999</v>
      </c>
    </row>
    <row r="170" spans="1:11" ht="14.4" customHeight="1" thickBot="1" x14ac:dyDescent="0.35">
      <c r="A170" s="637" t="s">
        <v>498</v>
      </c>
      <c r="B170" s="615">
        <v>7426</v>
      </c>
      <c r="C170" s="615">
        <v>7039.4360999999999</v>
      </c>
      <c r="D170" s="616">
        <v>-386.56390000000198</v>
      </c>
      <c r="E170" s="617">
        <v>0.94794453272199997</v>
      </c>
      <c r="F170" s="615">
        <v>7131.0000000018599</v>
      </c>
      <c r="G170" s="616">
        <v>3565.50000000093</v>
      </c>
      <c r="H170" s="618">
        <v>467.54905000000002</v>
      </c>
      <c r="I170" s="615">
        <v>4313.2781400000003</v>
      </c>
      <c r="J170" s="616">
        <v>747.778139999068</v>
      </c>
      <c r="K170" s="619">
        <v>0.60486301220000005</v>
      </c>
    </row>
    <row r="171" spans="1:11" ht="14.4" customHeight="1" thickBot="1" x14ac:dyDescent="0.35">
      <c r="A171" s="636" t="s">
        <v>499</v>
      </c>
      <c r="B171" s="620">
        <v>0</v>
      </c>
      <c r="C171" s="620">
        <v>1084.1094499999999</v>
      </c>
      <c r="D171" s="621">
        <v>1084.1094499999999</v>
      </c>
      <c r="E171" s="622" t="s">
        <v>336</v>
      </c>
      <c r="F171" s="620">
        <v>0</v>
      </c>
      <c r="G171" s="621">
        <v>0</v>
      </c>
      <c r="H171" s="623">
        <v>553.12860000000001</v>
      </c>
      <c r="I171" s="620">
        <v>602.04690000000005</v>
      </c>
      <c r="J171" s="621">
        <v>602.04690000000005</v>
      </c>
      <c r="K171" s="624" t="s">
        <v>336</v>
      </c>
    </row>
    <row r="172" spans="1:11" ht="14.4" customHeight="1" thickBot="1" x14ac:dyDescent="0.35">
      <c r="A172" s="637" t="s">
        <v>500</v>
      </c>
      <c r="B172" s="615">
        <v>0</v>
      </c>
      <c r="C172" s="615">
        <v>75.784980000000004</v>
      </c>
      <c r="D172" s="616">
        <v>75.784980000000004</v>
      </c>
      <c r="E172" s="625" t="s">
        <v>336</v>
      </c>
      <c r="F172" s="615">
        <v>0</v>
      </c>
      <c r="G172" s="616">
        <v>0</v>
      </c>
      <c r="H172" s="618">
        <v>234.40872999999999</v>
      </c>
      <c r="I172" s="615">
        <v>234.40872999999999</v>
      </c>
      <c r="J172" s="616">
        <v>234.40872999999999</v>
      </c>
      <c r="K172" s="626" t="s">
        <v>336</v>
      </c>
    </row>
    <row r="173" spans="1:11" ht="14.4" customHeight="1" thickBot="1" x14ac:dyDescent="0.35">
      <c r="A173" s="637" t="s">
        <v>501</v>
      </c>
      <c r="B173" s="615">
        <v>0</v>
      </c>
      <c r="C173" s="615">
        <v>1008.32447</v>
      </c>
      <c r="D173" s="616">
        <v>1008.32447</v>
      </c>
      <c r="E173" s="625" t="s">
        <v>336</v>
      </c>
      <c r="F173" s="615">
        <v>0</v>
      </c>
      <c r="G173" s="616">
        <v>0</v>
      </c>
      <c r="H173" s="618">
        <v>318.71987000000001</v>
      </c>
      <c r="I173" s="615">
        <v>367.63817</v>
      </c>
      <c r="J173" s="616">
        <v>367.63817</v>
      </c>
      <c r="K173" s="626" t="s">
        <v>336</v>
      </c>
    </row>
    <row r="174" spans="1:11" ht="14.4" customHeight="1" thickBot="1" x14ac:dyDescent="0.35">
      <c r="A174" s="634" t="s">
        <v>502</v>
      </c>
      <c r="B174" s="615">
        <v>5.0031899383129996</v>
      </c>
      <c r="C174" s="615">
        <v>91.183239999999998</v>
      </c>
      <c r="D174" s="616">
        <v>86.180050061686003</v>
      </c>
      <c r="E174" s="617">
        <v>18.225020661664999</v>
      </c>
      <c r="F174" s="615">
        <v>37</v>
      </c>
      <c r="G174" s="616">
        <v>18.5</v>
      </c>
      <c r="H174" s="618">
        <v>0.66652999999999996</v>
      </c>
      <c r="I174" s="615">
        <v>14.143230000000001</v>
      </c>
      <c r="J174" s="616">
        <v>-4.35677</v>
      </c>
      <c r="K174" s="619">
        <v>0.38224945945900002</v>
      </c>
    </row>
    <row r="175" spans="1:11" ht="14.4" customHeight="1" thickBot="1" x14ac:dyDescent="0.35">
      <c r="A175" s="635" t="s">
        <v>503</v>
      </c>
      <c r="B175" s="615">
        <v>0</v>
      </c>
      <c r="C175" s="615">
        <v>25.41291</v>
      </c>
      <c r="D175" s="616">
        <v>25.41291</v>
      </c>
      <c r="E175" s="625" t="s">
        <v>336</v>
      </c>
      <c r="F175" s="615">
        <v>0</v>
      </c>
      <c r="G175" s="616">
        <v>0</v>
      </c>
      <c r="H175" s="618">
        <v>0</v>
      </c>
      <c r="I175" s="615">
        <v>0.29899999999999999</v>
      </c>
      <c r="J175" s="616">
        <v>0.29899999999999999</v>
      </c>
      <c r="K175" s="626" t="s">
        <v>336</v>
      </c>
    </row>
    <row r="176" spans="1:11" ht="14.4" customHeight="1" thickBot="1" x14ac:dyDescent="0.35">
      <c r="A176" s="636" t="s">
        <v>504</v>
      </c>
      <c r="B176" s="620">
        <v>0</v>
      </c>
      <c r="C176" s="620">
        <v>25.41291</v>
      </c>
      <c r="D176" s="621">
        <v>25.41291</v>
      </c>
      <c r="E176" s="622" t="s">
        <v>336</v>
      </c>
      <c r="F176" s="620">
        <v>0</v>
      </c>
      <c r="G176" s="621">
        <v>0</v>
      </c>
      <c r="H176" s="623">
        <v>0</v>
      </c>
      <c r="I176" s="620">
        <v>0.29899999999999999</v>
      </c>
      <c r="J176" s="621">
        <v>0.29899999999999999</v>
      </c>
      <c r="K176" s="624" t="s">
        <v>336</v>
      </c>
    </row>
    <row r="177" spans="1:11" ht="14.4" customHeight="1" thickBot="1" x14ac:dyDescent="0.35">
      <c r="A177" s="637" t="s">
        <v>505</v>
      </c>
      <c r="B177" s="615">
        <v>0</v>
      </c>
      <c r="C177" s="615">
        <v>25.41291</v>
      </c>
      <c r="D177" s="616">
        <v>25.41291</v>
      </c>
      <c r="E177" s="625" t="s">
        <v>336</v>
      </c>
      <c r="F177" s="615">
        <v>0</v>
      </c>
      <c r="G177" s="616">
        <v>0</v>
      </c>
      <c r="H177" s="618">
        <v>0</v>
      </c>
      <c r="I177" s="615">
        <v>0.29899999999999999</v>
      </c>
      <c r="J177" s="616">
        <v>0.29899999999999999</v>
      </c>
      <c r="K177" s="626" t="s">
        <v>336</v>
      </c>
    </row>
    <row r="178" spans="1:11" ht="14.4" customHeight="1" thickBot="1" x14ac:dyDescent="0.35">
      <c r="A178" s="640" t="s">
        <v>506</v>
      </c>
      <c r="B178" s="620">
        <v>5.0031899383129996</v>
      </c>
      <c r="C178" s="620">
        <v>65.770330000000001</v>
      </c>
      <c r="D178" s="621">
        <v>60.767140061686</v>
      </c>
      <c r="E178" s="627">
        <v>13.14567921884</v>
      </c>
      <c r="F178" s="620">
        <v>37</v>
      </c>
      <c r="G178" s="621">
        <v>18.5</v>
      </c>
      <c r="H178" s="623">
        <v>0.66652999999999996</v>
      </c>
      <c r="I178" s="620">
        <v>13.84423</v>
      </c>
      <c r="J178" s="621">
        <v>-4.6557700000000004</v>
      </c>
      <c r="K178" s="628">
        <v>0.37416837837799999</v>
      </c>
    </row>
    <row r="179" spans="1:11" ht="14.4" customHeight="1" thickBot="1" x14ac:dyDescent="0.35">
      <c r="A179" s="636" t="s">
        <v>507</v>
      </c>
      <c r="B179" s="620">
        <v>0</v>
      </c>
      <c r="C179" s="620">
        <v>-0.4</v>
      </c>
      <c r="D179" s="621">
        <v>-0.4</v>
      </c>
      <c r="E179" s="622" t="s">
        <v>336</v>
      </c>
      <c r="F179" s="620">
        <v>0</v>
      </c>
      <c r="G179" s="621">
        <v>0</v>
      </c>
      <c r="H179" s="623">
        <v>0</v>
      </c>
      <c r="I179" s="620">
        <v>0</v>
      </c>
      <c r="J179" s="621">
        <v>0</v>
      </c>
      <c r="K179" s="624" t="s">
        <v>336</v>
      </c>
    </row>
    <row r="180" spans="1:11" ht="14.4" customHeight="1" thickBot="1" x14ac:dyDescent="0.35">
      <c r="A180" s="637" t="s">
        <v>508</v>
      </c>
      <c r="B180" s="615">
        <v>0</v>
      </c>
      <c r="C180" s="615">
        <v>-0.4</v>
      </c>
      <c r="D180" s="616">
        <v>-0.4</v>
      </c>
      <c r="E180" s="625" t="s">
        <v>336</v>
      </c>
      <c r="F180" s="615">
        <v>0</v>
      </c>
      <c r="G180" s="616">
        <v>0</v>
      </c>
      <c r="H180" s="618">
        <v>0</v>
      </c>
      <c r="I180" s="615">
        <v>0</v>
      </c>
      <c r="J180" s="616">
        <v>0</v>
      </c>
      <c r="K180" s="626" t="s">
        <v>336</v>
      </c>
    </row>
    <row r="181" spans="1:11" ht="14.4" customHeight="1" thickBot="1" x14ac:dyDescent="0.35">
      <c r="A181" s="636" t="s">
        <v>509</v>
      </c>
      <c r="B181" s="620">
        <v>0</v>
      </c>
      <c r="C181" s="620">
        <v>23.30903</v>
      </c>
      <c r="D181" s="621">
        <v>23.30903</v>
      </c>
      <c r="E181" s="622" t="s">
        <v>336</v>
      </c>
      <c r="F181" s="620">
        <v>0</v>
      </c>
      <c r="G181" s="621">
        <v>0</v>
      </c>
      <c r="H181" s="623">
        <v>0</v>
      </c>
      <c r="I181" s="620">
        <v>1.0000000000000001E-5</v>
      </c>
      <c r="J181" s="621">
        <v>1.0000000000000001E-5</v>
      </c>
      <c r="K181" s="624" t="s">
        <v>336</v>
      </c>
    </row>
    <row r="182" spans="1:11" ht="14.4" customHeight="1" thickBot="1" x14ac:dyDescent="0.35">
      <c r="A182" s="637" t="s">
        <v>510</v>
      </c>
      <c r="B182" s="615">
        <v>0</v>
      </c>
      <c r="C182" s="615">
        <v>3.0000000000000001E-5</v>
      </c>
      <c r="D182" s="616">
        <v>3.0000000000000001E-5</v>
      </c>
      <c r="E182" s="625" t="s">
        <v>347</v>
      </c>
      <c r="F182" s="615">
        <v>0</v>
      </c>
      <c r="G182" s="616">
        <v>0</v>
      </c>
      <c r="H182" s="618">
        <v>0</v>
      </c>
      <c r="I182" s="615">
        <v>1.0000000000000001E-5</v>
      </c>
      <c r="J182" s="616">
        <v>1.0000000000000001E-5</v>
      </c>
      <c r="K182" s="626" t="s">
        <v>336</v>
      </c>
    </row>
    <row r="183" spans="1:11" ht="14.4" customHeight="1" thickBot="1" x14ac:dyDescent="0.35">
      <c r="A183" s="637" t="s">
        <v>511</v>
      </c>
      <c r="B183" s="615">
        <v>0</v>
      </c>
      <c r="C183" s="615">
        <v>23.309000000000001</v>
      </c>
      <c r="D183" s="616">
        <v>23.309000000000001</v>
      </c>
      <c r="E183" s="625" t="s">
        <v>347</v>
      </c>
      <c r="F183" s="615">
        <v>0</v>
      </c>
      <c r="G183" s="616">
        <v>0</v>
      </c>
      <c r="H183" s="618">
        <v>0</v>
      </c>
      <c r="I183" s="615">
        <v>0</v>
      </c>
      <c r="J183" s="616">
        <v>0</v>
      </c>
      <c r="K183" s="626" t="s">
        <v>336</v>
      </c>
    </row>
    <row r="184" spans="1:11" ht="14.4" customHeight="1" thickBot="1" x14ac:dyDescent="0.35">
      <c r="A184" s="636" t="s">
        <v>512</v>
      </c>
      <c r="B184" s="620">
        <v>5.0031899383129996</v>
      </c>
      <c r="C184" s="620">
        <v>42.8613</v>
      </c>
      <c r="D184" s="621">
        <v>37.858110061685998</v>
      </c>
      <c r="E184" s="627">
        <v>8.566794490805</v>
      </c>
      <c r="F184" s="620">
        <v>37</v>
      </c>
      <c r="G184" s="621">
        <v>18.5</v>
      </c>
      <c r="H184" s="623">
        <v>0.6</v>
      </c>
      <c r="I184" s="620">
        <v>13.77769</v>
      </c>
      <c r="J184" s="621">
        <v>-4.7223100000000002</v>
      </c>
      <c r="K184" s="628">
        <v>0.37236999999999998</v>
      </c>
    </row>
    <row r="185" spans="1:11" ht="14.4" customHeight="1" thickBot="1" x14ac:dyDescent="0.35">
      <c r="A185" s="637" t="s">
        <v>513</v>
      </c>
      <c r="B185" s="615">
        <v>0</v>
      </c>
      <c r="C185" s="615">
        <v>3.9E-2</v>
      </c>
      <c r="D185" s="616">
        <v>3.9E-2</v>
      </c>
      <c r="E185" s="625" t="s">
        <v>336</v>
      </c>
      <c r="F185" s="615">
        <v>0</v>
      </c>
      <c r="G185" s="616">
        <v>0</v>
      </c>
      <c r="H185" s="618">
        <v>0</v>
      </c>
      <c r="I185" s="615">
        <v>0.38100000000000001</v>
      </c>
      <c r="J185" s="616">
        <v>0.38100000000000001</v>
      </c>
      <c r="K185" s="626" t="s">
        <v>336</v>
      </c>
    </row>
    <row r="186" spans="1:11" ht="14.4" customHeight="1" thickBot="1" x14ac:dyDescent="0.35">
      <c r="A186" s="637" t="s">
        <v>514</v>
      </c>
      <c r="B186" s="615">
        <v>5.0031899383129996</v>
      </c>
      <c r="C186" s="615">
        <v>42.822299999999998</v>
      </c>
      <c r="D186" s="616">
        <v>37.819110061685997</v>
      </c>
      <c r="E186" s="617">
        <v>8.5589994639360008</v>
      </c>
      <c r="F186" s="615">
        <v>37</v>
      </c>
      <c r="G186" s="616">
        <v>18.5</v>
      </c>
      <c r="H186" s="618">
        <v>0.6</v>
      </c>
      <c r="I186" s="615">
        <v>13.39669</v>
      </c>
      <c r="J186" s="616">
        <v>-5.1033099999999996</v>
      </c>
      <c r="K186" s="619">
        <v>0.36207270270199998</v>
      </c>
    </row>
    <row r="187" spans="1:11" ht="14.4" customHeight="1" thickBot="1" x14ac:dyDescent="0.35">
      <c r="A187" s="636" t="s">
        <v>515</v>
      </c>
      <c r="B187" s="620">
        <v>0</v>
      </c>
      <c r="C187" s="620">
        <v>0</v>
      </c>
      <c r="D187" s="621">
        <v>0</v>
      </c>
      <c r="E187" s="627">
        <v>1</v>
      </c>
      <c r="F187" s="620">
        <v>0</v>
      </c>
      <c r="G187" s="621">
        <v>0</v>
      </c>
      <c r="H187" s="623">
        <v>6.6530000000000006E-2</v>
      </c>
      <c r="I187" s="620">
        <v>6.6530000000000006E-2</v>
      </c>
      <c r="J187" s="621">
        <v>6.6530000000000006E-2</v>
      </c>
      <c r="K187" s="624" t="s">
        <v>347</v>
      </c>
    </row>
    <row r="188" spans="1:11" ht="14.4" customHeight="1" thickBot="1" x14ac:dyDescent="0.35">
      <c r="A188" s="637" t="s">
        <v>516</v>
      </c>
      <c r="B188" s="615">
        <v>0</v>
      </c>
      <c r="C188" s="615">
        <v>0</v>
      </c>
      <c r="D188" s="616">
        <v>0</v>
      </c>
      <c r="E188" s="617">
        <v>1</v>
      </c>
      <c r="F188" s="615">
        <v>0</v>
      </c>
      <c r="G188" s="616">
        <v>0</v>
      </c>
      <c r="H188" s="618">
        <v>6.6530000000000006E-2</v>
      </c>
      <c r="I188" s="615">
        <v>6.6530000000000006E-2</v>
      </c>
      <c r="J188" s="616">
        <v>6.6530000000000006E-2</v>
      </c>
      <c r="K188" s="626" t="s">
        <v>347</v>
      </c>
    </row>
    <row r="189" spans="1:11" ht="14.4" customHeight="1" thickBot="1" x14ac:dyDescent="0.35">
      <c r="A189" s="633" t="s">
        <v>517</v>
      </c>
      <c r="B189" s="615">
        <v>4861.0141763538404</v>
      </c>
      <c r="C189" s="615">
        <v>5556.2511100000002</v>
      </c>
      <c r="D189" s="616">
        <v>695.23693364615895</v>
      </c>
      <c r="E189" s="617">
        <v>1.143023021209</v>
      </c>
      <c r="F189" s="615">
        <v>4380.9294711733601</v>
      </c>
      <c r="G189" s="616">
        <v>2190.46473558668</v>
      </c>
      <c r="H189" s="618">
        <v>454.5806</v>
      </c>
      <c r="I189" s="615">
        <v>2539.45201000001</v>
      </c>
      <c r="J189" s="616">
        <v>348.98727441332602</v>
      </c>
      <c r="K189" s="619">
        <v>0.579660555302</v>
      </c>
    </row>
    <row r="190" spans="1:11" ht="14.4" customHeight="1" thickBot="1" x14ac:dyDescent="0.35">
      <c r="A190" s="638" t="s">
        <v>518</v>
      </c>
      <c r="B190" s="620">
        <v>4861.0141763538404</v>
      </c>
      <c r="C190" s="620">
        <v>5556.2511100000002</v>
      </c>
      <c r="D190" s="621">
        <v>695.23693364615895</v>
      </c>
      <c r="E190" s="627">
        <v>1.143023021209</v>
      </c>
      <c r="F190" s="620">
        <v>4380.9294711733601</v>
      </c>
      <c r="G190" s="621">
        <v>2190.46473558668</v>
      </c>
      <c r="H190" s="623">
        <v>454.5806</v>
      </c>
      <c r="I190" s="620">
        <v>2539.45201000001</v>
      </c>
      <c r="J190" s="621">
        <v>348.98727441332602</v>
      </c>
      <c r="K190" s="628">
        <v>0.579660555302</v>
      </c>
    </row>
    <row r="191" spans="1:11" ht="14.4" customHeight="1" thickBot="1" x14ac:dyDescent="0.35">
      <c r="A191" s="640" t="s">
        <v>54</v>
      </c>
      <c r="B191" s="620">
        <v>4861.0141763538404</v>
      </c>
      <c r="C191" s="620">
        <v>5556.2511100000002</v>
      </c>
      <c r="D191" s="621">
        <v>695.23693364615895</v>
      </c>
      <c r="E191" s="627">
        <v>1.143023021209</v>
      </c>
      <c r="F191" s="620">
        <v>4380.9294711733601</v>
      </c>
      <c r="G191" s="621">
        <v>2190.46473558668</v>
      </c>
      <c r="H191" s="623">
        <v>454.5806</v>
      </c>
      <c r="I191" s="620">
        <v>2539.45201000001</v>
      </c>
      <c r="J191" s="621">
        <v>348.98727441332602</v>
      </c>
      <c r="K191" s="628">
        <v>0.579660555302</v>
      </c>
    </row>
    <row r="192" spans="1:11" ht="14.4" customHeight="1" thickBot="1" x14ac:dyDescent="0.35">
      <c r="A192" s="636" t="s">
        <v>519</v>
      </c>
      <c r="B192" s="620">
        <v>62</v>
      </c>
      <c r="C192" s="620">
        <v>88.076999999999998</v>
      </c>
      <c r="D192" s="621">
        <v>26.077000000000002</v>
      </c>
      <c r="E192" s="627">
        <v>1.4205967741929999</v>
      </c>
      <c r="F192" s="620">
        <v>95.340636362989002</v>
      </c>
      <c r="G192" s="621">
        <v>47.670318181493997</v>
      </c>
      <c r="H192" s="623">
        <v>8.0980000000000008</v>
      </c>
      <c r="I192" s="620">
        <v>48.588749999999997</v>
      </c>
      <c r="J192" s="621">
        <v>0.918431818505</v>
      </c>
      <c r="K192" s="628">
        <v>0.50963316224300004</v>
      </c>
    </row>
    <row r="193" spans="1:11" ht="14.4" customHeight="1" thickBot="1" x14ac:dyDescent="0.35">
      <c r="A193" s="637" t="s">
        <v>520</v>
      </c>
      <c r="B193" s="615">
        <v>62</v>
      </c>
      <c r="C193" s="615">
        <v>88.076999999999998</v>
      </c>
      <c r="D193" s="616">
        <v>26.077000000000002</v>
      </c>
      <c r="E193" s="617">
        <v>1.4205967741929999</v>
      </c>
      <c r="F193" s="615">
        <v>95.340636362989002</v>
      </c>
      <c r="G193" s="616">
        <v>47.670318181493997</v>
      </c>
      <c r="H193" s="618">
        <v>8.0980000000000008</v>
      </c>
      <c r="I193" s="615">
        <v>48.588749999999997</v>
      </c>
      <c r="J193" s="616">
        <v>0.918431818505</v>
      </c>
      <c r="K193" s="619">
        <v>0.50963316224300004</v>
      </c>
    </row>
    <row r="194" spans="1:11" ht="14.4" customHeight="1" thickBot="1" x14ac:dyDescent="0.35">
      <c r="A194" s="636" t="s">
        <v>521</v>
      </c>
      <c r="B194" s="620">
        <v>100.014176353842</v>
      </c>
      <c r="C194" s="620">
        <v>164.35597999999999</v>
      </c>
      <c r="D194" s="621">
        <v>64.341803646157999</v>
      </c>
      <c r="E194" s="627">
        <v>1.6433268361719999</v>
      </c>
      <c r="F194" s="620">
        <v>195.71886633703801</v>
      </c>
      <c r="G194" s="621">
        <v>97.859433168519004</v>
      </c>
      <c r="H194" s="623">
        <v>12.945</v>
      </c>
      <c r="I194" s="620">
        <v>58.5227</v>
      </c>
      <c r="J194" s="621">
        <v>-39.336733168518997</v>
      </c>
      <c r="K194" s="628">
        <v>0.29901409657200001</v>
      </c>
    </row>
    <row r="195" spans="1:11" ht="14.4" customHeight="1" thickBot="1" x14ac:dyDescent="0.35">
      <c r="A195" s="637" t="s">
        <v>522</v>
      </c>
      <c r="B195" s="615">
        <v>100.014176353842</v>
      </c>
      <c r="C195" s="615">
        <v>164.35597999999999</v>
      </c>
      <c r="D195" s="616">
        <v>64.341803646157999</v>
      </c>
      <c r="E195" s="617">
        <v>1.6433268361719999</v>
      </c>
      <c r="F195" s="615">
        <v>0</v>
      </c>
      <c r="G195" s="616">
        <v>0</v>
      </c>
      <c r="H195" s="618">
        <v>-45.5777</v>
      </c>
      <c r="I195" s="615">
        <v>1.13686837721616E-13</v>
      </c>
      <c r="J195" s="616">
        <v>1.13686837721616E-13</v>
      </c>
      <c r="K195" s="626" t="s">
        <v>336</v>
      </c>
    </row>
    <row r="196" spans="1:11" ht="14.4" customHeight="1" thickBot="1" x14ac:dyDescent="0.35">
      <c r="A196" s="637" t="s">
        <v>523</v>
      </c>
      <c r="B196" s="615">
        <v>0</v>
      </c>
      <c r="C196" s="615">
        <v>0</v>
      </c>
      <c r="D196" s="616">
        <v>0</v>
      </c>
      <c r="E196" s="617">
        <v>1</v>
      </c>
      <c r="F196" s="615">
        <v>142.365549493375</v>
      </c>
      <c r="G196" s="616">
        <v>71.182774746687002</v>
      </c>
      <c r="H196" s="618">
        <v>49.21</v>
      </c>
      <c r="I196" s="615">
        <v>49.21</v>
      </c>
      <c r="J196" s="616">
        <v>-21.972774746687001</v>
      </c>
      <c r="K196" s="619">
        <v>0.345659467301</v>
      </c>
    </row>
    <row r="197" spans="1:11" ht="14.4" customHeight="1" thickBot="1" x14ac:dyDescent="0.35">
      <c r="A197" s="637" t="s">
        <v>524</v>
      </c>
      <c r="B197" s="615">
        <v>0</v>
      </c>
      <c r="C197" s="615">
        <v>0</v>
      </c>
      <c r="D197" s="616">
        <v>0</v>
      </c>
      <c r="E197" s="617">
        <v>1</v>
      </c>
      <c r="F197" s="615">
        <v>41.418404025880001</v>
      </c>
      <c r="G197" s="616">
        <v>20.709202012940001</v>
      </c>
      <c r="H197" s="618">
        <v>4.2706</v>
      </c>
      <c r="I197" s="615">
        <v>4.2706</v>
      </c>
      <c r="J197" s="616">
        <v>-16.438602012939999</v>
      </c>
      <c r="K197" s="619">
        <v>0.103108753232</v>
      </c>
    </row>
    <row r="198" spans="1:11" ht="14.4" customHeight="1" thickBot="1" x14ac:dyDescent="0.35">
      <c r="A198" s="637" t="s">
        <v>525</v>
      </c>
      <c r="B198" s="615">
        <v>0</v>
      </c>
      <c r="C198" s="615">
        <v>0</v>
      </c>
      <c r="D198" s="616">
        <v>0</v>
      </c>
      <c r="E198" s="617">
        <v>1</v>
      </c>
      <c r="F198" s="615">
        <v>11.934912817781999</v>
      </c>
      <c r="G198" s="616">
        <v>5.9674564088909996</v>
      </c>
      <c r="H198" s="618">
        <v>5.0420999999999996</v>
      </c>
      <c r="I198" s="615">
        <v>5.0420999999999996</v>
      </c>
      <c r="J198" s="616">
        <v>-0.92535640889100002</v>
      </c>
      <c r="K198" s="619">
        <v>0.42246642912100002</v>
      </c>
    </row>
    <row r="199" spans="1:11" ht="14.4" customHeight="1" thickBot="1" x14ac:dyDescent="0.35">
      <c r="A199" s="636" t="s">
        <v>526</v>
      </c>
      <c r="B199" s="620">
        <v>1261</v>
      </c>
      <c r="C199" s="620">
        <v>1202.15165</v>
      </c>
      <c r="D199" s="621">
        <v>-58.848350000000003</v>
      </c>
      <c r="E199" s="627">
        <v>0.95333199841299998</v>
      </c>
      <c r="F199" s="620">
        <v>1184.3845660091199</v>
      </c>
      <c r="G199" s="621">
        <v>592.19228300456098</v>
      </c>
      <c r="H199" s="623">
        <v>110.96644000000001</v>
      </c>
      <c r="I199" s="620">
        <v>634.23160000000098</v>
      </c>
      <c r="J199" s="621">
        <v>42.039316995439997</v>
      </c>
      <c r="K199" s="628">
        <v>0.53549465114700001</v>
      </c>
    </row>
    <row r="200" spans="1:11" ht="14.4" customHeight="1" thickBot="1" x14ac:dyDescent="0.35">
      <c r="A200" s="637" t="s">
        <v>527</v>
      </c>
      <c r="B200" s="615">
        <v>1261</v>
      </c>
      <c r="C200" s="615">
        <v>1202.15165</v>
      </c>
      <c r="D200" s="616">
        <v>-58.848350000000003</v>
      </c>
      <c r="E200" s="617">
        <v>0.95333199841299998</v>
      </c>
      <c r="F200" s="615">
        <v>1184.3845660091199</v>
      </c>
      <c r="G200" s="616">
        <v>592.19228300456098</v>
      </c>
      <c r="H200" s="618">
        <v>110.96644000000001</v>
      </c>
      <c r="I200" s="615">
        <v>634.23160000000098</v>
      </c>
      <c r="J200" s="616">
        <v>42.039316995439997</v>
      </c>
      <c r="K200" s="619">
        <v>0.53549465114700001</v>
      </c>
    </row>
    <row r="201" spans="1:11" ht="14.4" customHeight="1" thickBot="1" x14ac:dyDescent="0.35">
      <c r="A201" s="636" t="s">
        <v>528</v>
      </c>
      <c r="B201" s="620">
        <v>0</v>
      </c>
      <c r="C201" s="620">
        <v>2.5529999999999999</v>
      </c>
      <c r="D201" s="621">
        <v>2.5529999999999999</v>
      </c>
      <c r="E201" s="622" t="s">
        <v>347</v>
      </c>
      <c r="F201" s="620">
        <v>0</v>
      </c>
      <c r="G201" s="621">
        <v>0</v>
      </c>
      <c r="H201" s="623">
        <v>0.23899999999999999</v>
      </c>
      <c r="I201" s="620">
        <v>1.038</v>
      </c>
      <c r="J201" s="621">
        <v>1.038</v>
      </c>
      <c r="K201" s="624" t="s">
        <v>336</v>
      </c>
    </row>
    <row r="202" spans="1:11" ht="14.4" customHeight="1" thickBot="1" x14ac:dyDescent="0.35">
      <c r="A202" s="637" t="s">
        <v>529</v>
      </c>
      <c r="B202" s="615">
        <v>0</v>
      </c>
      <c r="C202" s="615">
        <v>2.5529999999999999</v>
      </c>
      <c r="D202" s="616">
        <v>2.5529999999999999</v>
      </c>
      <c r="E202" s="625" t="s">
        <v>347</v>
      </c>
      <c r="F202" s="615">
        <v>0</v>
      </c>
      <c r="G202" s="616">
        <v>0</v>
      </c>
      <c r="H202" s="618">
        <v>0.23899999999999999</v>
      </c>
      <c r="I202" s="615">
        <v>1.038</v>
      </c>
      <c r="J202" s="616">
        <v>1.038</v>
      </c>
      <c r="K202" s="626" t="s">
        <v>336</v>
      </c>
    </row>
    <row r="203" spans="1:11" ht="14.4" customHeight="1" thickBot="1" x14ac:dyDescent="0.35">
      <c r="A203" s="636" t="s">
        <v>530</v>
      </c>
      <c r="B203" s="620">
        <v>976</v>
      </c>
      <c r="C203" s="620">
        <v>857.68796999999995</v>
      </c>
      <c r="D203" s="621">
        <v>-118.31202999999999</v>
      </c>
      <c r="E203" s="627">
        <v>0.87877865778599995</v>
      </c>
      <c r="F203" s="620">
        <v>626</v>
      </c>
      <c r="G203" s="621">
        <v>313</v>
      </c>
      <c r="H203" s="623">
        <v>84.256879999999995</v>
      </c>
      <c r="I203" s="620">
        <v>268.13175000000098</v>
      </c>
      <c r="J203" s="621">
        <v>-44.868249999999001</v>
      </c>
      <c r="K203" s="628">
        <v>0.42832547923300002</v>
      </c>
    </row>
    <row r="204" spans="1:11" ht="14.4" customHeight="1" thickBot="1" x14ac:dyDescent="0.35">
      <c r="A204" s="637" t="s">
        <v>531</v>
      </c>
      <c r="B204" s="615">
        <v>968</v>
      </c>
      <c r="C204" s="615">
        <v>848.34108000000003</v>
      </c>
      <c r="D204" s="616">
        <v>-119.65891999999999</v>
      </c>
      <c r="E204" s="617">
        <v>0.87638541322300001</v>
      </c>
      <c r="F204" s="615">
        <v>626</v>
      </c>
      <c r="G204" s="616">
        <v>313</v>
      </c>
      <c r="H204" s="618">
        <v>84.256879999999995</v>
      </c>
      <c r="I204" s="615">
        <v>268.13175000000098</v>
      </c>
      <c r="J204" s="616">
        <v>-44.868249999999001</v>
      </c>
      <c r="K204" s="619">
        <v>0.42832547923300002</v>
      </c>
    </row>
    <row r="205" spans="1:11" ht="14.4" customHeight="1" thickBot="1" x14ac:dyDescent="0.35">
      <c r="A205" s="637" t="s">
        <v>532</v>
      </c>
      <c r="B205" s="615">
        <v>8</v>
      </c>
      <c r="C205" s="615">
        <v>9.3468900000000001</v>
      </c>
      <c r="D205" s="616">
        <v>1.3468899999999999</v>
      </c>
      <c r="E205" s="617">
        <v>1.16836125</v>
      </c>
      <c r="F205" s="615">
        <v>0</v>
      </c>
      <c r="G205" s="616">
        <v>0</v>
      </c>
      <c r="H205" s="618">
        <v>0</v>
      </c>
      <c r="I205" s="615">
        <v>0</v>
      </c>
      <c r="J205" s="616">
        <v>0</v>
      </c>
      <c r="K205" s="626" t="s">
        <v>336</v>
      </c>
    </row>
    <row r="206" spans="1:11" ht="14.4" customHeight="1" thickBot="1" x14ac:dyDescent="0.35">
      <c r="A206" s="636" t="s">
        <v>533</v>
      </c>
      <c r="B206" s="620">
        <v>0</v>
      </c>
      <c r="C206" s="620">
        <v>589.28039000000001</v>
      </c>
      <c r="D206" s="621">
        <v>589.28039000000001</v>
      </c>
      <c r="E206" s="622" t="s">
        <v>347</v>
      </c>
      <c r="F206" s="620">
        <v>0</v>
      </c>
      <c r="G206" s="621">
        <v>0</v>
      </c>
      <c r="H206" s="623">
        <v>48.180399999999999</v>
      </c>
      <c r="I206" s="620">
        <v>361.20734000000101</v>
      </c>
      <c r="J206" s="621">
        <v>361.20734000000101</v>
      </c>
      <c r="K206" s="624" t="s">
        <v>336</v>
      </c>
    </row>
    <row r="207" spans="1:11" ht="14.4" customHeight="1" thickBot="1" x14ac:dyDescent="0.35">
      <c r="A207" s="637" t="s">
        <v>534</v>
      </c>
      <c r="B207" s="615">
        <v>0</v>
      </c>
      <c r="C207" s="615">
        <v>0</v>
      </c>
      <c r="D207" s="616">
        <v>0</v>
      </c>
      <c r="E207" s="617">
        <v>1</v>
      </c>
      <c r="F207" s="615">
        <v>0</v>
      </c>
      <c r="G207" s="616">
        <v>0</v>
      </c>
      <c r="H207" s="618">
        <v>0.33</v>
      </c>
      <c r="I207" s="615">
        <v>0.33</v>
      </c>
      <c r="J207" s="616">
        <v>0.33</v>
      </c>
      <c r="K207" s="626" t="s">
        <v>347</v>
      </c>
    </row>
    <row r="208" spans="1:11" ht="14.4" customHeight="1" thickBot="1" x14ac:dyDescent="0.35">
      <c r="A208" s="637" t="s">
        <v>535</v>
      </c>
      <c r="B208" s="615">
        <v>0</v>
      </c>
      <c r="C208" s="615">
        <v>589.28039000000001</v>
      </c>
      <c r="D208" s="616">
        <v>589.28039000000001</v>
      </c>
      <c r="E208" s="625" t="s">
        <v>347</v>
      </c>
      <c r="F208" s="615">
        <v>0</v>
      </c>
      <c r="G208" s="616">
        <v>0</v>
      </c>
      <c r="H208" s="618">
        <v>47.8504</v>
      </c>
      <c r="I208" s="615">
        <v>360.87734000000103</v>
      </c>
      <c r="J208" s="616">
        <v>360.87734000000103</v>
      </c>
      <c r="K208" s="626" t="s">
        <v>336</v>
      </c>
    </row>
    <row r="209" spans="1:11" ht="14.4" customHeight="1" thickBot="1" x14ac:dyDescent="0.35">
      <c r="A209" s="636" t="s">
        <v>536</v>
      </c>
      <c r="B209" s="620">
        <v>2462</v>
      </c>
      <c r="C209" s="620">
        <v>2652.1451200000001</v>
      </c>
      <c r="D209" s="621">
        <v>190.14512000000099</v>
      </c>
      <c r="E209" s="627">
        <v>1.0772319740039999</v>
      </c>
      <c r="F209" s="620">
        <v>2279.48540246421</v>
      </c>
      <c r="G209" s="621">
        <v>1139.7427012321</v>
      </c>
      <c r="H209" s="623">
        <v>189.89488</v>
      </c>
      <c r="I209" s="620">
        <v>1167.7318700000001</v>
      </c>
      <c r="J209" s="621">
        <v>27.989168767896999</v>
      </c>
      <c r="K209" s="628">
        <v>0.51227872252899997</v>
      </c>
    </row>
    <row r="210" spans="1:11" ht="14.4" customHeight="1" thickBot="1" x14ac:dyDescent="0.35">
      <c r="A210" s="637" t="s">
        <v>537</v>
      </c>
      <c r="B210" s="615">
        <v>2462</v>
      </c>
      <c r="C210" s="615">
        <v>2652.1451200000001</v>
      </c>
      <c r="D210" s="616">
        <v>190.14512000000099</v>
      </c>
      <c r="E210" s="617">
        <v>1.0772319740039999</v>
      </c>
      <c r="F210" s="615">
        <v>2279.48540246421</v>
      </c>
      <c r="G210" s="616">
        <v>1139.7427012321</v>
      </c>
      <c r="H210" s="618">
        <v>189.89488</v>
      </c>
      <c r="I210" s="615">
        <v>1167.7318700000001</v>
      </c>
      <c r="J210" s="616">
        <v>27.989168767896999</v>
      </c>
      <c r="K210" s="619">
        <v>0.51227872252899997</v>
      </c>
    </row>
    <row r="211" spans="1:11" ht="14.4" customHeight="1" thickBot="1" x14ac:dyDescent="0.35">
      <c r="A211" s="641" t="s">
        <v>538</v>
      </c>
      <c r="B211" s="620">
        <v>0</v>
      </c>
      <c r="C211" s="620">
        <v>0</v>
      </c>
      <c r="D211" s="621">
        <v>0</v>
      </c>
      <c r="E211" s="627">
        <v>1</v>
      </c>
      <c r="F211" s="620">
        <v>0</v>
      </c>
      <c r="G211" s="621">
        <v>0</v>
      </c>
      <c r="H211" s="623">
        <v>0.33</v>
      </c>
      <c r="I211" s="620">
        <v>0.33</v>
      </c>
      <c r="J211" s="621">
        <v>0.33</v>
      </c>
      <c r="K211" s="624" t="s">
        <v>336</v>
      </c>
    </row>
    <row r="212" spans="1:11" ht="14.4" customHeight="1" thickBot="1" x14ac:dyDescent="0.35">
      <c r="A212" s="638" t="s">
        <v>539</v>
      </c>
      <c r="B212" s="620">
        <v>0</v>
      </c>
      <c r="C212" s="620">
        <v>0</v>
      </c>
      <c r="D212" s="621">
        <v>0</v>
      </c>
      <c r="E212" s="627">
        <v>1</v>
      </c>
      <c r="F212" s="620">
        <v>0</v>
      </c>
      <c r="G212" s="621">
        <v>0</v>
      </c>
      <c r="H212" s="623">
        <v>0.33</v>
      </c>
      <c r="I212" s="620">
        <v>0.33</v>
      </c>
      <c r="J212" s="621">
        <v>0.33</v>
      </c>
      <c r="K212" s="624" t="s">
        <v>336</v>
      </c>
    </row>
    <row r="213" spans="1:11" ht="14.4" customHeight="1" thickBot="1" x14ac:dyDescent="0.35">
      <c r="A213" s="640" t="s">
        <v>540</v>
      </c>
      <c r="B213" s="620">
        <v>0</v>
      </c>
      <c r="C213" s="620">
        <v>0</v>
      </c>
      <c r="D213" s="621">
        <v>0</v>
      </c>
      <c r="E213" s="627">
        <v>1</v>
      </c>
      <c r="F213" s="620">
        <v>0</v>
      </c>
      <c r="G213" s="621">
        <v>0</v>
      </c>
      <c r="H213" s="623">
        <v>0.33</v>
      </c>
      <c r="I213" s="620">
        <v>0.33</v>
      </c>
      <c r="J213" s="621">
        <v>0.33</v>
      </c>
      <c r="K213" s="624" t="s">
        <v>336</v>
      </c>
    </row>
    <row r="214" spans="1:11" ht="14.4" customHeight="1" thickBot="1" x14ac:dyDescent="0.35">
      <c r="A214" s="636" t="s">
        <v>541</v>
      </c>
      <c r="B214" s="620">
        <v>0</v>
      </c>
      <c r="C214" s="620">
        <v>0</v>
      </c>
      <c r="D214" s="621">
        <v>0</v>
      </c>
      <c r="E214" s="627">
        <v>1</v>
      </c>
      <c r="F214" s="620">
        <v>0</v>
      </c>
      <c r="G214" s="621">
        <v>0</v>
      </c>
      <c r="H214" s="623">
        <v>0.33</v>
      </c>
      <c r="I214" s="620">
        <v>0.33</v>
      </c>
      <c r="J214" s="621">
        <v>0.33</v>
      </c>
      <c r="K214" s="624" t="s">
        <v>347</v>
      </c>
    </row>
    <row r="215" spans="1:11" ht="14.4" customHeight="1" thickBot="1" x14ac:dyDescent="0.35">
      <c r="A215" s="637" t="s">
        <v>542</v>
      </c>
      <c r="B215" s="615">
        <v>0</v>
      </c>
      <c r="C215" s="615">
        <v>0</v>
      </c>
      <c r="D215" s="616">
        <v>0</v>
      </c>
      <c r="E215" s="617">
        <v>1</v>
      </c>
      <c r="F215" s="615">
        <v>0</v>
      </c>
      <c r="G215" s="616">
        <v>0</v>
      </c>
      <c r="H215" s="618">
        <v>0.33</v>
      </c>
      <c r="I215" s="615">
        <v>0.33</v>
      </c>
      <c r="J215" s="616">
        <v>0.33</v>
      </c>
      <c r="K215" s="626" t="s">
        <v>347</v>
      </c>
    </row>
    <row r="216" spans="1:11" ht="14.4" customHeight="1" thickBot="1" x14ac:dyDescent="0.35">
      <c r="A216" s="642"/>
      <c r="B216" s="615">
        <v>-14906.8065531593</v>
      </c>
      <c r="C216" s="615">
        <v>-18274.28688</v>
      </c>
      <c r="D216" s="616">
        <v>-3367.48032684077</v>
      </c>
      <c r="E216" s="617">
        <v>1.225902195405</v>
      </c>
      <c r="F216" s="615">
        <v>-16648.649291908201</v>
      </c>
      <c r="G216" s="616">
        <v>-8324.3246459541097</v>
      </c>
      <c r="H216" s="618">
        <v>-1050.9935800000001</v>
      </c>
      <c r="I216" s="615">
        <v>-7278.6835700000101</v>
      </c>
      <c r="J216" s="616">
        <v>1045.6410759541</v>
      </c>
      <c r="K216" s="619">
        <v>0.43719363909800002</v>
      </c>
    </row>
    <row r="217" spans="1:11" ht="14.4" customHeight="1" thickBot="1" x14ac:dyDescent="0.35">
      <c r="A217" s="643" t="s">
        <v>66</v>
      </c>
      <c r="B217" s="629">
        <v>-14906.8065531593</v>
      </c>
      <c r="C217" s="629">
        <v>-18274.28688</v>
      </c>
      <c r="D217" s="630">
        <v>-3367.48032684077</v>
      </c>
      <c r="E217" s="631">
        <v>-0.250489091893</v>
      </c>
      <c r="F217" s="629">
        <v>-16648.649291908201</v>
      </c>
      <c r="G217" s="630">
        <v>-8324.3246459541097</v>
      </c>
      <c r="H217" s="629">
        <v>-1050.9935800000001</v>
      </c>
      <c r="I217" s="629">
        <v>-7278.6835700000101</v>
      </c>
      <c r="J217" s="630">
        <v>1045.6410759541</v>
      </c>
      <c r="K217" s="632">
        <v>0.43719363909800002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543</v>
      </c>
      <c r="B5" s="645" t="s">
        <v>544</v>
      </c>
      <c r="C5" s="646" t="s">
        <v>545</v>
      </c>
      <c r="D5" s="646" t="s">
        <v>545</v>
      </c>
      <c r="E5" s="646"/>
      <c r="F5" s="646" t="s">
        <v>545</v>
      </c>
      <c r="G5" s="646" t="s">
        <v>545</v>
      </c>
      <c r="H5" s="646" t="s">
        <v>545</v>
      </c>
      <c r="I5" s="647" t="s">
        <v>545</v>
      </c>
      <c r="J5" s="648" t="s">
        <v>74</v>
      </c>
    </row>
    <row r="6" spans="1:10" ht="14.4" customHeight="1" x14ac:dyDescent="0.3">
      <c r="A6" s="644" t="s">
        <v>543</v>
      </c>
      <c r="B6" s="645" t="s">
        <v>344</v>
      </c>
      <c r="C6" s="646">
        <v>978.78207999999995</v>
      </c>
      <c r="D6" s="646">
        <v>914.99196000000097</v>
      </c>
      <c r="E6" s="646"/>
      <c r="F6" s="646">
        <v>928.38387000000102</v>
      </c>
      <c r="G6" s="646">
        <v>880.48023181201199</v>
      </c>
      <c r="H6" s="646">
        <v>47.903638187989031</v>
      </c>
      <c r="I6" s="647">
        <v>1.054406262011589</v>
      </c>
      <c r="J6" s="648" t="s">
        <v>1</v>
      </c>
    </row>
    <row r="7" spans="1:10" ht="14.4" customHeight="1" x14ac:dyDescent="0.3">
      <c r="A7" s="644" t="s">
        <v>543</v>
      </c>
      <c r="B7" s="645" t="s">
        <v>345</v>
      </c>
      <c r="C7" s="646">
        <v>100.672789999999</v>
      </c>
      <c r="D7" s="646">
        <v>74.173860000000005</v>
      </c>
      <c r="E7" s="646"/>
      <c r="F7" s="646">
        <v>36.027019999999993</v>
      </c>
      <c r="G7" s="646">
        <v>86.563280520643502</v>
      </c>
      <c r="H7" s="646">
        <v>-50.536260520643509</v>
      </c>
      <c r="I7" s="647">
        <v>0.4161928681920542</v>
      </c>
      <c r="J7" s="648" t="s">
        <v>1</v>
      </c>
    </row>
    <row r="8" spans="1:10" ht="14.4" customHeight="1" x14ac:dyDescent="0.3">
      <c r="A8" s="644" t="s">
        <v>543</v>
      </c>
      <c r="B8" s="645" t="s">
        <v>346</v>
      </c>
      <c r="C8" s="646" t="s">
        <v>545</v>
      </c>
      <c r="D8" s="646">
        <v>15.482939999999999</v>
      </c>
      <c r="E8" s="646"/>
      <c r="F8" s="646">
        <v>0</v>
      </c>
      <c r="G8" s="646">
        <v>8.6086555333285002</v>
      </c>
      <c r="H8" s="646">
        <v>-8.6086555333285002</v>
      </c>
      <c r="I8" s="647">
        <v>0</v>
      </c>
      <c r="J8" s="648" t="s">
        <v>1</v>
      </c>
    </row>
    <row r="9" spans="1:10" ht="14.4" customHeight="1" x14ac:dyDescent="0.3">
      <c r="A9" s="644" t="s">
        <v>543</v>
      </c>
      <c r="B9" s="645" t="s">
        <v>348</v>
      </c>
      <c r="C9" s="646">
        <v>232.64462999999898</v>
      </c>
      <c r="D9" s="646">
        <v>162.86293000000001</v>
      </c>
      <c r="E9" s="646"/>
      <c r="F9" s="646">
        <v>101.83556999999999</v>
      </c>
      <c r="G9" s="646">
        <v>164.99517677626301</v>
      </c>
      <c r="H9" s="646">
        <v>-63.159606776263018</v>
      </c>
      <c r="I9" s="647">
        <v>0.61720331460410627</v>
      </c>
      <c r="J9" s="648" t="s">
        <v>1</v>
      </c>
    </row>
    <row r="10" spans="1:10" ht="14.4" customHeight="1" x14ac:dyDescent="0.3">
      <c r="A10" s="644" t="s">
        <v>543</v>
      </c>
      <c r="B10" s="645" t="s">
        <v>349</v>
      </c>
      <c r="C10" s="646">
        <v>42.75636999999999</v>
      </c>
      <c r="D10" s="646">
        <v>28.940300000000001</v>
      </c>
      <c r="E10" s="646"/>
      <c r="F10" s="646">
        <v>35.600049999999996</v>
      </c>
      <c r="G10" s="646">
        <v>27.739177627225999</v>
      </c>
      <c r="H10" s="646">
        <v>7.8608723727739971</v>
      </c>
      <c r="I10" s="647">
        <v>1.2833851990283429</v>
      </c>
      <c r="J10" s="648" t="s">
        <v>1</v>
      </c>
    </row>
    <row r="11" spans="1:10" ht="14.4" customHeight="1" x14ac:dyDescent="0.3">
      <c r="A11" s="644" t="s">
        <v>543</v>
      </c>
      <c r="B11" s="645" t="s">
        <v>350</v>
      </c>
      <c r="C11" s="646">
        <v>17.445070000000001</v>
      </c>
      <c r="D11" s="646">
        <v>17.90091</v>
      </c>
      <c r="E11" s="646"/>
      <c r="F11" s="646">
        <v>18.468969999999999</v>
      </c>
      <c r="G11" s="646">
        <v>17.997275937907499</v>
      </c>
      <c r="H11" s="646">
        <v>0.47169406209249942</v>
      </c>
      <c r="I11" s="647">
        <v>1.0262091920866188</v>
      </c>
      <c r="J11" s="648" t="s">
        <v>1</v>
      </c>
    </row>
    <row r="12" spans="1:10" ht="14.4" customHeight="1" x14ac:dyDescent="0.3">
      <c r="A12" s="644" t="s">
        <v>543</v>
      </c>
      <c r="B12" s="645" t="s">
        <v>546</v>
      </c>
      <c r="C12" s="646">
        <v>1372.300939999998</v>
      </c>
      <c r="D12" s="646">
        <v>1214.352900000001</v>
      </c>
      <c r="E12" s="646"/>
      <c r="F12" s="646">
        <v>1120.3154800000009</v>
      </c>
      <c r="G12" s="646">
        <v>1186.3837982073803</v>
      </c>
      <c r="H12" s="646">
        <v>-66.068318207379434</v>
      </c>
      <c r="I12" s="647">
        <v>0.94431117627600081</v>
      </c>
      <c r="J12" s="648" t="s">
        <v>547</v>
      </c>
    </row>
    <row r="14" spans="1:10" ht="14.4" customHeight="1" x14ac:dyDescent="0.3">
      <c r="A14" s="644" t="s">
        <v>543</v>
      </c>
      <c r="B14" s="645" t="s">
        <v>544</v>
      </c>
      <c r="C14" s="646" t="s">
        <v>545</v>
      </c>
      <c r="D14" s="646" t="s">
        <v>545</v>
      </c>
      <c r="E14" s="646"/>
      <c r="F14" s="646" t="s">
        <v>545</v>
      </c>
      <c r="G14" s="646" t="s">
        <v>545</v>
      </c>
      <c r="H14" s="646" t="s">
        <v>545</v>
      </c>
      <c r="I14" s="647" t="s">
        <v>545</v>
      </c>
      <c r="J14" s="648" t="s">
        <v>74</v>
      </c>
    </row>
    <row r="15" spans="1:10" ht="14.4" customHeight="1" x14ac:dyDescent="0.3">
      <c r="A15" s="644" t="s">
        <v>548</v>
      </c>
      <c r="B15" s="645" t="s">
        <v>549</v>
      </c>
      <c r="C15" s="646" t="s">
        <v>545</v>
      </c>
      <c r="D15" s="646" t="s">
        <v>545</v>
      </c>
      <c r="E15" s="646"/>
      <c r="F15" s="646" t="s">
        <v>545</v>
      </c>
      <c r="G15" s="646" t="s">
        <v>545</v>
      </c>
      <c r="H15" s="646" t="s">
        <v>545</v>
      </c>
      <c r="I15" s="647" t="s">
        <v>545</v>
      </c>
      <c r="J15" s="648" t="s">
        <v>0</v>
      </c>
    </row>
    <row r="16" spans="1:10" ht="14.4" customHeight="1" x14ac:dyDescent="0.3">
      <c r="A16" s="644" t="s">
        <v>548</v>
      </c>
      <c r="B16" s="645" t="s">
        <v>344</v>
      </c>
      <c r="C16" s="646">
        <v>0</v>
      </c>
      <c r="D16" s="646" t="s">
        <v>545</v>
      </c>
      <c r="E16" s="646"/>
      <c r="F16" s="646">
        <v>0.63161</v>
      </c>
      <c r="G16" s="646">
        <v>0</v>
      </c>
      <c r="H16" s="646">
        <v>0.63161</v>
      </c>
      <c r="I16" s="647" t="s">
        <v>545</v>
      </c>
      <c r="J16" s="648" t="s">
        <v>1</v>
      </c>
    </row>
    <row r="17" spans="1:10" ht="14.4" customHeight="1" x14ac:dyDescent="0.3">
      <c r="A17" s="644" t="s">
        <v>548</v>
      </c>
      <c r="B17" s="645" t="s">
        <v>550</v>
      </c>
      <c r="C17" s="646">
        <v>0</v>
      </c>
      <c r="D17" s="646" t="s">
        <v>545</v>
      </c>
      <c r="E17" s="646"/>
      <c r="F17" s="646">
        <v>0.63161</v>
      </c>
      <c r="G17" s="646">
        <v>0</v>
      </c>
      <c r="H17" s="646">
        <v>0.63161</v>
      </c>
      <c r="I17" s="647" t="s">
        <v>545</v>
      </c>
      <c r="J17" s="648" t="s">
        <v>551</v>
      </c>
    </row>
    <row r="18" spans="1:10" ht="14.4" customHeight="1" x14ac:dyDescent="0.3">
      <c r="A18" s="644" t="s">
        <v>545</v>
      </c>
      <c r="B18" s="645" t="s">
        <v>545</v>
      </c>
      <c r="C18" s="646" t="s">
        <v>545</v>
      </c>
      <c r="D18" s="646" t="s">
        <v>545</v>
      </c>
      <c r="E18" s="646"/>
      <c r="F18" s="646" t="s">
        <v>545</v>
      </c>
      <c r="G18" s="646" t="s">
        <v>545</v>
      </c>
      <c r="H18" s="646" t="s">
        <v>545</v>
      </c>
      <c r="I18" s="647" t="s">
        <v>545</v>
      </c>
      <c r="J18" s="648" t="s">
        <v>552</v>
      </c>
    </row>
    <row r="19" spans="1:10" ht="14.4" customHeight="1" x14ac:dyDescent="0.3">
      <c r="A19" s="644" t="s">
        <v>553</v>
      </c>
      <c r="B19" s="645" t="s">
        <v>554</v>
      </c>
      <c r="C19" s="646" t="s">
        <v>545</v>
      </c>
      <c r="D19" s="646" t="s">
        <v>545</v>
      </c>
      <c r="E19" s="646"/>
      <c r="F19" s="646" t="s">
        <v>545</v>
      </c>
      <c r="G19" s="646" t="s">
        <v>545</v>
      </c>
      <c r="H19" s="646" t="s">
        <v>545</v>
      </c>
      <c r="I19" s="647" t="s">
        <v>545</v>
      </c>
      <c r="J19" s="648" t="s">
        <v>0</v>
      </c>
    </row>
    <row r="20" spans="1:10" ht="14.4" customHeight="1" x14ac:dyDescent="0.3">
      <c r="A20" s="644" t="s">
        <v>553</v>
      </c>
      <c r="B20" s="645" t="s">
        <v>344</v>
      </c>
      <c r="C20" s="646">
        <v>963.79868999999997</v>
      </c>
      <c r="D20" s="646">
        <v>899.03329000000099</v>
      </c>
      <c r="E20" s="646"/>
      <c r="F20" s="646">
        <v>913.16574000000105</v>
      </c>
      <c r="G20" s="646">
        <v>867.06985985540996</v>
      </c>
      <c r="H20" s="646">
        <v>46.095880144591092</v>
      </c>
      <c r="I20" s="647">
        <v>1.053162821450486</v>
      </c>
      <c r="J20" s="648" t="s">
        <v>1</v>
      </c>
    </row>
    <row r="21" spans="1:10" ht="14.4" customHeight="1" x14ac:dyDescent="0.3">
      <c r="A21" s="644" t="s">
        <v>553</v>
      </c>
      <c r="B21" s="645" t="s">
        <v>345</v>
      </c>
      <c r="C21" s="646">
        <v>100.672789999999</v>
      </c>
      <c r="D21" s="646">
        <v>74.173860000000005</v>
      </c>
      <c r="E21" s="646"/>
      <c r="F21" s="646">
        <v>36.027019999999993</v>
      </c>
      <c r="G21" s="646">
        <v>86.563280520643502</v>
      </c>
      <c r="H21" s="646">
        <v>-50.536260520643509</v>
      </c>
      <c r="I21" s="647">
        <v>0.4161928681920542</v>
      </c>
      <c r="J21" s="648" t="s">
        <v>1</v>
      </c>
    </row>
    <row r="22" spans="1:10" ht="14.4" customHeight="1" x14ac:dyDescent="0.3">
      <c r="A22" s="644" t="s">
        <v>553</v>
      </c>
      <c r="B22" s="645" t="s">
        <v>346</v>
      </c>
      <c r="C22" s="646" t="s">
        <v>545</v>
      </c>
      <c r="D22" s="646">
        <v>15.482939999999999</v>
      </c>
      <c r="E22" s="646"/>
      <c r="F22" s="646">
        <v>0</v>
      </c>
      <c r="G22" s="646">
        <v>8.6086555333285002</v>
      </c>
      <c r="H22" s="646">
        <v>-8.6086555333285002</v>
      </c>
      <c r="I22" s="647">
        <v>0</v>
      </c>
      <c r="J22" s="648" t="s">
        <v>1</v>
      </c>
    </row>
    <row r="23" spans="1:10" ht="14.4" customHeight="1" x14ac:dyDescent="0.3">
      <c r="A23" s="644" t="s">
        <v>553</v>
      </c>
      <c r="B23" s="645" t="s">
        <v>348</v>
      </c>
      <c r="C23" s="646">
        <v>232.56908999999899</v>
      </c>
      <c r="D23" s="646">
        <v>162.86293000000001</v>
      </c>
      <c r="E23" s="646"/>
      <c r="F23" s="646">
        <v>101.83556999999999</v>
      </c>
      <c r="G23" s="646">
        <v>164.99517677626301</v>
      </c>
      <c r="H23" s="646">
        <v>-63.159606776263018</v>
      </c>
      <c r="I23" s="647">
        <v>0.61720331460410627</v>
      </c>
      <c r="J23" s="648" t="s">
        <v>1</v>
      </c>
    </row>
    <row r="24" spans="1:10" ht="14.4" customHeight="1" x14ac:dyDescent="0.3">
      <c r="A24" s="644" t="s">
        <v>553</v>
      </c>
      <c r="B24" s="645" t="s">
        <v>349</v>
      </c>
      <c r="C24" s="646">
        <v>42.75636999999999</v>
      </c>
      <c r="D24" s="646">
        <v>28.940300000000001</v>
      </c>
      <c r="E24" s="646"/>
      <c r="F24" s="646">
        <v>35.600049999999996</v>
      </c>
      <c r="G24" s="646">
        <v>27.739177627225999</v>
      </c>
      <c r="H24" s="646">
        <v>7.8608723727739971</v>
      </c>
      <c r="I24" s="647">
        <v>1.2833851990283429</v>
      </c>
      <c r="J24" s="648" t="s">
        <v>1</v>
      </c>
    </row>
    <row r="25" spans="1:10" ht="14.4" customHeight="1" x14ac:dyDescent="0.3">
      <c r="A25" s="644" t="s">
        <v>553</v>
      </c>
      <c r="B25" s="645" t="s">
        <v>350</v>
      </c>
      <c r="C25" s="646">
        <v>17.445070000000001</v>
      </c>
      <c r="D25" s="646">
        <v>17.90091</v>
      </c>
      <c r="E25" s="646"/>
      <c r="F25" s="646">
        <v>18.468969999999999</v>
      </c>
      <c r="G25" s="646">
        <v>17.997275937907499</v>
      </c>
      <c r="H25" s="646">
        <v>0.47169406209249942</v>
      </c>
      <c r="I25" s="647">
        <v>1.0262091920866188</v>
      </c>
      <c r="J25" s="648" t="s">
        <v>1</v>
      </c>
    </row>
    <row r="26" spans="1:10" ht="14.4" customHeight="1" x14ac:dyDescent="0.3">
      <c r="A26" s="644" t="s">
        <v>553</v>
      </c>
      <c r="B26" s="645" t="s">
        <v>555</v>
      </c>
      <c r="C26" s="646">
        <v>1357.2420099999981</v>
      </c>
      <c r="D26" s="646">
        <v>1198.394230000001</v>
      </c>
      <c r="E26" s="646"/>
      <c r="F26" s="646">
        <v>1105.0973500000009</v>
      </c>
      <c r="G26" s="646">
        <v>1172.9734262507784</v>
      </c>
      <c r="H26" s="646">
        <v>-67.876076250777487</v>
      </c>
      <c r="I26" s="647">
        <v>0.94213332141058603</v>
      </c>
      <c r="J26" s="648" t="s">
        <v>551</v>
      </c>
    </row>
    <row r="27" spans="1:10" ht="14.4" customHeight="1" x14ac:dyDescent="0.3">
      <c r="A27" s="644" t="s">
        <v>545</v>
      </c>
      <c r="B27" s="645" t="s">
        <v>545</v>
      </c>
      <c r="C27" s="646" t="s">
        <v>545</v>
      </c>
      <c r="D27" s="646" t="s">
        <v>545</v>
      </c>
      <c r="E27" s="646"/>
      <c r="F27" s="646" t="s">
        <v>545</v>
      </c>
      <c r="G27" s="646" t="s">
        <v>545</v>
      </c>
      <c r="H27" s="646" t="s">
        <v>545</v>
      </c>
      <c r="I27" s="647" t="s">
        <v>545</v>
      </c>
      <c r="J27" s="648" t="s">
        <v>552</v>
      </c>
    </row>
    <row r="28" spans="1:10" ht="14.4" customHeight="1" x14ac:dyDescent="0.3">
      <c r="A28" s="644" t="s">
        <v>556</v>
      </c>
      <c r="B28" s="645" t="s">
        <v>557</v>
      </c>
      <c r="C28" s="646" t="s">
        <v>545</v>
      </c>
      <c r="D28" s="646" t="s">
        <v>545</v>
      </c>
      <c r="E28" s="646"/>
      <c r="F28" s="646" t="s">
        <v>545</v>
      </c>
      <c r="G28" s="646" t="s">
        <v>545</v>
      </c>
      <c r="H28" s="646" t="s">
        <v>545</v>
      </c>
      <c r="I28" s="647" t="s">
        <v>545</v>
      </c>
      <c r="J28" s="648" t="s">
        <v>0</v>
      </c>
    </row>
    <row r="29" spans="1:10" ht="14.4" customHeight="1" x14ac:dyDescent="0.3">
      <c r="A29" s="644" t="s">
        <v>556</v>
      </c>
      <c r="B29" s="645" t="s">
        <v>344</v>
      </c>
      <c r="C29" s="646">
        <v>14.98339</v>
      </c>
      <c r="D29" s="646">
        <v>15.95867</v>
      </c>
      <c r="E29" s="646"/>
      <c r="F29" s="646">
        <v>14.58652</v>
      </c>
      <c r="G29" s="646">
        <v>13.410371956602001</v>
      </c>
      <c r="H29" s="646">
        <v>1.1761480433979994</v>
      </c>
      <c r="I29" s="647">
        <v>1.0877043565386697</v>
      </c>
      <c r="J29" s="648" t="s">
        <v>1</v>
      </c>
    </row>
    <row r="30" spans="1:10" ht="14.4" customHeight="1" x14ac:dyDescent="0.3">
      <c r="A30" s="644" t="s">
        <v>556</v>
      </c>
      <c r="B30" s="645" t="s">
        <v>348</v>
      </c>
      <c r="C30" s="646">
        <v>7.5539999999999996E-2</v>
      </c>
      <c r="D30" s="646">
        <v>0</v>
      </c>
      <c r="E30" s="646"/>
      <c r="F30" s="646" t="s">
        <v>545</v>
      </c>
      <c r="G30" s="646" t="s">
        <v>545</v>
      </c>
      <c r="H30" s="646" t="s">
        <v>545</v>
      </c>
      <c r="I30" s="647" t="s">
        <v>545</v>
      </c>
      <c r="J30" s="648" t="s">
        <v>1</v>
      </c>
    </row>
    <row r="31" spans="1:10" ht="14.4" customHeight="1" x14ac:dyDescent="0.3">
      <c r="A31" s="644" t="s">
        <v>556</v>
      </c>
      <c r="B31" s="645" t="s">
        <v>558</v>
      </c>
      <c r="C31" s="646">
        <v>15.05893</v>
      </c>
      <c r="D31" s="646">
        <v>15.95867</v>
      </c>
      <c r="E31" s="646"/>
      <c r="F31" s="646">
        <v>14.58652</v>
      </c>
      <c r="G31" s="646">
        <v>13.410371956602001</v>
      </c>
      <c r="H31" s="646">
        <v>1.1761480433979994</v>
      </c>
      <c r="I31" s="647">
        <v>1.0877043565386697</v>
      </c>
      <c r="J31" s="648" t="s">
        <v>551</v>
      </c>
    </row>
    <row r="32" spans="1:10" ht="14.4" customHeight="1" x14ac:dyDescent="0.3">
      <c r="A32" s="644" t="s">
        <v>545</v>
      </c>
      <c r="B32" s="645" t="s">
        <v>545</v>
      </c>
      <c r="C32" s="646" t="s">
        <v>545</v>
      </c>
      <c r="D32" s="646" t="s">
        <v>545</v>
      </c>
      <c r="E32" s="646"/>
      <c r="F32" s="646" t="s">
        <v>545</v>
      </c>
      <c r="G32" s="646" t="s">
        <v>545</v>
      </c>
      <c r="H32" s="646" t="s">
        <v>545</v>
      </c>
      <c r="I32" s="647" t="s">
        <v>545</v>
      </c>
      <c r="J32" s="648" t="s">
        <v>552</v>
      </c>
    </row>
    <row r="33" spans="1:10" ht="14.4" customHeight="1" x14ac:dyDescent="0.3">
      <c r="A33" s="644" t="s">
        <v>543</v>
      </c>
      <c r="B33" s="645" t="s">
        <v>546</v>
      </c>
      <c r="C33" s="646">
        <v>1372.3009399999983</v>
      </c>
      <c r="D33" s="646">
        <v>1214.352900000001</v>
      </c>
      <c r="E33" s="646"/>
      <c r="F33" s="646">
        <v>1120.3154800000011</v>
      </c>
      <c r="G33" s="646">
        <v>1186.3837982073803</v>
      </c>
      <c r="H33" s="646">
        <v>-66.068318207379207</v>
      </c>
      <c r="I33" s="647">
        <v>0.94431117627600103</v>
      </c>
      <c r="J33" s="648" t="s">
        <v>547</v>
      </c>
    </row>
  </sheetData>
  <mergeCells count="3">
    <mergeCell ref="F3:I3"/>
    <mergeCell ref="C4:D4"/>
    <mergeCell ref="A1:I1"/>
  </mergeCells>
  <conditionalFormatting sqref="F13 F34:F65537">
    <cfRule type="cellIs" dxfId="72" priority="18" stopIfTrue="1" operator="greaterThan">
      <formula>1</formula>
    </cfRule>
  </conditionalFormatting>
  <conditionalFormatting sqref="H5:H12">
    <cfRule type="expression" dxfId="71" priority="14">
      <formula>$H5&gt;0</formula>
    </cfRule>
  </conditionalFormatting>
  <conditionalFormatting sqref="I5:I12">
    <cfRule type="expression" dxfId="70" priority="15">
      <formula>$I5&gt;1</formula>
    </cfRule>
  </conditionalFormatting>
  <conditionalFormatting sqref="B5:B12">
    <cfRule type="expression" dxfId="69" priority="11">
      <formula>OR($J5="NS",$J5="SumaNS",$J5="Účet")</formula>
    </cfRule>
  </conditionalFormatting>
  <conditionalFormatting sqref="B5:D12 F5:I12">
    <cfRule type="expression" dxfId="68" priority="17">
      <formula>AND($J5&lt;&gt;"",$J5&lt;&gt;"mezeraKL")</formula>
    </cfRule>
  </conditionalFormatting>
  <conditionalFormatting sqref="B5:D12 F5:I12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6" priority="13">
      <formula>OR($J5="SumaNS",$J5="NS")</formula>
    </cfRule>
  </conditionalFormatting>
  <conditionalFormatting sqref="A5:A12">
    <cfRule type="expression" dxfId="65" priority="9">
      <formula>AND($J5&lt;&gt;"mezeraKL",$J5&lt;&gt;"")</formula>
    </cfRule>
  </conditionalFormatting>
  <conditionalFormatting sqref="A5:A12">
    <cfRule type="expression" dxfId="64" priority="10">
      <formula>AND($J5&lt;&gt;"",$J5&lt;&gt;"mezeraKL")</formula>
    </cfRule>
  </conditionalFormatting>
  <conditionalFormatting sqref="H14:H33">
    <cfRule type="expression" dxfId="63" priority="5">
      <formula>$H14&gt;0</formula>
    </cfRule>
  </conditionalFormatting>
  <conditionalFormatting sqref="A14:A33">
    <cfRule type="expression" dxfId="62" priority="2">
      <formula>AND($J14&lt;&gt;"mezeraKL",$J14&lt;&gt;"")</formula>
    </cfRule>
  </conditionalFormatting>
  <conditionalFormatting sqref="I14:I33">
    <cfRule type="expression" dxfId="61" priority="6">
      <formula>$I14&gt;1</formula>
    </cfRule>
  </conditionalFormatting>
  <conditionalFormatting sqref="B14:B33">
    <cfRule type="expression" dxfId="60" priority="1">
      <formula>OR($J14="NS",$J14="SumaNS",$J14="Účet")</formula>
    </cfRule>
  </conditionalFormatting>
  <conditionalFormatting sqref="A14:D33 F14:I33">
    <cfRule type="expression" dxfId="59" priority="8">
      <formula>AND($J14&lt;&gt;"",$J14&lt;&gt;"mezeraKL")</formula>
    </cfRule>
  </conditionalFormatting>
  <conditionalFormatting sqref="B14:D33 F14:I33">
    <cfRule type="expression" dxfId="5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3 F14:I33">
    <cfRule type="expression" dxfId="5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147.97856400899354</v>
      </c>
      <c r="M3" s="207">
        <f>SUBTOTAL(9,M5:M1048576)</f>
        <v>7447.5000000000009</v>
      </c>
      <c r="N3" s="208">
        <f>SUBTOTAL(9,N5:N1048576)</f>
        <v>1102070.3554569795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184</v>
      </c>
      <c r="M4" s="652" t="s">
        <v>13</v>
      </c>
      <c r="N4" s="653" t="s">
        <v>201</v>
      </c>
    </row>
    <row r="5" spans="1:14" ht="14.4" customHeight="1" x14ac:dyDescent="0.3">
      <c r="A5" s="656" t="s">
        <v>543</v>
      </c>
      <c r="B5" s="657" t="s">
        <v>544</v>
      </c>
      <c r="C5" s="658" t="s">
        <v>553</v>
      </c>
      <c r="D5" s="659" t="s">
        <v>3069</v>
      </c>
      <c r="E5" s="658" t="s">
        <v>559</v>
      </c>
      <c r="F5" s="659" t="s">
        <v>3072</v>
      </c>
      <c r="G5" s="658"/>
      <c r="H5" s="658" t="s">
        <v>560</v>
      </c>
      <c r="I5" s="658" t="s">
        <v>561</v>
      </c>
      <c r="J5" s="658" t="s">
        <v>562</v>
      </c>
      <c r="K5" s="658" t="s">
        <v>563</v>
      </c>
      <c r="L5" s="660">
        <v>67.63</v>
      </c>
      <c r="M5" s="660">
        <v>1</v>
      </c>
      <c r="N5" s="661">
        <v>67.63</v>
      </c>
    </row>
    <row r="6" spans="1:14" ht="14.4" customHeight="1" x14ac:dyDescent="0.3">
      <c r="A6" s="662" t="s">
        <v>543</v>
      </c>
      <c r="B6" s="663" t="s">
        <v>544</v>
      </c>
      <c r="C6" s="664" t="s">
        <v>553</v>
      </c>
      <c r="D6" s="665" t="s">
        <v>3069</v>
      </c>
      <c r="E6" s="664" t="s">
        <v>559</v>
      </c>
      <c r="F6" s="665" t="s">
        <v>3072</v>
      </c>
      <c r="G6" s="664"/>
      <c r="H6" s="664" t="s">
        <v>564</v>
      </c>
      <c r="I6" s="664" t="s">
        <v>565</v>
      </c>
      <c r="J6" s="664" t="s">
        <v>566</v>
      </c>
      <c r="K6" s="664" t="s">
        <v>567</v>
      </c>
      <c r="L6" s="666">
        <v>65.176666666666677</v>
      </c>
      <c r="M6" s="666">
        <v>3</v>
      </c>
      <c r="N6" s="667">
        <v>195.53000000000003</v>
      </c>
    </row>
    <row r="7" spans="1:14" ht="14.4" customHeight="1" x14ac:dyDescent="0.3">
      <c r="A7" s="662" t="s">
        <v>543</v>
      </c>
      <c r="B7" s="663" t="s">
        <v>544</v>
      </c>
      <c r="C7" s="664" t="s">
        <v>553</v>
      </c>
      <c r="D7" s="665" t="s">
        <v>3069</v>
      </c>
      <c r="E7" s="664" t="s">
        <v>559</v>
      </c>
      <c r="F7" s="665" t="s">
        <v>3072</v>
      </c>
      <c r="G7" s="664"/>
      <c r="H7" s="664" t="s">
        <v>568</v>
      </c>
      <c r="I7" s="664" t="s">
        <v>569</v>
      </c>
      <c r="J7" s="664" t="s">
        <v>570</v>
      </c>
      <c r="K7" s="664" t="s">
        <v>571</v>
      </c>
      <c r="L7" s="666">
        <v>151.39486898228037</v>
      </c>
      <c r="M7" s="666">
        <v>2</v>
      </c>
      <c r="N7" s="667">
        <v>302.78973796456074</v>
      </c>
    </row>
    <row r="8" spans="1:14" ht="14.4" customHeight="1" x14ac:dyDescent="0.3">
      <c r="A8" s="662" t="s">
        <v>543</v>
      </c>
      <c r="B8" s="663" t="s">
        <v>544</v>
      </c>
      <c r="C8" s="664" t="s">
        <v>553</v>
      </c>
      <c r="D8" s="665" t="s">
        <v>3069</v>
      </c>
      <c r="E8" s="664" t="s">
        <v>559</v>
      </c>
      <c r="F8" s="665" t="s">
        <v>3072</v>
      </c>
      <c r="G8" s="664"/>
      <c r="H8" s="664" t="s">
        <v>572</v>
      </c>
      <c r="I8" s="664" t="s">
        <v>573</v>
      </c>
      <c r="J8" s="664" t="s">
        <v>574</v>
      </c>
      <c r="K8" s="664" t="s">
        <v>575</v>
      </c>
      <c r="L8" s="666">
        <v>120.15799999999999</v>
      </c>
      <c r="M8" s="666">
        <v>5</v>
      </c>
      <c r="N8" s="667">
        <v>600.79</v>
      </c>
    </row>
    <row r="9" spans="1:14" ht="14.4" customHeight="1" x14ac:dyDescent="0.3">
      <c r="A9" s="662" t="s">
        <v>543</v>
      </c>
      <c r="B9" s="663" t="s">
        <v>544</v>
      </c>
      <c r="C9" s="664" t="s">
        <v>553</v>
      </c>
      <c r="D9" s="665" t="s">
        <v>3069</v>
      </c>
      <c r="E9" s="664" t="s">
        <v>559</v>
      </c>
      <c r="F9" s="665" t="s">
        <v>3072</v>
      </c>
      <c r="G9" s="664"/>
      <c r="H9" s="664" t="s">
        <v>576</v>
      </c>
      <c r="I9" s="664" t="s">
        <v>577</v>
      </c>
      <c r="J9" s="664" t="s">
        <v>578</v>
      </c>
      <c r="K9" s="664" t="s">
        <v>579</v>
      </c>
      <c r="L9" s="666">
        <v>99.410294413207538</v>
      </c>
      <c r="M9" s="666">
        <v>2</v>
      </c>
      <c r="N9" s="667">
        <v>198.82058882641508</v>
      </c>
    </row>
    <row r="10" spans="1:14" ht="14.4" customHeight="1" x14ac:dyDescent="0.3">
      <c r="A10" s="662" t="s">
        <v>543</v>
      </c>
      <c r="B10" s="663" t="s">
        <v>544</v>
      </c>
      <c r="C10" s="664" t="s">
        <v>553</v>
      </c>
      <c r="D10" s="665" t="s">
        <v>3069</v>
      </c>
      <c r="E10" s="664" t="s">
        <v>559</v>
      </c>
      <c r="F10" s="665" t="s">
        <v>3072</v>
      </c>
      <c r="G10" s="664"/>
      <c r="H10" s="664" t="s">
        <v>580</v>
      </c>
      <c r="I10" s="664" t="s">
        <v>581</v>
      </c>
      <c r="J10" s="664" t="s">
        <v>582</v>
      </c>
      <c r="K10" s="664" t="s">
        <v>583</v>
      </c>
      <c r="L10" s="666">
        <v>693.28</v>
      </c>
      <c r="M10" s="666">
        <v>1</v>
      </c>
      <c r="N10" s="667">
        <v>693.28</v>
      </c>
    </row>
    <row r="11" spans="1:14" ht="14.4" customHeight="1" x14ac:dyDescent="0.3">
      <c r="A11" s="662" t="s">
        <v>543</v>
      </c>
      <c r="B11" s="663" t="s">
        <v>544</v>
      </c>
      <c r="C11" s="664" t="s">
        <v>553</v>
      </c>
      <c r="D11" s="665" t="s">
        <v>3069</v>
      </c>
      <c r="E11" s="664" t="s">
        <v>559</v>
      </c>
      <c r="F11" s="665" t="s">
        <v>3072</v>
      </c>
      <c r="G11" s="664"/>
      <c r="H11" s="664" t="s">
        <v>584</v>
      </c>
      <c r="I11" s="664" t="s">
        <v>585</v>
      </c>
      <c r="J11" s="664" t="s">
        <v>586</v>
      </c>
      <c r="K11" s="664" t="s">
        <v>583</v>
      </c>
      <c r="L11" s="666">
        <v>552.26806297768519</v>
      </c>
      <c r="M11" s="666">
        <v>9</v>
      </c>
      <c r="N11" s="667">
        <v>4970.4125667991666</v>
      </c>
    </row>
    <row r="12" spans="1:14" ht="14.4" customHeight="1" x14ac:dyDescent="0.3">
      <c r="A12" s="662" t="s">
        <v>543</v>
      </c>
      <c r="B12" s="663" t="s">
        <v>544</v>
      </c>
      <c r="C12" s="664" t="s">
        <v>553</v>
      </c>
      <c r="D12" s="665" t="s">
        <v>3069</v>
      </c>
      <c r="E12" s="664" t="s">
        <v>559</v>
      </c>
      <c r="F12" s="665" t="s">
        <v>3072</v>
      </c>
      <c r="G12" s="664"/>
      <c r="H12" s="664" t="s">
        <v>587</v>
      </c>
      <c r="I12" s="664" t="s">
        <v>588</v>
      </c>
      <c r="J12" s="664" t="s">
        <v>589</v>
      </c>
      <c r="K12" s="664" t="s">
        <v>590</v>
      </c>
      <c r="L12" s="666">
        <v>144.32999999999998</v>
      </c>
      <c r="M12" s="666">
        <v>1</v>
      </c>
      <c r="N12" s="667">
        <v>144.32999999999998</v>
      </c>
    </row>
    <row r="13" spans="1:14" ht="14.4" customHeight="1" x14ac:dyDescent="0.3">
      <c r="A13" s="662" t="s">
        <v>543</v>
      </c>
      <c r="B13" s="663" t="s">
        <v>544</v>
      </c>
      <c r="C13" s="664" t="s">
        <v>553</v>
      </c>
      <c r="D13" s="665" t="s">
        <v>3069</v>
      </c>
      <c r="E13" s="664" t="s">
        <v>559</v>
      </c>
      <c r="F13" s="665" t="s">
        <v>3072</v>
      </c>
      <c r="G13" s="664"/>
      <c r="H13" s="664" t="s">
        <v>591</v>
      </c>
      <c r="I13" s="664" t="s">
        <v>592</v>
      </c>
      <c r="J13" s="664" t="s">
        <v>593</v>
      </c>
      <c r="K13" s="664" t="s">
        <v>594</v>
      </c>
      <c r="L13" s="666">
        <v>66.53</v>
      </c>
      <c r="M13" s="666">
        <v>1</v>
      </c>
      <c r="N13" s="667">
        <v>66.53</v>
      </c>
    </row>
    <row r="14" spans="1:14" ht="14.4" customHeight="1" x14ac:dyDescent="0.3">
      <c r="A14" s="662" t="s">
        <v>543</v>
      </c>
      <c r="B14" s="663" t="s">
        <v>544</v>
      </c>
      <c r="C14" s="664" t="s">
        <v>553</v>
      </c>
      <c r="D14" s="665" t="s">
        <v>3069</v>
      </c>
      <c r="E14" s="664" t="s">
        <v>559</v>
      </c>
      <c r="F14" s="665" t="s">
        <v>3072</v>
      </c>
      <c r="G14" s="664"/>
      <c r="H14" s="664" t="s">
        <v>595</v>
      </c>
      <c r="I14" s="664" t="s">
        <v>595</v>
      </c>
      <c r="J14" s="664" t="s">
        <v>596</v>
      </c>
      <c r="K14" s="664" t="s">
        <v>594</v>
      </c>
      <c r="L14" s="666">
        <v>48.005918220488503</v>
      </c>
      <c r="M14" s="666">
        <v>6</v>
      </c>
      <c r="N14" s="667">
        <v>288.03550932293103</v>
      </c>
    </row>
    <row r="15" spans="1:14" ht="14.4" customHeight="1" x14ac:dyDescent="0.3">
      <c r="A15" s="662" t="s">
        <v>543</v>
      </c>
      <c r="B15" s="663" t="s">
        <v>544</v>
      </c>
      <c r="C15" s="664" t="s">
        <v>553</v>
      </c>
      <c r="D15" s="665" t="s">
        <v>3069</v>
      </c>
      <c r="E15" s="664" t="s">
        <v>559</v>
      </c>
      <c r="F15" s="665" t="s">
        <v>3072</v>
      </c>
      <c r="G15" s="664"/>
      <c r="H15" s="664" t="s">
        <v>597</v>
      </c>
      <c r="I15" s="664" t="s">
        <v>597</v>
      </c>
      <c r="J15" s="664" t="s">
        <v>598</v>
      </c>
      <c r="K15" s="664" t="s">
        <v>599</v>
      </c>
      <c r="L15" s="666">
        <v>108.81999999999996</v>
      </c>
      <c r="M15" s="666">
        <v>1</v>
      </c>
      <c r="N15" s="667">
        <v>108.81999999999996</v>
      </c>
    </row>
    <row r="16" spans="1:14" ht="14.4" customHeight="1" x14ac:dyDescent="0.3">
      <c r="A16" s="662" t="s">
        <v>543</v>
      </c>
      <c r="B16" s="663" t="s">
        <v>544</v>
      </c>
      <c r="C16" s="664" t="s">
        <v>553</v>
      </c>
      <c r="D16" s="665" t="s">
        <v>3069</v>
      </c>
      <c r="E16" s="664" t="s">
        <v>559</v>
      </c>
      <c r="F16" s="665" t="s">
        <v>3072</v>
      </c>
      <c r="G16" s="664"/>
      <c r="H16" s="664" t="s">
        <v>600</v>
      </c>
      <c r="I16" s="664" t="s">
        <v>601</v>
      </c>
      <c r="J16" s="664" t="s">
        <v>602</v>
      </c>
      <c r="K16" s="664" t="s">
        <v>603</v>
      </c>
      <c r="L16" s="666">
        <v>618.01058793142568</v>
      </c>
      <c r="M16" s="666">
        <v>1</v>
      </c>
      <c r="N16" s="667">
        <v>618.01058793142568</v>
      </c>
    </row>
    <row r="17" spans="1:14" ht="14.4" customHeight="1" x14ac:dyDescent="0.3">
      <c r="A17" s="662" t="s">
        <v>543</v>
      </c>
      <c r="B17" s="663" t="s">
        <v>544</v>
      </c>
      <c r="C17" s="664" t="s">
        <v>553</v>
      </c>
      <c r="D17" s="665" t="s">
        <v>3069</v>
      </c>
      <c r="E17" s="664" t="s">
        <v>559</v>
      </c>
      <c r="F17" s="665" t="s">
        <v>3072</v>
      </c>
      <c r="G17" s="664"/>
      <c r="H17" s="664" t="s">
        <v>604</v>
      </c>
      <c r="I17" s="664" t="s">
        <v>605</v>
      </c>
      <c r="J17" s="664" t="s">
        <v>606</v>
      </c>
      <c r="K17" s="664" t="s">
        <v>607</v>
      </c>
      <c r="L17" s="666">
        <v>26.70999999999999</v>
      </c>
      <c r="M17" s="666">
        <v>6</v>
      </c>
      <c r="N17" s="667">
        <v>160.25999999999993</v>
      </c>
    </row>
    <row r="18" spans="1:14" ht="14.4" customHeight="1" x14ac:dyDescent="0.3">
      <c r="A18" s="662" t="s">
        <v>543</v>
      </c>
      <c r="B18" s="663" t="s">
        <v>544</v>
      </c>
      <c r="C18" s="664" t="s">
        <v>553</v>
      </c>
      <c r="D18" s="665" t="s">
        <v>3069</v>
      </c>
      <c r="E18" s="664" t="s">
        <v>559</v>
      </c>
      <c r="F18" s="665" t="s">
        <v>3072</v>
      </c>
      <c r="G18" s="664"/>
      <c r="H18" s="664" t="s">
        <v>608</v>
      </c>
      <c r="I18" s="664" t="s">
        <v>608</v>
      </c>
      <c r="J18" s="664" t="s">
        <v>609</v>
      </c>
      <c r="K18" s="664" t="s">
        <v>610</v>
      </c>
      <c r="L18" s="666">
        <v>61.009999999999984</v>
      </c>
      <c r="M18" s="666">
        <v>2</v>
      </c>
      <c r="N18" s="667">
        <v>122.01999999999997</v>
      </c>
    </row>
    <row r="19" spans="1:14" ht="14.4" customHeight="1" x14ac:dyDescent="0.3">
      <c r="A19" s="662" t="s">
        <v>543</v>
      </c>
      <c r="B19" s="663" t="s">
        <v>544</v>
      </c>
      <c r="C19" s="664" t="s">
        <v>553</v>
      </c>
      <c r="D19" s="665" t="s">
        <v>3069</v>
      </c>
      <c r="E19" s="664" t="s">
        <v>559</v>
      </c>
      <c r="F19" s="665" t="s">
        <v>3072</v>
      </c>
      <c r="G19" s="664"/>
      <c r="H19" s="664" t="s">
        <v>611</v>
      </c>
      <c r="I19" s="664" t="s">
        <v>612</v>
      </c>
      <c r="J19" s="664" t="s">
        <v>613</v>
      </c>
      <c r="K19" s="664" t="s">
        <v>614</v>
      </c>
      <c r="L19" s="666">
        <v>79.840000000000018</v>
      </c>
      <c r="M19" s="666">
        <v>2</v>
      </c>
      <c r="N19" s="667">
        <v>159.68000000000004</v>
      </c>
    </row>
    <row r="20" spans="1:14" ht="14.4" customHeight="1" x14ac:dyDescent="0.3">
      <c r="A20" s="662" t="s">
        <v>543</v>
      </c>
      <c r="B20" s="663" t="s">
        <v>544</v>
      </c>
      <c r="C20" s="664" t="s">
        <v>553</v>
      </c>
      <c r="D20" s="665" t="s">
        <v>3069</v>
      </c>
      <c r="E20" s="664" t="s">
        <v>559</v>
      </c>
      <c r="F20" s="665" t="s">
        <v>3072</v>
      </c>
      <c r="G20" s="664"/>
      <c r="H20" s="664" t="s">
        <v>615</v>
      </c>
      <c r="I20" s="664" t="s">
        <v>615</v>
      </c>
      <c r="J20" s="664" t="s">
        <v>616</v>
      </c>
      <c r="K20" s="664" t="s">
        <v>617</v>
      </c>
      <c r="L20" s="666">
        <v>144.64818363323582</v>
      </c>
      <c r="M20" s="666">
        <v>1</v>
      </c>
      <c r="N20" s="667">
        <v>144.64818363323582</v>
      </c>
    </row>
    <row r="21" spans="1:14" ht="14.4" customHeight="1" x14ac:dyDescent="0.3">
      <c r="A21" s="662" t="s">
        <v>543</v>
      </c>
      <c r="B21" s="663" t="s">
        <v>544</v>
      </c>
      <c r="C21" s="664" t="s">
        <v>553</v>
      </c>
      <c r="D21" s="665" t="s">
        <v>3069</v>
      </c>
      <c r="E21" s="664" t="s">
        <v>559</v>
      </c>
      <c r="F21" s="665" t="s">
        <v>3072</v>
      </c>
      <c r="G21" s="664"/>
      <c r="H21" s="664" t="s">
        <v>618</v>
      </c>
      <c r="I21" s="664" t="s">
        <v>618</v>
      </c>
      <c r="J21" s="664" t="s">
        <v>619</v>
      </c>
      <c r="K21" s="664" t="s">
        <v>620</v>
      </c>
      <c r="L21" s="666">
        <v>335.29999999999995</v>
      </c>
      <c r="M21" s="666">
        <v>1</v>
      </c>
      <c r="N21" s="667">
        <v>335.29999999999995</v>
      </c>
    </row>
    <row r="22" spans="1:14" ht="14.4" customHeight="1" x14ac:dyDescent="0.3">
      <c r="A22" s="662" t="s">
        <v>543</v>
      </c>
      <c r="B22" s="663" t="s">
        <v>544</v>
      </c>
      <c r="C22" s="664" t="s">
        <v>553</v>
      </c>
      <c r="D22" s="665" t="s">
        <v>3069</v>
      </c>
      <c r="E22" s="664" t="s">
        <v>559</v>
      </c>
      <c r="F22" s="665" t="s">
        <v>3072</v>
      </c>
      <c r="G22" s="664"/>
      <c r="H22" s="664" t="s">
        <v>621</v>
      </c>
      <c r="I22" s="664" t="s">
        <v>622</v>
      </c>
      <c r="J22" s="664" t="s">
        <v>623</v>
      </c>
      <c r="K22" s="664" t="s">
        <v>607</v>
      </c>
      <c r="L22" s="666">
        <v>36.629999999999995</v>
      </c>
      <c r="M22" s="666">
        <v>3</v>
      </c>
      <c r="N22" s="667">
        <v>109.88999999999999</v>
      </c>
    </row>
    <row r="23" spans="1:14" ht="14.4" customHeight="1" x14ac:dyDescent="0.3">
      <c r="A23" s="662" t="s">
        <v>543</v>
      </c>
      <c r="B23" s="663" t="s">
        <v>544</v>
      </c>
      <c r="C23" s="664" t="s">
        <v>553</v>
      </c>
      <c r="D23" s="665" t="s">
        <v>3069</v>
      </c>
      <c r="E23" s="664" t="s">
        <v>559</v>
      </c>
      <c r="F23" s="665" t="s">
        <v>3072</v>
      </c>
      <c r="G23" s="664"/>
      <c r="H23" s="664" t="s">
        <v>624</v>
      </c>
      <c r="I23" s="664" t="s">
        <v>625</v>
      </c>
      <c r="J23" s="664" t="s">
        <v>626</v>
      </c>
      <c r="K23" s="664" t="s">
        <v>627</v>
      </c>
      <c r="L23" s="666">
        <v>116.83500000000004</v>
      </c>
      <c r="M23" s="666">
        <v>2</v>
      </c>
      <c r="N23" s="667">
        <v>233.67000000000007</v>
      </c>
    </row>
    <row r="24" spans="1:14" ht="14.4" customHeight="1" x14ac:dyDescent="0.3">
      <c r="A24" s="662" t="s">
        <v>543</v>
      </c>
      <c r="B24" s="663" t="s">
        <v>544</v>
      </c>
      <c r="C24" s="664" t="s">
        <v>553</v>
      </c>
      <c r="D24" s="665" t="s">
        <v>3069</v>
      </c>
      <c r="E24" s="664" t="s">
        <v>559</v>
      </c>
      <c r="F24" s="665" t="s">
        <v>3072</v>
      </c>
      <c r="G24" s="664"/>
      <c r="H24" s="664" t="s">
        <v>628</v>
      </c>
      <c r="I24" s="664" t="s">
        <v>628</v>
      </c>
      <c r="J24" s="664" t="s">
        <v>629</v>
      </c>
      <c r="K24" s="664" t="s">
        <v>630</v>
      </c>
      <c r="L24" s="666">
        <v>32.463999999999984</v>
      </c>
      <c r="M24" s="666">
        <v>5</v>
      </c>
      <c r="N24" s="667">
        <v>162.31999999999994</v>
      </c>
    </row>
    <row r="25" spans="1:14" ht="14.4" customHeight="1" x14ac:dyDescent="0.3">
      <c r="A25" s="662" t="s">
        <v>543</v>
      </c>
      <c r="B25" s="663" t="s">
        <v>544</v>
      </c>
      <c r="C25" s="664" t="s">
        <v>553</v>
      </c>
      <c r="D25" s="665" t="s">
        <v>3069</v>
      </c>
      <c r="E25" s="664" t="s">
        <v>559</v>
      </c>
      <c r="F25" s="665" t="s">
        <v>3072</v>
      </c>
      <c r="G25" s="664"/>
      <c r="H25" s="664" t="s">
        <v>631</v>
      </c>
      <c r="I25" s="664" t="s">
        <v>631</v>
      </c>
      <c r="J25" s="664" t="s">
        <v>632</v>
      </c>
      <c r="K25" s="664" t="s">
        <v>633</v>
      </c>
      <c r="L25" s="666">
        <v>301.47000000000008</v>
      </c>
      <c r="M25" s="666">
        <v>15</v>
      </c>
      <c r="N25" s="667">
        <v>4522.0500000000011</v>
      </c>
    </row>
    <row r="26" spans="1:14" ht="14.4" customHeight="1" x14ac:dyDescent="0.3">
      <c r="A26" s="662" t="s">
        <v>543</v>
      </c>
      <c r="B26" s="663" t="s">
        <v>544</v>
      </c>
      <c r="C26" s="664" t="s">
        <v>553</v>
      </c>
      <c r="D26" s="665" t="s">
        <v>3069</v>
      </c>
      <c r="E26" s="664" t="s">
        <v>559</v>
      </c>
      <c r="F26" s="665" t="s">
        <v>3072</v>
      </c>
      <c r="G26" s="664"/>
      <c r="H26" s="664" t="s">
        <v>634</v>
      </c>
      <c r="I26" s="664" t="s">
        <v>634</v>
      </c>
      <c r="J26" s="664" t="s">
        <v>632</v>
      </c>
      <c r="K26" s="664" t="s">
        <v>635</v>
      </c>
      <c r="L26" s="666">
        <v>630.66189181358982</v>
      </c>
      <c r="M26" s="666">
        <v>30</v>
      </c>
      <c r="N26" s="667">
        <v>18919.856754407694</v>
      </c>
    </row>
    <row r="27" spans="1:14" ht="14.4" customHeight="1" x14ac:dyDescent="0.3">
      <c r="A27" s="662" t="s">
        <v>543</v>
      </c>
      <c r="B27" s="663" t="s">
        <v>544</v>
      </c>
      <c r="C27" s="664" t="s">
        <v>553</v>
      </c>
      <c r="D27" s="665" t="s">
        <v>3069</v>
      </c>
      <c r="E27" s="664" t="s">
        <v>559</v>
      </c>
      <c r="F27" s="665" t="s">
        <v>3072</v>
      </c>
      <c r="G27" s="664" t="s">
        <v>636</v>
      </c>
      <c r="H27" s="664" t="s">
        <v>637</v>
      </c>
      <c r="I27" s="664" t="s">
        <v>637</v>
      </c>
      <c r="J27" s="664" t="s">
        <v>638</v>
      </c>
      <c r="K27" s="664" t="s">
        <v>639</v>
      </c>
      <c r="L27" s="666">
        <v>171.59999999999997</v>
      </c>
      <c r="M27" s="666">
        <v>95</v>
      </c>
      <c r="N27" s="667">
        <v>16301.999999999996</v>
      </c>
    </row>
    <row r="28" spans="1:14" ht="14.4" customHeight="1" x14ac:dyDescent="0.3">
      <c r="A28" s="662" t="s">
        <v>543</v>
      </c>
      <c r="B28" s="663" t="s">
        <v>544</v>
      </c>
      <c r="C28" s="664" t="s">
        <v>553</v>
      </c>
      <c r="D28" s="665" t="s">
        <v>3069</v>
      </c>
      <c r="E28" s="664" t="s">
        <v>559</v>
      </c>
      <c r="F28" s="665" t="s">
        <v>3072</v>
      </c>
      <c r="G28" s="664" t="s">
        <v>636</v>
      </c>
      <c r="H28" s="664" t="s">
        <v>640</v>
      </c>
      <c r="I28" s="664" t="s">
        <v>640</v>
      </c>
      <c r="J28" s="664" t="s">
        <v>641</v>
      </c>
      <c r="K28" s="664" t="s">
        <v>642</v>
      </c>
      <c r="L28" s="666">
        <v>173.69</v>
      </c>
      <c r="M28" s="666">
        <v>4</v>
      </c>
      <c r="N28" s="667">
        <v>694.76</v>
      </c>
    </row>
    <row r="29" spans="1:14" ht="14.4" customHeight="1" x14ac:dyDescent="0.3">
      <c r="A29" s="662" t="s">
        <v>543</v>
      </c>
      <c r="B29" s="663" t="s">
        <v>544</v>
      </c>
      <c r="C29" s="664" t="s">
        <v>553</v>
      </c>
      <c r="D29" s="665" t="s">
        <v>3069</v>
      </c>
      <c r="E29" s="664" t="s">
        <v>559</v>
      </c>
      <c r="F29" s="665" t="s">
        <v>3072</v>
      </c>
      <c r="G29" s="664" t="s">
        <v>636</v>
      </c>
      <c r="H29" s="664" t="s">
        <v>643</v>
      </c>
      <c r="I29" s="664" t="s">
        <v>643</v>
      </c>
      <c r="J29" s="664" t="s">
        <v>644</v>
      </c>
      <c r="K29" s="664" t="s">
        <v>642</v>
      </c>
      <c r="L29" s="666">
        <v>143</v>
      </c>
      <c r="M29" s="666">
        <v>12</v>
      </c>
      <c r="N29" s="667">
        <v>1716</v>
      </c>
    </row>
    <row r="30" spans="1:14" ht="14.4" customHeight="1" x14ac:dyDescent="0.3">
      <c r="A30" s="662" t="s">
        <v>543</v>
      </c>
      <c r="B30" s="663" t="s">
        <v>544</v>
      </c>
      <c r="C30" s="664" t="s">
        <v>553</v>
      </c>
      <c r="D30" s="665" t="s">
        <v>3069</v>
      </c>
      <c r="E30" s="664" t="s">
        <v>559</v>
      </c>
      <c r="F30" s="665" t="s">
        <v>3072</v>
      </c>
      <c r="G30" s="664" t="s">
        <v>636</v>
      </c>
      <c r="H30" s="664" t="s">
        <v>645</v>
      </c>
      <c r="I30" s="664" t="s">
        <v>645</v>
      </c>
      <c r="J30" s="664" t="s">
        <v>644</v>
      </c>
      <c r="K30" s="664" t="s">
        <v>646</v>
      </c>
      <c r="L30" s="666">
        <v>126.5</v>
      </c>
      <c r="M30" s="666">
        <v>12</v>
      </c>
      <c r="N30" s="667">
        <v>1518</v>
      </c>
    </row>
    <row r="31" spans="1:14" ht="14.4" customHeight="1" x14ac:dyDescent="0.3">
      <c r="A31" s="662" t="s">
        <v>543</v>
      </c>
      <c r="B31" s="663" t="s">
        <v>544</v>
      </c>
      <c r="C31" s="664" t="s">
        <v>553</v>
      </c>
      <c r="D31" s="665" t="s">
        <v>3069</v>
      </c>
      <c r="E31" s="664" t="s">
        <v>559</v>
      </c>
      <c r="F31" s="665" t="s">
        <v>3072</v>
      </c>
      <c r="G31" s="664" t="s">
        <v>636</v>
      </c>
      <c r="H31" s="664" t="s">
        <v>647</v>
      </c>
      <c r="I31" s="664" t="s">
        <v>647</v>
      </c>
      <c r="J31" s="664" t="s">
        <v>648</v>
      </c>
      <c r="K31" s="664" t="s">
        <v>649</v>
      </c>
      <c r="L31" s="666">
        <v>861.99431021835335</v>
      </c>
      <c r="M31" s="666">
        <v>1</v>
      </c>
      <c r="N31" s="667">
        <v>861.99431021835335</v>
      </c>
    </row>
    <row r="32" spans="1:14" ht="14.4" customHeight="1" x14ac:dyDescent="0.3">
      <c r="A32" s="662" t="s">
        <v>543</v>
      </c>
      <c r="B32" s="663" t="s">
        <v>544</v>
      </c>
      <c r="C32" s="664" t="s">
        <v>553</v>
      </c>
      <c r="D32" s="665" t="s">
        <v>3069</v>
      </c>
      <c r="E32" s="664" t="s">
        <v>559</v>
      </c>
      <c r="F32" s="665" t="s">
        <v>3072</v>
      </c>
      <c r="G32" s="664" t="s">
        <v>636</v>
      </c>
      <c r="H32" s="664" t="s">
        <v>650</v>
      </c>
      <c r="I32" s="664" t="s">
        <v>650</v>
      </c>
      <c r="J32" s="664" t="s">
        <v>651</v>
      </c>
      <c r="K32" s="664" t="s">
        <v>652</v>
      </c>
      <c r="L32" s="666">
        <v>298.13</v>
      </c>
      <c r="M32" s="666">
        <v>1</v>
      </c>
      <c r="N32" s="667">
        <v>298.13</v>
      </c>
    </row>
    <row r="33" spans="1:14" ht="14.4" customHeight="1" x14ac:dyDescent="0.3">
      <c r="A33" s="662" t="s">
        <v>543</v>
      </c>
      <c r="B33" s="663" t="s">
        <v>544</v>
      </c>
      <c r="C33" s="664" t="s">
        <v>553</v>
      </c>
      <c r="D33" s="665" t="s">
        <v>3069</v>
      </c>
      <c r="E33" s="664" t="s">
        <v>559</v>
      </c>
      <c r="F33" s="665" t="s">
        <v>3072</v>
      </c>
      <c r="G33" s="664" t="s">
        <v>636</v>
      </c>
      <c r="H33" s="664" t="s">
        <v>653</v>
      </c>
      <c r="I33" s="664" t="s">
        <v>653</v>
      </c>
      <c r="J33" s="664" t="s">
        <v>638</v>
      </c>
      <c r="K33" s="664" t="s">
        <v>654</v>
      </c>
      <c r="L33" s="666">
        <v>92.949999999999989</v>
      </c>
      <c r="M33" s="666">
        <v>54</v>
      </c>
      <c r="N33" s="667">
        <v>5019.2999999999993</v>
      </c>
    </row>
    <row r="34" spans="1:14" ht="14.4" customHeight="1" x14ac:dyDescent="0.3">
      <c r="A34" s="662" t="s">
        <v>543</v>
      </c>
      <c r="B34" s="663" t="s">
        <v>544</v>
      </c>
      <c r="C34" s="664" t="s">
        <v>553</v>
      </c>
      <c r="D34" s="665" t="s">
        <v>3069</v>
      </c>
      <c r="E34" s="664" t="s">
        <v>559</v>
      </c>
      <c r="F34" s="665" t="s">
        <v>3072</v>
      </c>
      <c r="G34" s="664" t="s">
        <v>636</v>
      </c>
      <c r="H34" s="664" t="s">
        <v>655</v>
      </c>
      <c r="I34" s="664" t="s">
        <v>655</v>
      </c>
      <c r="J34" s="664" t="s">
        <v>638</v>
      </c>
      <c r="K34" s="664" t="s">
        <v>656</v>
      </c>
      <c r="L34" s="666">
        <v>93.5</v>
      </c>
      <c r="M34" s="666">
        <v>47</v>
      </c>
      <c r="N34" s="667">
        <v>4394.5</v>
      </c>
    </row>
    <row r="35" spans="1:14" ht="14.4" customHeight="1" x14ac:dyDescent="0.3">
      <c r="A35" s="662" t="s">
        <v>543</v>
      </c>
      <c r="B35" s="663" t="s">
        <v>544</v>
      </c>
      <c r="C35" s="664" t="s">
        <v>553</v>
      </c>
      <c r="D35" s="665" t="s">
        <v>3069</v>
      </c>
      <c r="E35" s="664" t="s">
        <v>559</v>
      </c>
      <c r="F35" s="665" t="s">
        <v>3072</v>
      </c>
      <c r="G35" s="664" t="s">
        <v>636</v>
      </c>
      <c r="H35" s="664" t="s">
        <v>657</v>
      </c>
      <c r="I35" s="664" t="s">
        <v>658</v>
      </c>
      <c r="J35" s="664" t="s">
        <v>659</v>
      </c>
      <c r="K35" s="664" t="s">
        <v>660</v>
      </c>
      <c r="L35" s="666">
        <v>38.354709844891985</v>
      </c>
      <c r="M35" s="666">
        <v>4</v>
      </c>
      <c r="N35" s="667">
        <v>153.41883937956794</v>
      </c>
    </row>
    <row r="36" spans="1:14" ht="14.4" customHeight="1" x14ac:dyDescent="0.3">
      <c r="A36" s="662" t="s">
        <v>543</v>
      </c>
      <c r="B36" s="663" t="s">
        <v>544</v>
      </c>
      <c r="C36" s="664" t="s">
        <v>553</v>
      </c>
      <c r="D36" s="665" t="s">
        <v>3069</v>
      </c>
      <c r="E36" s="664" t="s">
        <v>559</v>
      </c>
      <c r="F36" s="665" t="s">
        <v>3072</v>
      </c>
      <c r="G36" s="664" t="s">
        <v>636</v>
      </c>
      <c r="H36" s="664" t="s">
        <v>661</v>
      </c>
      <c r="I36" s="664" t="s">
        <v>662</v>
      </c>
      <c r="J36" s="664" t="s">
        <v>663</v>
      </c>
      <c r="K36" s="664" t="s">
        <v>664</v>
      </c>
      <c r="L36" s="666">
        <v>45.213294925556703</v>
      </c>
      <c r="M36" s="666">
        <v>15</v>
      </c>
      <c r="N36" s="667">
        <v>678.19942388335051</v>
      </c>
    </row>
    <row r="37" spans="1:14" ht="14.4" customHeight="1" x14ac:dyDescent="0.3">
      <c r="A37" s="662" t="s">
        <v>543</v>
      </c>
      <c r="B37" s="663" t="s">
        <v>544</v>
      </c>
      <c r="C37" s="664" t="s">
        <v>553</v>
      </c>
      <c r="D37" s="665" t="s">
        <v>3069</v>
      </c>
      <c r="E37" s="664" t="s">
        <v>559</v>
      </c>
      <c r="F37" s="665" t="s">
        <v>3072</v>
      </c>
      <c r="G37" s="664" t="s">
        <v>636</v>
      </c>
      <c r="H37" s="664" t="s">
        <v>665</v>
      </c>
      <c r="I37" s="664" t="s">
        <v>666</v>
      </c>
      <c r="J37" s="664" t="s">
        <v>667</v>
      </c>
      <c r="K37" s="664" t="s">
        <v>668</v>
      </c>
      <c r="L37" s="666">
        <v>88.349709597514121</v>
      </c>
      <c r="M37" s="666">
        <v>3</v>
      </c>
      <c r="N37" s="667">
        <v>265.04912879254238</v>
      </c>
    </row>
    <row r="38" spans="1:14" ht="14.4" customHeight="1" x14ac:dyDescent="0.3">
      <c r="A38" s="662" t="s">
        <v>543</v>
      </c>
      <c r="B38" s="663" t="s">
        <v>544</v>
      </c>
      <c r="C38" s="664" t="s">
        <v>553</v>
      </c>
      <c r="D38" s="665" t="s">
        <v>3069</v>
      </c>
      <c r="E38" s="664" t="s">
        <v>559</v>
      </c>
      <c r="F38" s="665" t="s">
        <v>3072</v>
      </c>
      <c r="G38" s="664" t="s">
        <v>636</v>
      </c>
      <c r="H38" s="664" t="s">
        <v>669</v>
      </c>
      <c r="I38" s="664" t="s">
        <v>670</v>
      </c>
      <c r="J38" s="664" t="s">
        <v>671</v>
      </c>
      <c r="K38" s="664" t="s">
        <v>672</v>
      </c>
      <c r="L38" s="666">
        <v>96.819592059709848</v>
      </c>
      <c r="M38" s="666">
        <v>25</v>
      </c>
      <c r="N38" s="667">
        <v>2420.4898014927462</v>
      </c>
    </row>
    <row r="39" spans="1:14" ht="14.4" customHeight="1" x14ac:dyDescent="0.3">
      <c r="A39" s="662" t="s">
        <v>543</v>
      </c>
      <c r="B39" s="663" t="s">
        <v>544</v>
      </c>
      <c r="C39" s="664" t="s">
        <v>553</v>
      </c>
      <c r="D39" s="665" t="s">
        <v>3069</v>
      </c>
      <c r="E39" s="664" t="s">
        <v>559</v>
      </c>
      <c r="F39" s="665" t="s">
        <v>3072</v>
      </c>
      <c r="G39" s="664" t="s">
        <v>636</v>
      </c>
      <c r="H39" s="664" t="s">
        <v>673</v>
      </c>
      <c r="I39" s="664" t="s">
        <v>674</v>
      </c>
      <c r="J39" s="664" t="s">
        <v>671</v>
      </c>
      <c r="K39" s="664" t="s">
        <v>675</v>
      </c>
      <c r="L39" s="666">
        <v>100.78809849812714</v>
      </c>
      <c r="M39" s="666">
        <v>35</v>
      </c>
      <c r="N39" s="667">
        <v>3527.5834474344501</v>
      </c>
    </row>
    <row r="40" spans="1:14" ht="14.4" customHeight="1" x14ac:dyDescent="0.3">
      <c r="A40" s="662" t="s">
        <v>543</v>
      </c>
      <c r="B40" s="663" t="s">
        <v>544</v>
      </c>
      <c r="C40" s="664" t="s">
        <v>553</v>
      </c>
      <c r="D40" s="665" t="s">
        <v>3069</v>
      </c>
      <c r="E40" s="664" t="s">
        <v>559</v>
      </c>
      <c r="F40" s="665" t="s">
        <v>3072</v>
      </c>
      <c r="G40" s="664" t="s">
        <v>636</v>
      </c>
      <c r="H40" s="664" t="s">
        <v>676</v>
      </c>
      <c r="I40" s="664" t="s">
        <v>677</v>
      </c>
      <c r="J40" s="664" t="s">
        <v>678</v>
      </c>
      <c r="K40" s="664" t="s">
        <v>679</v>
      </c>
      <c r="L40" s="666">
        <v>167.60839635419961</v>
      </c>
      <c r="M40" s="666">
        <v>3</v>
      </c>
      <c r="N40" s="667">
        <v>502.82518906259884</v>
      </c>
    </row>
    <row r="41" spans="1:14" ht="14.4" customHeight="1" x14ac:dyDescent="0.3">
      <c r="A41" s="662" t="s">
        <v>543</v>
      </c>
      <c r="B41" s="663" t="s">
        <v>544</v>
      </c>
      <c r="C41" s="664" t="s">
        <v>553</v>
      </c>
      <c r="D41" s="665" t="s">
        <v>3069</v>
      </c>
      <c r="E41" s="664" t="s">
        <v>559</v>
      </c>
      <c r="F41" s="665" t="s">
        <v>3072</v>
      </c>
      <c r="G41" s="664" t="s">
        <v>636</v>
      </c>
      <c r="H41" s="664" t="s">
        <v>680</v>
      </c>
      <c r="I41" s="664" t="s">
        <v>681</v>
      </c>
      <c r="J41" s="664" t="s">
        <v>682</v>
      </c>
      <c r="K41" s="664" t="s">
        <v>683</v>
      </c>
      <c r="L41" s="666">
        <v>64.558155320536855</v>
      </c>
      <c r="M41" s="666">
        <v>49</v>
      </c>
      <c r="N41" s="667">
        <v>3163.3496107063056</v>
      </c>
    </row>
    <row r="42" spans="1:14" ht="14.4" customHeight="1" x14ac:dyDescent="0.3">
      <c r="A42" s="662" t="s">
        <v>543</v>
      </c>
      <c r="B42" s="663" t="s">
        <v>544</v>
      </c>
      <c r="C42" s="664" t="s">
        <v>553</v>
      </c>
      <c r="D42" s="665" t="s">
        <v>3069</v>
      </c>
      <c r="E42" s="664" t="s">
        <v>559</v>
      </c>
      <c r="F42" s="665" t="s">
        <v>3072</v>
      </c>
      <c r="G42" s="664" t="s">
        <v>636</v>
      </c>
      <c r="H42" s="664" t="s">
        <v>684</v>
      </c>
      <c r="I42" s="664" t="s">
        <v>685</v>
      </c>
      <c r="J42" s="664" t="s">
        <v>686</v>
      </c>
      <c r="K42" s="664" t="s">
        <v>687</v>
      </c>
      <c r="L42" s="666">
        <v>42.653999999999996</v>
      </c>
      <c r="M42" s="666">
        <v>5</v>
      </c>
      <c r="N42" s="667">
        <v>213.26999999999998</v>
      </c>
    </row>
    <row r="43" spans="1:14" ht="14.4" customHeight="1" x14ac:dyDescent="0.3">
      <c r="A43" s="662" t="s">
        <v>543</v>
      </c>
      <c r="B43" s="663" t="s">
        <v>544</v>
      </c>
      <c r="C43" s="664" t="s">
        <v>553</v>
      </c>
      <c r="D43" s="665" t="s">
        <v>3069</v>
      </c>
      <c r="E43" s="664" t="s">
        <v>559</v>
      </c>
      <c r="F43" s="665" t="s">
        <v>3072</v>
      </c>
      <c r="G43" s="664" t="s">
        <v>636</v>
      </c>
      <c r="H43" s="664" t="s">
        <v>688</v>
      </c>
      <c r="I43" s="664" t="s">
        <v>689</v>
      </c>
      <c r="J43" s="664" t="s">
        <v>690</v>
      </c>
      <c r="K43" s="664" t="s">
        <v>691</v>
      </c>
      <c r="L43" s="666">
        <v>79.86999999999999</v>
      </c>
      <c r="M43" s="666">
        <v>3</v>
      </c>
      <c r="N43" s="667">
        <v>239.60999999999996</v>
      </c>
    </row>
    <row r="44" spans="1:14" ht="14.4" customHeight="1" x14ac:dyDescent="0.3">
      <c r="A44" s="662" t="s">
        <v>543</v>
      </c>
      <c r="B44" s="663" t="s">
        <v>544</v>
      </c>
      <c r="C44" s="664" t="s">
        <v>553</v>
      </c>
      <c r="D44" s="665" t="s">
        <v>3069</v>
      </c>
      <c r="E44" s="664" t="s">
        <v>559</v>
      </c>
      <c r="F44" s="665" t="s">
        <v>3072</v>
      </c>
      <c r="G44" s="664" t="s">
        <v>636</v>
      </c>
      <c r="H44" s="664" t="s">
        <v>692</v>
      </c>
      <c r="I44" s="664" t="s">
        <v>693</v>
      </c>
      <c r="J44" s="664" t="s">
        <v>694</v>
      </c>
      <c r="K44" s="664" t="s">
        <v>695</v>
      </c>
      <c r="L44" s="666">
        <v>88.036666666666648</v>
      </c>
      <c r="M44" s="666">
        <v>6</v>
      </c>
      <c r="N44" s="667">
        <v>528.21999999999991</v>
      </c>
    </row>
    <row r="45" spans="1:14" ht="14.4" customHeight="1" x14ac:dyDescent="0.3">
      <c r="A45" s="662" t="s">
        <v>543</v>
      </c>
      <c r="B45" s="663" t="s">
        <v>544</v>
      </c>
      <c r="C45" s="664" t="s">
        <v>553</v>
      </c>
      <c r="D45" s="665" t="s">
        <v>3069</v>
      </c>
      <c r="E45" s="664" t="s">
        <v>559</v>
      </c>
      <c r="F45" s="665" t="s">
        <v>3072</v>
      </c>
      <c r="G45" s="664" t="s">
        <v>636</v>
      </c>
      <c r="H45" s="664" t="s">
        <v>696</v>
      </c>
      <c r="I45" s="664" t="s">
        <v>697</v>
      </c>
      <c r="J45" s="664" t="s">
        <v>698</v>
      </c>
      <c r="K45" s="664" t="s">
        <v>699</v>
      </c>
      <c r="L45" s="666">
        <v>64.888863179471002</v>
      </c>
      <c r="M45" s="666">
        <v>3</v>
      </c>
      <c r="N45" s="667">
        <v>194.66658953841301</v>
      </c>
    </row>
    <row r="46" spans="1:14" ht="14.4" customHeight="1" x14ac:dyDescent="0.3">
      <c r="A46" s="662" t="s">
        <v>543</v>
      </c>
      <c r="B46" s="663" t="s">
        <v>544</v>
      </c>
      <c r="C46" s="664" t="s">
        <v>553</v>
      </c>
      <c r="D46" s="665" t="s">
        <v>3069</v>
      </c>
      <c r="E46" s="664" t="s">
        <v>559</v>
      </c>
      <c r="F46" s="665" t="s">
        <v>3072</v>
      </c>
      <c r="G46" s="664" t="s">
        <v>636</v>
      </c>
      <c r="H46" s="664" t="s">
        <v>700</v>
      </c>
      <c r="I46" s="664" t="s">
        <v>701</v>
      </c>
      <c r="J46" s="664" t="s">
        <v>702</v>
      </c>
      <c r="K46" s="664" t="s">
        <v>695</v>
      </c>
      <c r="L46" s="666">
        <v>30.143732723358731</v>
      </c>
      <c r="M46" s="666">
        <v>26</v>
      </c>
      <c r="N46" s="667">
        <v>783.73705080732702</v>
      </c>
    </row>
    <row r="47" spans="1:14" ht="14.4" customHeight="1" x14ac:dyDescent="0.3">
      <c r="A47" s="662" t="s">
        <v>543</v>
      </c>
      <c r="B47" s="663" t="s">
        <v>544</v>
      </c>
      <c r="C47" s="664" t="s">
        <v>553</v>
      </c>
      <c r="D47" s="665" t="s">
        <v>3069</v>
      </c>
      <c r="E47" s="664" t="s">
        <v>559</v>
      </c>
      <c r="F47" s="665" t="s">
        <v>3072</v>
      </c>
      <c r="G47" s="664" t="s">
        <v>636</v>
      </c>
      <c r="H47" s="664" t="s">
        <v>703</v>
      </c>
      <c r="I47" s="664" t="s">
        <v>704</v>
      </c>
      <c r="J47" s="664" t="s">
        <v>705</v>
      </c>
      <c r="K47" s="664" t="s">
        <v>706</v>
      </c>
      <c r="L47" s="666">
        <v>135.39000000000001</v>
      </c>
      <c r="M47" s="666">
        <v>2</v>
      </c>
      <c r="N47" s="667">
        <v>270.78000000000003</v>
      </c>
    </row>
    <row r="48" spans="1:14" ht="14.4" customHeight="1" x14ac:dyDescent="0.3">
      <c r="A48" s="662" t="s">
        <v>543</v>
      </c>
      <c r="B48" s="663" t="s">
        <v>544</v>
      </c>
      <c r="C48" s="664" t="s">
        <v>553</v>
      </c>
      <c r="D48" s="665" t="s">
        <v>3069</v>
      </c>
      <c r="E48" s="664" t="s">
        <v>559</v>
      </c>
      <c r="F48" s="665" t="s">
        <v>3072</v>
      </c>
      <c r="G48" s="664" t="s">
        <v>636</v>
      </c>
      <c r="H48" s="664" t="s">
        <v>707</v>
      </c>
      <c r="I48" s="664" t="s">
        <v>708</v>
      </c>
      <c r="J48" s="664" t="s">
        <v>709</v>
      </c>
      <c r="K48" s="664" t="s">
        <v>710</v>
      </c>
      <c r="L48" s="666">
        <v>65.964492623204478</v>
      </c>
      <c r="M48" s="666">
        <v>11</v>
      </c>
      <c r="N48" s="667">
        <v>725.60941885524926</v>
      </c>
    </row>
    <row r="49" spans="1:14" ht="14.4" customHeight="1" x14ac:dyDescent="0.3">
      <c r="A49" s="662" t="s">
        <v>543</v>
      </c>
      <c r="B49" s="663" t="s">
        <v>544</v>
      </c>
      <c r="C49" s="664" t="s">
        <v>553</v>
      </c>
      <c r="D49" s="665" t="s">
        <v>3069</v>
      </c>
      <c r="E49" s="664" t="s">
        <v>559</v>
      </c>
      <c r="F49" s="665" t="s">
        <v>3072</v>
      </c>
      <c r="G49" s="664" t="s">
        <v>636</v>
      </c>
      <c r="H49" s="664" t="s">
        <v>711</v>
      </c>
      <c r="I49" s="664" t="s">
        <v>712</v>
      </c>
      <c r="J49" s="664" t="s">
        <v>713</v>
      </c>
      <c r="K49" s="664" t="s">
        <v>714</v>
      </c>
      <c r="L49" s="666">
        <v>28.078212757617479</v>
      </c>
      <c r="M49" s="666">
        <v>87</v>
      </c>
      <c r="N49" s="667">
        <v>2442.8045099127207</v>
      </c>
    </row>
    <row r="50" spans="1:14" ht="14.4" customHeight="1" x14ac:dyDescent="0.3">
      <c r="A50" s="662" t="s">
        <v>543</v>
      </c>
      <c r="B50" s="663" t="s">
        <v>544</v>
      </c>
      <c r="C50" s="664" t="s">
        <v>553</v>
      </c>
      <c r="D50" s="665" t="s">
        <v>3069</v>
      </c>
      <c r="E50" s="664" t="s">
        <v>559</v>
      </c>
      <c r="F50" s="665" t="s">
        <v>3072</v>
      </c>
      <c r="G50" s="664" t="s">
        <v>636</v>
      </c>
      <c r="H50" s="664" t="s">
        <v>715</v>
      </c>
      <c r="I50" s="664" t="s">
        <v>716</v>
      </c>
      <c r="J50" s="664" t="s">
        <v>717</v>
      </c>
      <c r="K50" s="664" t="s">
        <v>718</v>
      </c>
      <c r="L50" s="666">
        <v>89.209751892062897</v>
      </c>
      <c r="M50" s="666">
        <v>2</v>
      </c>
      <c r="N50" s="667">
        <v>178.41950378412579</v>
      </c>
    </row>
    <row r="51" spans="1:14" ht="14.4" customHeight="1" x14ac:dyDescent="0.3">
      <c r="A51" s="662" t="s">
        <v>543</v>
      </c>
      <c r="B51" s="663" t="s">
        <v>544</v>
      </c>
      <c r="C51" s="664" t="s">
        <v>553</v>
      </c>
      <c r="D51" s="665" t="s">
        <v>3069</v>
      </c>
      <c r="E51" s="664" t="s">
        <v>559</v>
      </c>
      <c r="F51" s="665" t="s">
        <v>3072</v>
      </c>
      <c r="G51" s="664" t="s">
        <v>636</v>
      </c>
      <c r="H51" s="664" t="s">
        <v>719</v>
      </c>
      <c r="I51" s="664" t="s">
        <v>720</v>
      </c>
      <c r="J51" s="664" t="s">
        <v>721</v>
      </c>
      <c r="K51" s="664" t="s">
        <v>664</v>
      </c>
      <c r="L51" s="666">
        <v>40.238571209119286</v>
      </c>
      <c r="M51" s="666">
        <v>7</v>
      </c>
      <c r="N51" s="667">
        <v>281.66999846383499</v>
      </c>
    </row>
    <row r="52" spans="1:14" ht="14.4" customHeight="1" x14ac:dyDescent="0.3">
      <c r="A52" s="662" t="s">
        <v>543</v>
      </c>
      <c r="B52" s="663" t="s">
        <v>544</v>
      </c>
      <c r="C52" s="664" t="s">
        <v>553</v>
      </c>
      <c r="D52" s="665" t="s">
        <v>3069</v>
      </c>
      <c r="E52" s="664" t="s">
        <v>559</v>
      </c>
      <c r="F52" s="665" t="s">
        <v>3072</v>
      </c>
      <c r="G52" s="664" t="s">
        <v>636</v>
      </c>
      <c r="H52" s="664" t="s">
        <v>722</v>
      </c>
      <c r="I52" s="664" t="s">
        <v>723</v>
      </c>
      <c r="J52" s="664" t="s">
        <v>721</v>
      </c>
      <c r="K52" s="664" t="s">
        <v>724</v>
      </c>
      <c r="L52" s="666">
        <v>77.609721855783164</v>
      </c>
      <c r="M52" s="666">
        <v>1</v>
      </c>
      <c r="N52" s="667">
        <v>77.609721855783164</v>
      </c>
    </row>
    <row r="53" spans="1:14" ht="14.4" customHeight="1" x14ac:dyDescent="0.3">
      <c r="A53" s="662" t="s">
        <v>543</v>
      </c>
      <c r="B53" s="663" t="s">
        <v>544</v>
      </c>
      <c r="C53" s="664" t="s">
        <v>553</v>
      </c>
      <c r="D53" s="665" t="s">
        <v>3069</v>
      </c>
      <c r="E53" s="664" t="s">
        <v>559</v>
      </c>
      <c r="F53" s="665" t="s">
        <v>3072</v>
      </c>
      <c r="G53" s="664" t="s">
        <v>636</v>
      </c>
      <c r="H53" s="664" t="s">
        <v>725</v>
      </c>
      <c r="I53" s="664" t="s">
        <v>726</v>
      </c>
      <c r="J53" s="664" t="s">
        <v>727</v>
      </c>
      <c r="K53" s="664" t="s">
        <v>728</v>
      </c>
      <c r="L53" s="666">
        <v>115.99741275364863</v>
      </c>
      <c r="M53" s="666">
        <v>40</v>
      </c>
      <c r="N53" s="667">
        <v>4639.8965101459453</v>
      </c>
    </row>
    <row r="54" spans="1:14" ht="14.4" customHeight="1" x14ac:dyDescent="0.3">
      <c r="A54" s="662" t="s">
        <v>543</v>
      </c>
      <c r="B54" s="663" t="s">
        <v>544</v>
      </c>
      <c r="C54" s="664" t="s">
        <v>553</v>
      </c>
      <c r="D54" s="665" t="s">
        <v>3069</v>
      </c>
      <c r="E54" s="664" t="s">
        <v>559</v>
      </c>
      <c r="F54" s="665" t="s">
        <v>3072</v>
      </c>
      <c r="G54" s="664" t="s">
        <v>636</v>
      </c>
      <c r="H54" s="664" t="s">
        <v>729</v>
      </c>
      <c r="I54" s="664" t="s">
        <v>730</v>
      </c>
      <c r="J54" s="664" t="s">
        <v>731</v>
      </c>
      <c r="K54" s="664" t="s">
        <v>732</v>
      </c>
      <c r="L54" s="666">
        <v>36.529973414761663</v>
      </c>
      <c r="M54" s="666">
        <v>5</v>
      </c>
      <c r="N54" s="667">
        <v>182.64986707380831</v>
      </c>
    </row>
    <row r="55" spans="1:14" ht="14.4" customHeight="1" x14ac:dyDescent="0.3">
      <c r="A55" s="662" t="s">
        <v>543</v>
      </c>
      <c r="B55" s="663" t="s">
        <v>544</v>
      </c>
      <c r="C55" s="664" t="s">
        <v>553</v>
      </c>
      <c r="D55" s="665" t="s">
        <v>3069</v>
      </c>
      <c r="E55" s="664" t="s">
        <v>559</v>
      </c>
      <c r="F55" s="665" t="s">
        <v>3072</v>
      </c>
      <c r="G55" s="664" t="s">
        <v>636</v>
      </c>
      <c r="H55" s="664" t="s">
        <v>733</v>
      </c>
      <c r="I55" s="664" t="s">
        <v>734</v>
      </c>
      <c r="J55" s="664" t="s">
        <v>735</v>
      </c>
      <c r="K55" s="664" t="s">
        <v>736</v>
      </c>
      <c r="L55" s="666">
        <v>63.086507834473679</v>
      </c>
      <c r="M55" s="666">
        <v>13</v>
      </c>
      <c r="N55" s="667">
        <v>820.12460184815779</v>
      </c>
    </row>
    <row r="56" spans="1:14" ht="14.4" customHeight="1" x14ac:dyDescent="0.3">
      <c r="A56" s="662" t="s">
        <v>543</v>
      </c>
      <c r="B56" s="663" t="s">
        <v>544</v>
      </c>
      <c r="C56" s="664" t="s">
        <v>553</v>
      </c>
      <c r="D56" s="665" t="s">
        <v>3069</v>
      </c>
      <c r="E56" s="664" t="s">
        <v>559</v>
      </c>
      <c r="F56" s="665" t="s">
        <v>3072</v>
      </c>
      <c r="G56" s="664" t="s">
        <v>636</v>
      </c>
      <c r="H56" s="664" t="s">
        <v>737</v>
      </c>
      <c r="I56" s="664" t="s">
        <v>738</v>
      </c>
      <c r="J56" s="664" t="s">
        <v>739</v>
      </c>
      <c r="K56" s="664" t="s">
        <v>740</v>
      </c>
      <c r="L56" s="666">
        <v>168.6405</v>
      </c>
      <c r="M56" s="666">
        <v>6</v>
      </c>
      <c r="N56" s="667">
        <v>1011.8430000000001</v>
      </c>
    </row>
    <row r="57" spans="1:14" ht="14.4" customHeight="1" x14ac:dyDescent="0.3">
      <c r="A57" s="662" t="s">
        <v>543</v>
      </c>
      <c r="B57" s="663" t="s">
        <v>544</v>
      </c>
      <c r="C57" s="664" t="s">
        <v>553</v>
      </c>
      <c r="D57" s="665" t="s">
        <v>3069</v>
      </c>
      <c r="E57" s="664" t="s">
        <v>559</v>
      </c>
      <c r="F57" s="665" t="s">
        <v>3072</v>
      </c>
      <c r="G57" s="664" t="s">
        <v>636</v>
      </c>
      <c r="H57" s="664" t="s">
        <v>741</v>
      </c>
      <c r="I57" s="664" t="s">
        <v>742</v>
      </c>
      <c r="J57" s="664" t="s">
        <v>743</v>
      </c>
      <c r="K57" s="664" t="s">
        <v>744</v>
      </c>
      <c r="L57" s="666">
        <v>50.55</v>
      </c>
      <c r="M57" s="666">
        <v>2</v>
      </c>
      <c r="N57" s="667">
        <v>101.1</v>
      </c>
    </row>
    <row r="58" spans="1:14" ht="14.4" customHeight="1" x14ac:dyDescent="0.3">
      <c r="A58" s="662" t="s">
        <v>543</v>
      </c>
      <c r="B58" s="663" t="s">
        <v>544</v>
      </c>
      <c r="C58" s="664" t="s">
        <v>553</v>
      </c>
      <c r="D58" s="665" t="s">
        <v>3069</v>
      </c>
      <c r="E58" s="664" t="s">
        <v>559</v>
      </c>
      <c r="F58" s="665" t="s">
        <v>3072</v>
      </c>
      <c r="G58" s="664" t="s">
        <v>636</v>
      </c>
      <c r="H58" s="664" t="s">
        <v>745</v>
      </c>
      <c r="I58" s="664" t="s">
        <v>746</v>
      </c>
      <c r="J58" s="664" t="s">
        <v>747</v>
      </c>
      <c r="K58" s="664" t="s">
        <v>748</v>
      </c>
      <c r="L58" s="666">
        <v>89.980465780710134</v>
      </c>
      <c r="M58" s="666">
        <v>2</v>
      </c>
      <c r="N58" s="667">
        <v>179.96093156142027</v>
      </c>
    </row>
    <row r="59" spans="1:14" ht="14.4" customHeight="1" x14ac:dyDescent="0.3">
      <c r="A59" s="662" t="s">
        <v>543</v>
      </c>
      <c r="B59" s="663" t="s">
        <v>544</v>
      </c>
      <c r="C59" s="664" t="s">
        <v>553</v>
      </c>
      <c r="D59" s="665" t="s">
        <v>3069</v>
      </c>
      <c r="E59" s="664" t="s">
        <v>559</v>
      </c>
      <c r="F59" s="665" t="s">
        <v>3072</v>
      </c>
      <c r="G59" s="664" t="s">
        <v>636</v>
      </c>
      <c r="H59" s="664" t="s">
        <v>749</v>
      </c>
      <c r="I59" s="664" t="s">
        <v>750</v>
      </c>
      <c r="J59" s="664" t="s">
        <v>751</v>
      </c>
      <c r="K59" s="664" t="s">
        <v>752</v>
      </c>
      <c r="L59" s="666">
        <v>46.269401812065666</v>
      </c>
      <c r="M59" s="666">
        <v>3</v>
      </c>
      <c r="N59" s="667">
        <v>138.808205436197</v>
      </c>
    </row>
    <row r="60" spans="1:14" ht="14.4" customHeight="1" x14ac:dyDescent="0.3">
      <c r="A60" s="662" t="s">
        <v>543</v>
      </c>
      <c r="B60" s="663" t="s">
        <v>544</v>
      </c>
      <c r="C60" s="664" t="s">
        <v>553</v>
      </c>
      <c r="D60" s="665" t="s">
        <v>3069</v>
      </c>
      <c r="E60" s="664" t="s">
        <v>559</v>
      </c>
      <c r="F60" s="665" t="s">
        <v>3072</v>
      </c>
      <c r="G60" s="664" t="s">
        <v>636</v>
      </c>
      <c r="H60" s="664" t="s">
        <v>753</v>
      </c>
      <c r="I60" s="664" t="s">
        <v>754</v>
      </c>
      <c r="J60" s="664" t="s">
        <v>755</v>
      </c>
      <c r="K60" s="664" t="s">
        <v>607</v>
      </c>
      <c r="L60" s="666">
        <v>35.801277883396374</v>
      </c>
      <c r="M60" s="666">
        <v>7</v>
      </c>
      <c r="N60" s="667">
        <v>250.60894518377461</v>
      </c>
    </row>
    <row r="61" spans="1:14" ht="14.4" customHeight="1" x14ac:dyDescent="0.3">
      <c r="A61" s="662" t="s">
        <v>543</v>
      </c>
      <c r="B61" s="663" t="s">
        <v>544</v>
      </c>
      <c r="C61" s="664" t="s">
        <v>553</v>
      </c>
      <c r="D61" s="665" t="s">
        <v>3069</v>
      </c>
      <c r="E61" s="664" t="s">
        <v>559</v>
      </c>
      <c r="F61" s="665" t="s">
        <v>3072</v>
      </c>
      <c r="G61" s="664" t="s">
        <v>636</v>
      </c>
      <c r="H61" s="664" t="s">
        <v>756</v>
      </c>
      <c r="I61" s="664" t="s">
        <v>757</v>
      </c>
      <c r="J61" s="664" t="s">
        <v>758</v>
      </c>
      <c r="K61" s="664" t="s">
        <v>660</v>
      </c>
      <c r="L61" s="666">
        <v>39.10600134865426</v>
      </c>
      <c r="M61" s="666">
        <v>18</v>
      </c>
      <c r="N61" s="667">
        <v>703.90802427577671</v>
      </c>
    </row>
    <row r="62" spans="1:14" ht="14.4" customHeight="1" x14ac:dyDescent="0.3">
      <c r="A62" s="662" t="s">
        <v>543</v>
      </c>
      <c r="B62" s="663" t="s">
        <v>544</v>
      </c>
      <c r="C62" s="664" t="s">
        <v>553</v>
      </c>
      <c r="D62" s="665" t="s">
        <v>3069</v>
      </c>
      <c r="E62" s="664" t="s">
        <v>559</v>
      </c>
      <c r="F62" s="665" t="s">
        <v>3072</v>
      </c>
      <c r="G62" s="664" t="s">
        <v>636</v>
      </c>
      <c r="H62" s="664" t="s">
        <v>759</v>
      </c>
      <c r="I62" s="664" t="s">
        <v>760</v>
      </c>
      <c r="J62" s="664" t="s">
        <v>761</v>
      </c>
      <c r="K62" s="664" t="s">
        <v>695</v>
      </c>
      <c r="L62" s="666">
        <v>65.880875766505739</v>
      </c>
      <c r="M62" s="666">
        <v>29</v>
      </c>
      <c r="N62" s="667">
        <v>1910.5453972286666</v>
      </c>
    </row>
    <row r="63" spans="1:14" ht="14.4" customHeight="1" x14ac:dyDescent="0.3">
      <c r="A63" s="662" t="s">
        <v>543</v>
      </c>
      <c r="B63" s="663" t="s">
        <v>544</v>
      </c>
      <c r="C63" s="664" t="s">
        <v>553</v>
      </c>
      <c r="D63" s="665" t="s">
        <v>3069</v>
      </c>
      <c r="E63" s="664" t="s">
        <v>559</v>
      </c>
      <c r="F63" s="665" t="s">
        <v>3072</v>
      </c>
      <c r="G63" s="664" t="s">
        <v>636</v>
      </c>
      <c r="H63" s="664" t="s">
        <v>762</v>
      </c>
      <c r="I63" s="664" t="s">
        <v>763</v>
      </c>
      <c r="J63" s="664" t="s">
        <v>764</v>
      </c>
      <c r="K63" s="664" t="s">
        <v>765</v>
      </c>
      <c r="L63" s="666">
        <v>70.390000000000015</v>
      </c>
      <c r="M63" s="666">
        <v>1</v>
      </c>
      <c r="N63" s="667">
        <v>70.390000000000015</v>
      </c>
    </row>
    <row r="64" spans="1:14" ht="14.4" customHeight="1" x14ac:dyDescent="0.3">
      <c r="A64" s="662" t="s">
        <v>543</v>
      </c>
      <c r="B64" s="663" t="s">
        <v>544</v>
      </c>
      <c r="C64" s="664" t="s">
        <v>553</v>
      </c>
      <c r="D64" s="665" t="s">
        <v>3069</v>
      </c>
      <c r="E64" s="664" t="s">
        <v>559</v>
      </c>
      <c r="F64" s="665" t="s">
        <v>3072</v>
      </c>
      <c r="G64" s="664" t="s">
        <v>636</v>
      </c>
      <c r="H64" s="664" t="s">
        <v>766</v>
      </c>
      <c r="I64" s="664" t="s">
        <v>767</v>
      </c>
      <c r="J64" s="664" t="s">
        <v>768</v>
      </c>
      <c r="K64" s="664" t="s">
        <v>769</v>
      </c>
      <c r="L64" s="666">
        <v>57.729863565554446</v>
      </c>
      <c r="M64" s="666">
        <v>48</v>
      </c>
      <c r="N64" s="667">
        <v>2771.0334511466135</v>
      </c>
    </row>
    <row r="65" spans="1:14" ht="14.4" customHeight="1" x14ac:dyDescent="0.3">
      <c r="A65" s="662" t="s">
        <v>543</v>
      </c>
      <c r="B65" s="663" t="s">
        <v>544</v>
      </c>
      <c r="C65" s="664" t="s">
        <v>553</v>
      </c>
      <c r="D65" s="665" t="s">
        <v>3069</v>
      </c>
      <c r="E65" s="664" t="s">
        <v>559</v>
      </c>
      <c r="F65" s="665" t="s">
        <v>3072</v>
      </c>
      <c r="G65" s="664" t="s">
        <v>636</v>
      </c>
      <c r="H65" s="664" t="s">
        <v>770</v>
      </c>
      <c r="I65" s="664" t="s">
        <v>771</v>
      </c>
      <c r="J65" s="664" t="s">
        <v>772</v>
      </c>
      <c r="K65" s="664" t="s">
        <v>773</v>
      </c>
      <c r="L65" s="666">
        <v>109.99907026298263</v>
      </c>
      <c r="M65" s="666">
        <v>6</v>
      </c>
      <c r="N65" s="667">
        <v>659.99442157789576</v>
      </c>
    </row>
    <row r="66" spans="1:14" ht="14.4" customHeight="1" x14ac:dyDescent="0.3">
      <c r="A66" s="662" t="s">
        <v>543</v>
      </c>
      <c r="B66" s="663" t="s">
        <v>544</v>
      </c>
      <c r="C66" s="664" t="s">
        <v>553</v>
      </c>
      <c r="D66" s="665" t="s">
        <v>3069</v>
      </c>
      <c r="E66" s="664" t="s">
        <v>559</v>
      </c>
      <c r="F66" s="665" t="s">
        <v>3072</v>
      </c>
      <c r="G66" s="664" t="s">
        <v>636</v>
      </c>
      <c r="H66" s="664" t="s">
        <v>774</v>
      </c>
      <c r="I66" s="664" t="s">
        <v>775</v>
      </c>
      <c r="J66" s="664" t="s">
        <v>776</v>
      </c>
      <c r="K66" s="664" t="s">
        <v>777</v>
      </c>
      <c r="L66" s="666">
        <v>41.43</v>
      </c>
      <c r="M66" s="666">
        <v>3</v>
      </c>
      <c r="N66" s="667">
        <v>124.28999999999999</v>
      </c>
    </row>
    <row r="67" spans="1:14" ht="14.4" customHeight="1" x14ac:dyDescent="0.3">
      <c r="A67" s="662" t="s">
        <v>543</v>
      </c>
      <c r="B67" s="663" t="s">
        <v>544</v>
      </c>
      <c r="C67" s="664" t="s">
        <v>553</v>
      </c>
      <c r="D67" s="665" t="s">
        <v>3069</v>
      </c>
      <c r="E67" s="664" t="s">
        <v>559</v>
      </c>
      <c r="F67" s="665" t="s">
        <v>3072</v>
      </c>
      <c r="G67" s="664" t="s">
        <v>636</v>
      </c>
      <c r="H67" s="664" t="s">
        <v>778</v>
      </c>
      <c r="I67" s="664" t="s">
        <v>779</v>
      </c>
      <c r="J67" s="664" t="s">
        <v>780</v>
      </c>
      <c r="K67" s="664" t="s">
        <v>781</v>
      </c>
      <c r="L67" s="666">
        <v>64.35009197091135</v>
      </c>
      <c r="M67" s="666">
        <v>9</v>
      </c>
      <c r="N67" s="667">
        <v>579.15082773820211</v>
      </c>
    </row>
    <row r="68" spans="1:14" ht="14.4" customHeight="1" x14ac:dyDescent="0.3">
      <c r="A68" s="662" t="s">
        <v>543</v>
      </c>
      <c r="B68" s="663" t="s">
        <v>544</v>
      </c>
      <c r="C68" s="664" t="s">
        <v>553</v>
      </c>
      <c r="D68" s="665" t="s">
        <v>3069</v>
      </c>
      <c r="E68" s="664" t="s">
        <v>559</v>
      </c>
      <c r="F68" s="665" t="s">
        <v>3072</v>
      </c>
      <c r="G68" s="664" t="s">
        <v>636</v>
      </c>
      <c r="H68" s="664" t="s">
        <v>782</v>
      </c>
      <c r="I68" s="664" t="s">
        <v>783</v>
      </c>
      <c r="J68" s="664" t="s">
        <v>784</v>
      </c>
      <c r="K68" s="664" t="s">
        <v>785</v>
      </c>
      <c r="L68" s="666">
        <v>96.419214806890622</v>
      </c>
      <c r="M68" s="666">
        <v>3</v>
      </c>
      <c r="N68" s="667">
        <v>289.25764442067185</v>
      </c>
    </row>
    <row r="69" spans="1:14" ht="14.4" customHeight="1" x14ac:dyDescent="0.3">
      <c r="A69" s="662" t="s">
        <v>543</v>
      </c>
      <c r="B69" s="663" t="s">
        <v>544</v>
      </c>
      <c r="C69" s="664" t="s">
        <v>553</v>
      </c>
      <c r="D69" s="665" t="s">
        <v>3069</v>
      </c>
      <c r="E69" s="664" t="s">
        <v>559</v>
      </c>
      <c r="F69" s="665" t="s">
        <v>3072</v>
      </c>
      <c r="G69" s="664" t="s">
        <v>636</v>
      </c>
      <c r="H69" s="664" t="s">
        <v>786</v>
      </c>
      <c r="I69" s="664" t="s">
        <v>787</v>
      </c>
      <c r="J69" s="664" t="s">
        <v>788</v>
      </c>
      <c r="K69" s="664" t="s">
        <v>789</v>
      </c>
      <c r="L69" s="666">
        <v>236.95800000000003</v>
      </c>
      <c r="M69" s="666">
        <v>50</v>
      </c>
      <c r="N69" s="667">
        <v>11847.900000000001</v>
      </c>
    </row>
    <row r="70" spans="1:14" ht="14.4" customHeight="1" x14ac:dyDescent="0.3">
      <c r="A70" s="662" t="s">
        <v>543</v>
      </c>
      <c r="B70" s="663" t="s">
        <v>544</v>
      </c>
      <c r="C70" s="664" t="s">
        <v>553</v>
      </c>
      <c r="D70" s="665" t="s">
        <v>3069</v>
      </c>
      <c r="E70" s="664" t="s">
        <v>559</v>
      </c>
      <c r="F70" s="665" t="s">
        <v>3072</v>
      </c>
      <c r="G70" s="664" t="s">
        <v>636</v>
      </c>
      <c r="H70" s="664" t="s">
        <v>790</v>
      </c>
      <c r="I70" s="664" t="s">
        <v>791</v>
      </c>
      <c r="J70" s="664" t="s">
        <v>792</v>
      </c>
      <c r="K70" s="664" t="s">
        <v>789</v>
      </c>
      <c r="L70" s="666">
        <v>330.35562500000003</v>
      </c>
      <c r="M70" s="666">
        <v>16</v>
      </c>
      <c r="N70" s="667">
        <v>5285.6900000000005</v>
      </c>
    </row>
    <row r="71" spans="1:14" ht="14.4" customHeight="1" x14ac:dyDescent="0.3">
      <c r="A71" s="662" t="s">
        <v>543</v>
      </c>
      <c r="B71" s="663" t="s">
        <v>544</v>
      </c>
      <c r="C71" s="664" t="s">
        <v>553</v>
      </c>
      <c r="D71" s="665" t="s">
        <v>3069</v>
      </c>
      <c r="E71" s="664" t="s">
        <v>559</v>
      </c>
      <c r="F71" s="665" t="s">
        <v>3072</v>
      </c>
      <c r="G71" s="664" t="s">
        <v>636</v>
      </c>
      <c r="H71" s="664" t="s">
        <v>793</v>
      </c>
      <c r="I71" s="664" t="s">
        <v>794</v>
      </c>
      <c r="J71" s="664" t="s">
        <v>795</v>
      </c>
      <c r="K71" s="664" t="s">
        <v>796</v>
      </c>
      <c r="L71" s="666">
        <v>149.23671671302711</v>
      </c>
      <c r="M71" s="666">
        <v>3</v>
      </c>
      <c r="N71" s="667">
        <v>447.71015013908129</v>
      </c>
    </row>
    <row r="72" spans="1:14" ht="14.4" customHeight="1" x14ac:dyDescent="0.3">
      <c r="A72" s="662" t="s">
        <v>543</v>
      </c>
      <c r="B72" s="663" t="s">
        <v>544</v>
      </c>
      <c r="C72" s="664" t="s">
        <v>553</v>
      </c>
      <c r="D72" s="665" t="s">
        <v>3069</v>
      </c>
      <c r="E72" s="664" t="s">
        <v>559</v>
      </c>
      <c r="F72" s="665" t="s">
        <v>3072</v>
      </c>
      <c r="G72" s="664" t="s">
        <v>636</v>
      </c>
      <c r="H72" s="664" t="s">
        <v>797</v>
      </c>
      <c r="I72" s="664" t="s">
        <v>798</v>
      </c>
      <c r="J72" s="664" t="s">
        <v>799</v>
      </c>
      <c r="K72" s="664" t="s">
        <v>800</v>
      </c>
      <c r="L72" s="666">
        <v>61.009648590738671</v>
      </c>
      <c r="M72" s="666">
        <v>4</v>
      </c>
      <c r="N72" s="667">
        <v>244.03859436295468</v>
      </c>
    </row>
    <row r="73" spans="1:14" ht="14.4" customHeight="1" x14ac:dyDescent="0.3">
      <c r="A73" s="662" t="s">
        <v>543</v>
      </c>
      <c r="B73" s="663" t="s">
        <v>544</v>
      </c>
      <c r="C73" s="664" t="s">
        <v>553</v>
      </c>
      <c r="D73" s="665" t="s">
        <v>3069</v>
      </c>
      <c r="E73" s="664" t="s">
        <v>559</v>
      </c>
      <c r="F73" s="665" t="s">
        <v>3072</v>
      </c>
      <c r="G73" s="664" t="s">
        <v>636</v>
      </c>
      <c r="H73" s="664" t="s">
        <v>801</v>
      </c>
      <c r="I73" s="664" t="s">
        <v>802</v>
      </c>
      <c r="J73" s="664" t="s">
        <v>803</v>
      </c>
      <c r="K73" s="664" t="s">
        <v>804</v>
      </c>
      <c r="L73" s="666">
        <v>605.42333333333329</v>
      </c>
      <c r="M73" s="666">
        <v>3</v>
      </c>
      <c r="N73" s="667">
        <v>1816.27</v>
      </c>
    </row>
    <row r="74" spans="1:14" ht="14.4" customHeight="1" x14ac:dyDescent="0.3">
      <c r="A74" s="662" t="s">
        <v>543</v>
      </c>
      <c r="B74" s="663" t="s">
        <v>544</v>
      </c>
      <c r="C74" s="664" t="s">
        <v>553</v>
      </c>
      <c r="D74" s="665" t="s">
        <v>3069</v>
      </c>
      <c r="E74" s="664" t="s">
        <v>559</v>
      </c>
      <c r="F74" s="665" t="s">
        <v>3072</v>
      </c>
      <c r="G74" s="664" t="s">
        <v>636</v>
      </c>
      <c r="H74" s="664" t="s">
        <v>805</v>
      </c>
      <c r="I74" s="664" t="s">
        <v>806</v>
      </c>
      <c r="J74" s="664" t="s">
        <v>807</v>
      </c>
      <c r="K74" s="664" t="s">
        <v>808</v>
      </c>
      <c r="L74" s="666">
        <v>283.71124060726174</v>
      </c>
      <c r="M74" s="666">
        <v>29</v>
      </c>
      <c r="N74" s="667">
        <v>8227.6259776105908</v>
      </c>
    </row>
    <row r="75" spans="1:14" ht="14.4" customHeight="1" x14ac:dyDescent="0.3">
      <c r="A75" s="662" t="s">
        <v>543</v>
      </c>
      <c r="B75" s="663" t="s">
        <v>544</v>
      </c>
      <c r="C75" s="664" t="s">
        <v>553</v>
      </c>
      <c r="D75" s="665" t="s">
        <v>3069</v>
      </c>
      <c r="E75" s="664" t="s">
        <v>559</v>
      </c>
      <c r="F75" s="665" t="s">
        <v>3072</v>
      </c>
      <c r="G75" s="664" t="s">
        <v>636</v>
      </c>
      <c r="H75" s="664" t="s">
        <v>809</v>
      </c>
      <c r="I75" s="664" t="s">
        <v>810</v>
      </c>
      <c r="J75" s="664" t="s">
        <v>811</v>
      </c>
      <c r="K75" s="664" t="s">
        <v>812</v>
      </c>
      <c r="L75" s="666">
        <v>80.819788509633739</v>
      </c>
      <c r="M75" s="666">
        <v>7</v>
      </c>
      <c r="N75" s="667">
        <v>565.73851956743613</v>
      </c>
    </row>
    <row r="76" spans="1:14" ht="14.4" customHeight="1" x14ac:dyDescent="0.3">
      <c r="A76" s="662" t="s">
        <v>543</v>
      </c>
      <c r="B76" s="663" t="s">
        <v>544</v>
      </c>
      <c r="C76" s="664" t="s">
        <v>553</v>
      </c>
      <c r="D76" s="665" t="s">
        <v>3069</v>
      </c>
      <c r="E76" s="664" t="s">
        <v>559</v>
      </c>
      <c r="F76" s="665" t="s">
        <v>3072</v>
      </c>
      <c r="G76" s="664" t="s">
        <v>636</v>
      </c>
      <c r="H76" s="664" t="s">
        <v>813</v>
      </c>
      <c r="I76" s="664" t="s">
        <v>814</v>
      </c>
      <c r="J76" s="664" t="s">
        <v>815</v>
      </c>
      <c r="K76" s="664" t="s">
        <v>816</v>
      </c>
      <c r="L76" s="666">
        <v>41.050035203605198</v>
      </c>
      <c r="M76" s="666">
        <v>3</v>
      </c>
      <c r="N76" s="667">
        <v>123.15010561081559</v>
      </c>
    </row>
    <row r="77" spans="1:14" ht="14.4" customHeight="1" x14ac:dyDescent="0.3">
      <c r="A77" s="662" t="s">
        <v>543</v>
      </c>
      <c r="B77" s="663" t="s">
        <v>544</v>
      </c>
      <c r="C77" s="664" t="s">
        <v>553</v>
      </c>
      <c r="D77" s="665" t="s">
        <v>3069</v>
      </c>
      <c r="E77" s="664" t="s">
        <v>559</v>
      </c>
      <c r="F77" s="665" t="s">
        <v>3072</v>
      </c>
      <c r="G77" s="664" t="s">
        <v>636</v>
      </c>
      <c r="H77" s="664" t="s">
        <v>817</v>
      </c>
      <c r="I77" s="664" t="s">
        <v>818</v>
      </c>
      <c r="J77" s="664" t="s">
        <v>819</v>
      </c>
      <c r="K77" s="664" t="s">
        <v>820</v>
      </c>
      <c r="L77" s="666">
        <v>468.06612450584157</v>
      </c>
      <c r="M77" s="666">
        <v>1</v>
      </c>
      <c r="N77" s="667">
        <v>468.06612450584157</v>
      </c>
    </row>
    <row r="78" spans="1:14" ht="14.4" customHeight="1" x14ac:dyDescent="0.3">
      <c r="A78" s="662" t="s">
        <v>543</v>
      </c>
      <c r="B78" s="663" t="s">
        <v>544</v>
      </c>
      <c r="C78" s="664" t="s">
        <v>553</v>
      </c>
      <c r="D78" s="665" t="s">
        <v>3069</v>
      </c>
      <c r="E78" s="664" t="s">
        <v>559</v>
      </c>
      <c r="F78" s="665" t="s">
        <v>3072</v>
      </c>
      <c r="G78" s="664" t="s">
        <v>636</v>
      </c>
      <c r="H78" s="664" t="s">
        <v>821</v>
      </c>
      <c r="I78" s="664" t="s">
        <v>822</v>
      </c>
      <c r="J78" s="664" t="s">
        <v>823</v>
      </c>
      <c r="K78" s="664" t="s">
        <v>824</v>
      </c>
      <c r="L78" s="666">
        <v>126.52000000000001</v>
      </c>
      <c r="M78" s="666">
        <v>1</v>
      </c>
      <c r="N78" s="667">
        <v>126.52000000000001</v>
      </c>
    </row>
    <row r="79" spans="1:14" ht="14.4" customHeight="1" x14ac:dyDescent="0.3">
      <c r="A79" s="662" t="s">
        <v>543</v>
      </c>
      <c r="B79" s="663" t="s">
        <v>544</v>
      </c>
      <c r="C79" s="664" t="s">
        <v>553</v>
      </c>
      <c r="D79" s="665" t="s">
        <v>3069</v>
      </c>
      <c r="E79" s="664" t="s">
        <v>559</v>
      </c>
      <c r="F79" s="665" t="s">
        <v>3072</v>
      </c>
      <c r="G79" s="664" t="s">
        <v>636</v>
      </c>
      <c r="H79" s="664" t="s">
        <v>825</v>
      </c>
      <c r="I79" s="664" t="s">
        <v>826</v>
      </c>
      <c r="J79" s="664" t="s">
        <v>827</v>
      </c>
      <c r="K79" s="664" t="s">
        <v>828</v>
      </c>
      <c r="L79" s="666">
        <v>130.70916513466472</v>
      </c>
      <c r="M79" s="666">
        <v>2</v>
      </c>
      <c r="N79" s="667">
        <v>261.41833026932943</v>
      </c>
    </row>
    <row r="80" spans="1:14" ht="14.4" customHeight="1" x14ac:dyDescent="0.3">
      <c r="A80" s="662" t="s">
        <v>543</v>
      </c>
      <c r="B80" s="663" t="s">
        <v>544</v>
      </c>
      <c r="C80" s="664" t="s">
        <v>553</v>
      </c>
      <c r="D80" s="665" t="s">
        <v>3069</v>
      </c>
      <c r="E80" s="664" t="s">
        <v>559</v>
      </c>
      <c r="F80" s="665" t="s">
        <v>3072</v>
      </c>
      <c r="G80" s="664" t="s">
        <v>636</v>
      </c>
      <c r="H80" s="664" t="s">
        <v>829</v>
      </c>
      <c r="I80" s="664" t="s">
        <v>830</v>
      </c>
      <c r="J80" s="664" t="s">
        <v>831</v>
      </c>
      <c r="K80" s="664" t="s">
        <v>832</v>
      </c>
      <c r="L80" s="666">
        <v>116.9693308494936</v>
      </c>
      <c r="M80" s="666">
        <v>3</v>
      </c>
      <c r="N80" s="667">
        <v>350.90799254848082</v>
      </c>
    </row>
    <row r="81" spans="1:14" ht="14.4" customHeight="1" x14ac:dyDescent="0.3">
      <c r="A81" s="662" t="s">
        <v>543</v>
      </c>
      <c r="B81" s="663" t="s">
        <v>544</v>
      </c>
      <c r="C81" s="664" t="s">
        <v>553</v>
      </c>
      <c r="D81" s="665" t="s">
        <v>3069</v>
      </c>
      <c r="E81" s="664" t="s">
        <v>559</v>
      </c>
      <c r="F81" s="665" t="s">
        <v>3072</v>
      </c>
      <c r="G81" s="664" t="s">
        <v>636</v>
      </c>
      <c r="H81" s="664" t="s">
        <v>833</v>
      </c>
      <c r="I81" s="664" t="s">
        <v>834</v>
      </c>
      <c r="J81" s="664" t="s">
        <v>835</v>
      </c>
      <c r="K81" s="664" t="s">
        <v>836</v>
      </c>
      <c r="L81" s="666">
        <v>41.266168078061334</v>
      </c>
      <c r="M81" s="666">
        <v>6</v>
      </c>
      <c r="N81" s="667">
        <v>247.59700846836799</v>
      </c>
    </row>
    <row r="82" spans="1:14" ht="14.4" customHeight="1" x14ac:dyDescent="0.3">
      <c r="A82" s="662" t="s">
        <v>543</v>
      </c>
      <c r="B82" s="663" t="s">
        <v>544</v>
      </c>
      <c r="C82" s="664" t="s">
        <v>553</v>
      </c>
      <c r="D82" s="665" t="s">
        <v>3069</v>
      </c>
      <c r="E82" s="664" t="s">
        <v>559</v>
      </c>
      <c r="F82" s="665" t="s">
        <v>3072</v>
      </c>
      <c r="G82" s="664" t="s">
        <v>636</v>
      </c>
      <c r="H82" s="664" t="s">
        <v>837</v>
      </c>
      <c r="I82" s="664" t="s">
        <v>838</v>
      </c>
      <c r="J82" s="664" t="s">
        <v>839</v>
      </c>
      <c r="K82" s="664" t="s">
        <v>840</v>
      </c>
      <c r="L82" s="666">
        <v>93.080000000000013</v>
      </c>
      <c r="M82" s="666">
        <v>4</v>
      </c>
      <c r="N82" s="667">
        <v>372.32000000000005</v>
      </c>
    </row>
    <row r="83" spans="1:14" ht="14.4" customHeight="1" x14ac:dyDescent="0.3">
      <c r="A83" s="662" t="s">
        <v>543</v>
      </c>
      <c r="B83" s="663" t="s">
        <v>544</v>
      </c>
      <c r="C83" s="664" t="s">
        <v>553</v>
      </c>
      <c r="D83" s="665" t="s">
        <v>3069</v>
      </c>
      <c r="E83" s="664" t="s">
        <v>559</v>
      </c>
      <c r="F83" s="665" t="s">
        <v>3072</v>
      </c>
      <c r="G83" s="664" t="s">
        <v>636</v>
      </c>
      <c r="H83" s="664" t="s">
        <v>841</v>
      </c>
      <c r="I83" s="664" t="s">
        <v>842</v>
      </c>
      <c r="J83" s="664" t="s">
        <v>843</v>
      </c>
      <c r="K83" s="664" t="s">
        <v>844</v>
      </c>
      <c r="L83" s="666">
        <v>104.14</v>
      </c>
      <c r="M83" s="666">
        <v>6</v>
      </c>
      <c r="N83" s="667">
        <v>624.84</v>
      </c>
    </row>
    <row r="84" spans="1:14" ht="14.4" customHeight="1" x14ac:dyDescent="0.3">
      <c r="A84" s="662" t="s">
        <v>543</v>
      </c>
      <c r="B84" s="663" t="s">
        <v>544</v>
      </c>
      <c r="C84" s="664" t="s">
        <v>553</v>
      </c>
      <c r="D84" s="665" t="s">
        <v>3069</v>
      </c>
      <c r="E84" s="664" t="s">
        <v>559</v>
      </c>
      <c r="F84" s="665" t="s">
        <v>3072</v>
      </c>
      <c r="G84" s="664" t="s">
        <v>636</v>
      </c>
      <c r="H84" s="664" t="s">
        <v>845</v>
      </c>
      <c r="I84" s="664" t="s">
        <v>846</v>
      </c>
      <c r="J84" s="664" t="s">
        <v>847</v>
      </c>
      <c r="K84" s="664" t="s">
        <v>848</v>
      </c>
      <c r="L84" s="666">
        <v>268.60522413809065</v>
      </c>
      <c r="M84" s="666">
        <v>15</v>
      </c>
      <c r="N84" s="667">
        <v>4029.0783620713601</v>
      </c>
    </row>
    <row r="85" spans="1:14" ht="14.4" customHeight="1" x14ac:dyDescent="0.3">
      <c r="A85" s="662" t="s">
        <v>543</v>
      </c>
      <c r="B85" s="663" t="s">
        <v>544</v>
      </c>
      <c r="C85" s="664" t="s">
        <v>553</v>
      </c>
      <c r="D85" s="665" t="s">
        <v>3069</v>
      </c>
      <c r="E85" s="664" t="s">
        <v>559</v>
      </c>
      <c r="F85" s="665" t="s">
        <v>3072</v>
      </c>
      <c r="G85" s="664" t="s">
        <v>636</v>
      </c>
      <c r="H85" s="664" t="s">
        <v>849</v>
      </c>
      <c r="I85" s="664" t="s">
        <v>849</v>
      </c>
      <c r="J85" s="664" t="s">
        <v>850</v>
      </c>
      <c r="K85" s="664" t="s">
        <v>851</v>
      </c>
      <c r="L85" s="666">
        <v>36.557501434055538</v>
      </c>
      <c r="M85" s="666">
        <v>116</v>
      </c>
      <c r="N85" s="667">
        <v>4240.6701663504427</v>
      </c>
    </row>
    <row r="86" spans="1:14" ht="14.4" customHeight="1" x14ac:dyDescent="0.3">
      <c r="A86" s="662" t="s">
        <v>543</v>
      </c>
      <c r="B86" s="663" t="s">
        <v>544</v>
      </c>
      <c r="C86" s="664" t="s">
        <v>553</v>
      </c>
      <c r="D86" s="665" t="s">
        <v>3069</v>
      </c>
      <c r="E86" s="664" t="s">
        <v>559</v>
      </c>
      <c r="F86" s="665" t="s">
        <v>3072</v>
      </c>
      <c r="G86" s="664" t="s">
        <v>636</v>
      </c>
      <c r="H86" s="664" t="s">
        <v>852</v>
      </c>
      <c r="I86" s="664" t="s">
        <v>853</v>
      </c>
      <c r="J86" s="664" t="s">
        <v>854</v>
      </c>
      <c r="K86" s="664" t="s">
        <v>855</v>
      </c>
      <c r="L86" s="666">
        <v>59.572715171184164</v>
      </c>
      <c r="M86" s="666">
        <v>7</v>
      </c>
      <c r="N86" s="667">
        <v>417.00900619828917</v>
      </c>
    </row>
    <row r="87" spans="1:14" ht="14.4" customHeight="1" x14ac:dyDescent="0.3">
      <c r="A87" s="662" t="s">
        <v>543</v>
      </c>
      <c r="B87" s="663" t="s">
        <v>544</v>
      </c>
      <c r="C87" s="664" t="s">
        <v>553</v>
      </c>
      <c r="D87" s="665" t="s">
        <v>3069</v>
      </c>
      <c r="E87" s="664" t="s">
        <v>559</v>
      </c>
      <c r="F87" s="665" t="s">
        <v>3072</v>
      </c>
      <c r="G87" s="664" t="s">
        <v>636</v>
      </c>
      <c r="H87" s="664" t="s">
        <v>856</v>
      </c>
      <c r="I87" s="664" t="s">
        <v>857</v>
      </c>
      <c r="J87" s="664" t="s">
        <v>854</v>
      </c>
      <c r="K87" s="664" t="s">
        <v>858</v>
      </c>
      <c r="L87" s="666">
        <v>178.41489982515427</v>
      </c>
      <c r="M87" s="666">
        <v>36</v>
      </c>
      <c r="N87" s="667">
        <v>6422.9363937055532</v>
      </c>
    </row>
    <row r="88" spans="1:14" ht="14.4" customHeight="1" x14ac:dyDescent="0.3">
      <c r="A88" s="662" t="s">
        <v>543</v>
      </c>
      <c r="B88" s="663" t="s">
        <v>544</v>
      </c>
      <c r="C88" s="664" t="s">
        <v>553</v>
      </c>
      <c r="D88" s="665" t="s">
        <v>3069</v>
      </c>
      <c r="E88" s="664" t="s">
        <v>559</v>
      </c>
      <c r="F88" s="665" t="s">
        <v>3072</v>
      </c>
      <c r="G88" s="664" t="s">
        <v>636</v>
      </c>
      <c r="H88" s="664" t="s">
        <v>859</v>
      </c>
      <c r="I88" s="664" t="s">
        <v>860</v>
      </c>
      <c r="J88" s="664" t="s">
        <v>861</v>
      </c>
      <c r="K88" s="664" t="s">
        <v>862</v>
      </c>
      <c r="L88" s="666">
        <v>1186</v>
      </c>
      <c r="M88" s="666">
        <v>1</v>
      </c>
      <c r="N88" s="667">
        <v>1186</v>
      </c>
    </row>
    <row r="89" spans="1:14" ht="14.4" customHeight="1" x14ac:dyDescent="0.3">
      <c r="A89" s="662" t="s">
        <v>543</v>
      </c>
      <c r="B89" s="663" t="s">
        <v>544</v>
      </c>
      <c r="C89" s="664" t="s">
        <v>553</v>
      </c>
      <c r="D89" s="665" t="s">
        <v>3069</v>
      </c>
      <c r="E89" s="664" t="s">
        <v>559</v>
      </c>
      <c r="F89" s="665" t="s">
        <v>3072</v>
      </c>
      <c r="G89" s="664" t="s">
        <v>636</v>
      </c>
      <c r="H89" s="664" t="s">
        <v>863</v>
      </c>
      <c r="I89" s="664" t="s">
        <v>864</v>
      </c>
      <c r="J89" s="664" t="s">
        <v>865</v>
      </c>
      <c r="K89" s="664" t="s">
        <v>866</v>
      </c>
      <c r="L89" s="666">
        <v>180.5</v>
      </c>
      <c r="M89" s="666">
        <v>3</v>
      </c>
      <c r="N89" s="667">
        <v>541.5</v>
      </c>
    </row>
    <row r="90" spans="1:14" ht="14.4" customHeight="1" x14ac:dyDescent="0.3">
      <c r="A90" s="662" t="s">
        <v>543</v>
      </c>
      <c r="B90" s="663" t="s">
        <v>544</v>
      </c>
      <c r="C90" s="664" t="s">
        <v>553</v>
      </c>
      <c r="D90" s="665" t="s">
        <v>3069</v>
      </c>
      <c r="E90" s="664" t="s">
        <v>559</v>
      </c>
      <c r="F90" s="665" t="s">
        <v>3072</v>
      </c>
      <c r="G90" s="664" t="s">
        <v>636</v>
      </c>
      <c r="H90" s="664" t="s">
        <v>867</v>
      </c>
      <c r="I90" s="664" t="s">
        <v>868</v>
      </c>
      <c r="J90" s="664" t="s">
        <v>758</v>
      </c>
      <c r="K90" s="664" t="s">
        <v>869</v>
      </c>
      <c r="L90" s="666">
        <v>157.92665453759508</v>
      </c>
      <c r="M90" s="666">
        <v>10</v>
      </c>
      <c r="N90" s="667">
        <v>1579.266545375951</v>
      </c>
    </row>
    <row r="91" spans="1:14" ht="14.4" customHeight="1" x14ac:dyDescent="0.3">
      <c r="A91" s="662" t="s">
        <v>543</v>
      </c>
      <c r="B91" s="663" t="s">
        <v>544</v>
      </c>
      <c r="C91" s="664" t="s">
        <v>553</v>
      </c>
      <c r="D91" s="665" t="s">
        <v>3069</v>
      </c>
      <c r="E91" s="664" t="s">
        <v>559</v>
      </c>
      <c r="F91" s="665" t="s">
        <v>3072</v>
      </c>
      <c r="G91" s="664" t="s">
        <v>636</v>
      </c>
      <c r="H91" s="664" t="s">
        <v>870</v>
      </c>
      <c r="I91" s="664" t="s">
        <v>871</v>
      </c>
      <c r="J91" s="664" t="s">
        <v>872</v>
      </c>
      <c r="K91" s="664" t="s">
        <v>873</v>
      </c>
      <c r="L91" s="666">
        <v>211.80960476926646</v>
      </c>
      <c r="M91" s="666">
        <v>4</v>
      </c>
      <c r="N91" s="667">
        <v>847.23841907706583</v>
      </c>
    </row>
    <row r="92" spans="1:14" ht="14.4" customHeight="1" x14ac:dyDescent="0.3">
      <c r="A92" s="662" t="s">
        <v>543</v>
      </c>
      <c r="B92" s="663" t="s">
        <v>544</v>
      </c>
      <c r="C92" s="664" t="s">
        <v>553</v>
      </c>
      <c r="D92" s="665" t="s">
        <v>3069</v>
      </c>
      <c r="E92" s="664" t="s">
        <v>559</v>
      </c>
      <c r="F92" s="665" t="s">
        <v>3072</v>
      </c>
      <c r="G92" s="664" t="s">
        <v>636</v>
      </c>
      <c r="H92" s="664" t="s">
        <v>874</v>
      </c>
      <c r="I92" s="664" t="s">
        <v>875</v>
      </c>
      <c r="J92" s="664" t="s">
        <v>872</v>
      </c>
      <c r="K92" s="664" t="s">
        <v>876</v>
      </c>
      <c r="L92" s="666">
        <v>74.490000000000023</v>
      </c>
      <c r="M92" s="666">
        <v>20</v>
      </c>
      <c r="N92" s="667">
        <v>1489.8000000000004</v>
      </c>
    </row>
    <row r="93" spans="1:14" ht="14.4" customHeight="1" x14ac:dyDescent="0.3">
      <c r="A93" s="662" t="s">
        <v>543</v>
      </c>
      <c r="B93" s="663" t="s">
        <v>544</v>
      </c>
      <c r="C93" s="664" t="s">
        <v>553</v>
      </c>
      <c r="D93" s="665" t="s">
        <v>3069</v>
      </c>
      <c r="E93" s="664" t="s">
        <v>559</v>
      </c>
      <c r="F93" s="665" t="s">
        <v>3072</v>
      </c>
      <c r="G93" s="664" t="s">
        <v>636</v>
      </c>
      <c r="H93" s="664" t="s">
        <v>877</v>
      </c>
      <c r="I93" s="664" t="s">
        <v>878</v>
      </c>
      <c r="J93" s="664" t="s">
        <v>879</v>
      </c>
      <c r="K93" s="664" t="s">
        <v>880</v>
      </c>
      <c r="L93" s="666">
        <v>810.6057364242954</v>
      </c>
      <c r="M93" s="666">
        <v>2</v>
      </c>
      <c r="N93" s="667">
        <v>1621.2114728485908</v>
      </c>
    </row>
    <row r="94" spans="1:14" ht="14.4" customHeight="1" x14ac:dyDescent="0.3">
      <c r="A94" s="662" t="s">
        <v>543</v>
      </c>
      <c r="B94" s="663" t="s">
        <v>544</v>
      </c>
      <c r="C94" s="664" t="s">
        <v>553</v>
      </c>
      <c r="D94" s="665" t="s">
        <v>3069</v>
      </c>
      <c r="E94" s="664" t="s">
        <v>559</v>
      </c>
      <c r="F94" s="665" t="s">
        <v>3072</v>
      </c>
      <c r="G94" s="664" t="s">
        <v>636</v>
      </c>
      <c r="H94" s="664" t="s">
        <v>881</v>
      </c>
      <c r="I94" s="664" t="s">
        <v>882</v>
      </c>
      <c r="J94" s="664" t="s">
        <v>883</v>
      </c>
      <c r="K94" s="664" t="s">
        <v>884</v>
      </c>
      <c r="L94" s="666">
        <v>113.46265153149479</v>
      </c>
      <c r="M94" s="666">
        <v>14</v>
      </c>
      <c r="N94" s="667">
        <v>1588.477121440927</v>
      </c>
    </row>
    <row r="95" spans="1:14" ht="14.4" customHeight="1" x14ac:dyDescent="0.3">
      <c r="A95" s="662" t="s">
        <v>543</v>
      </c>
      <c r="B95" s="663" t="s">
        <v>544</v>
      </c>
      <c r="C95" s="664" t="s">
        <v>553</v>
      </c>
      <c r="D95" s="665" t="s">
        <v>3069</v>
      </c>
      <c r="E95" s="664" t="s">
        <v>559</v>
      </c>
      <c r="F95" s="665" t="s">
        <v>3072</v>
      </c>
      <c r="G95" s="664" t="s">
        <v>636</v>
      </c>
      <c r="H95" s="664" t="s">
        <v>885</v>
      </c>
      <c r="I95" s="664" t="s">
        <v>886</v>
      </c>
      <c r="J95" s="664" t="s">
        <v>887</v>
      </c>
      <c r="K95" s="664" t="s">
        <v>888</v>
      </c>
      <c r="L95" s="666">
        <v>114.68990303757214</v>
      </c>
      <c r="M95" s="666">
        <v>10</v>
      </c>
      <c r="N95" s="667">
        <v>1146.8990303757214</v>
      </c>
    </row>
    <row r="96" spans="1:14" ht="14.4" customHeight="1" x14ac:dyDescent="0.3">
      <c r="A96" s="662" t="s">
        <v>543</v>
      </c>
      <c r="B96" s="663" t="s">
        <v>544</v>
      </c>
      <c r="C96" s="664" t="s">
        <v>553</v>
      </c>
      <c r="D96" s="665" t="s">
        <v>3069</v>
      </c>
      <c r="E96" s="664" t="s">
        <v>559</v>
      </c>
      <c r="F96" s="665" t="s">
        <v>3072</v>
      </c>
      <c r="G96" s="664" t="s">
        <v>636</v>
      </c>
      <c r="H96" s="664" t="s">
        <v>889</v>
      </c>
      <c r="I96" s="664" t="s">
        <v>890</v>
      </c>
      <c r="J96" s="664" t="s">
        <v>891</v>
      </c>
      <c r="K96" s="664" t="s">
        <v>892</v>
      </c>
      <c r="L96" s="666">
        <v>34.257741516992652</v>
      </c>
      <c r="M96" s="666">
        <v>5</v>
      </c>
      <c r="N96" s="667">
        <v>171.28870758496328</v>
      </c>
    </row>
    <row r="97" spans="1:14" ht="14.4" customHeight="1" x14ac:dyDescent="0.3">
      <c r="A97" s="662" t="s">
        <v>543</v>
      </c>
      <c r="B97" s="663" t="s">
        <v>544</v>
      </c>
      <c r="C97" s="664" t="s">
        <v>553</v>
      </c>
      <c r="D97" s="665" t="s">
        <v>3069</v>
      </c>
      <c r="E97" s="664" t="s">
        <v>559</v>
      </c>
      <c r="F97" s="665" t="s">
        <v>3072</v>
      </c>
      <c r="G97" s="664" t="s">
        <v>636</v>
      </c>
      <c r="H97" s="664" t="s">
        <v>893</v>
      </c>
      <c r="I97" s="664" t="s">
        <v>894</v>
      </c>
      <c r="J97" s="664" t="s">
        <v>895</v>
      </c>
      <c r="K97" s="664" t="s">
        <v>896</v>
      </c>
      <c r="L97" s="666">
        <v>81.737999883352359</v>
      </c>
      <c r="M97" s="666">
        <v>10</v>
      </c>
      <c r="N97" s="667">
        <v>817.37999883352359</v>
      </c>
    </row>
    <row r="98" spans="1:14" ht="14.4" customHeight="1" x14ac:dyDescent="0.3">
      <c r="A98" s="662" t="s">
        <v>543</v>
      </c>
      <c r="B98" s="663" t="s">
        <v>544</v>
      </c>
      <c r="C98" s="664" t="s">
        <v>553</v>
      </c>
      <c r="D98" s="665" t="s">
        <v>3069</v>
      </c>
      <c r="E98" s="664" t="s">
        <v>559</v>
      </c>
      <c r="F98" s="665" t="s">
        <v>3072</v>
      </c>
      <c r="G98" s="664" t="s">
        <v>636</v>
      </c>
      <c r="H98" s="664" t="s">
        <v>897</v>
      </c>
      <c r="I98" s="664" t="s">
        <v>898</v>
      </c>
      <c r="J98" s="664" t="s">
        <v>899</v>
      </c>
      <c r="K98" s="664" t="s">
        <v>900</v>
      </c>
      <c r="L98" s="666">
        <v>123.29999999999988</v>
      </c>
      <c r="M98" s="666">
        <v>1</v>
      </c>
      <c r="N98" s="667">
        <v>123.29999999999988</v>
      </c>
    </row>
    <row r="99" spans="1:14" ht="14.4" customHeight="1" x14ac:dyDescent="0.3">
      <c r="A99" s="662" t="s">
        <v>543</v>
      </c>
      <c r="B99" s="663" t="s">
        <v>544</v>
      </c>
      <c r="C99" s="664" t="s">
        <v>553</v>
      </c>
      <c r="D99" s="665" t="s">
        <v>3069</v>
      </c>
      <c r="E99" s="664" t="s">
        <v>559</v>
      </c>
      <c r="F99" s="665" t="s">
        <v>3072</v>
      </c>
      <c r="G99" s="664" t="s">
        <v>636</v>
      </c>
      <c r="H99" s="664" t="s">
        <v>901</v>
      </c>
      <c r="I99" s="664" t="s">
        <v>902</v>
      </c>
      <c r="J99" s="664" t="s">
        <v>903</v>
      </c>
      <c r="K99" s="664" t="s">
        <v>904</v>
      </c>
      <c r="L99" s="666">
        <v>604.39835419767269</v>
      </c>
      <c r="M99" s="666">
        <v>4</v>
      </c>
      <c r="N99" s="667">
        <v>2417.5934167906908</v>
      </c>
    </row>
    <row r="100" spans="1:14" ht="14.4" customHeight="1" x14ac:dyDescent="0.3">
      <c r="A100" s="662" t="s">
        <v>543</v>
      </c>
      <c r="B100" s="663" t="s">
        <v>544</v>
      </c>
      <c r="C100" s="664" t="s">
        <v>553</v>
      </c>
      <c r="D100" s="665" t="s">
        <v>3069</v>
      </c>
      <c r="E100" s="664" t="s">
        <v>559</v>
      </c>
      <c r="F100" s="665" t="s">
        <v>3072</v>
      </c>
      <c r="G100" s="664" t="s">
        <v>636</v>
      </c>
      <c r="H100" s="664" t="s">
        <v>905</v>
      </c>
      <c r="I100" s="664" t="s">
        <v>906</v>
      </c>
      <c r="J100" s="664" t="s">
        <v>907</v>
      </c>
      <c r="K100" s="664" t="s">
        <v>908</v>
      </c>
      <c r="L100" s="666">
        <v>43.869780421284808</v>
      </c>
      <c r="M100" s="666">
        <v>1</v>
      </c>
      <c r="N100" s="667">
        <v>43.869780421284808</v>
      </c>
    </row>
    <row r="101" spans="1:14" ht="14.4" customHeight="1" x14ac:dyDescent="0.3">
      <c r="A101" s="662" t="s">
        <v>543</v>
      </c>
      <c r="B101" s="663" t="s">
        <v>544</v>
      </c>
      <c r="C101" s="664" t="s">
        <v>553</v>
      </c>
      <c r="D101" s="665" t="s">
        <v>3069</v>
      </c>
      <c r="E101" s="664" t="s">
        <v>559</v>
      </c>
      <c r="F101" s="665" t="s">
        <v>3072</v>
      </c>
      <c r="G101" s="664" t="s">
        <v>636</v>
      </c>
      <c r="H101" s="664" t="s">
        <v>909</v>
      </c>
      <c r="I101" s="664" t="s">
        <v>910</v>
      </c>
      <c r="J101" s="664" t="s">
        <v>651</v>
      </c>
      <c r="K101" s="664" t="s">
        <v>911</v>
      </c>
      <c r="L101" s="666">
        <v>105.98237346446695</v>
      </c>
      <c r="M101" s="666">
        <v>11</v>
      </c>
      <c r="N101" s="667">
        <v>1165.8061081091364</v>
      </c>
    </row>
    <row r="102" spans="1:14" ht="14.4" customHeight="1" x14ac:dyDescent="0.3">
      <c r="A102" s="662" t="s">
        <v>543</v>
      </c>
      <c r="B102" s="663" t="s">
        <v>544</v>
      </c>
      <c r="C102" s="664" t="s">
        <v>553</v>
      </c>
      <c r="D102" s="665" t="s">
        <v>3069</v>
      </c>
      <c r="E102" s="664" t="s">
        <v>559</v>
      </c>
      <c r="F102" s="665" t="s">
        <v>3072</v>
      </c>
      <c r="G102" s="664" t="s">
        <v>636</v>
      </c>
      <c r="H102" s="664" t="s">
        <v>912</v>
      </c>
      <c r="I102" s="664" t="s">
        <v>913</v>
      </c>
      <c r="J102" s="664" t="s">
        <v>914</v>
      </c>
      <c r="K102" s="664" t="s">
        <v>915</v>
      </c>
      <c r="L102" s="666">
        <v>99.507303750642208</v>
      </c>
      <c r="M102" s="666">
        <v>4</v>
      </c>
      <c r="N102" s="667">
        <v>398.02921500256883</v>
      </c>
    </row>
    <row r="103" spans="1:14" ht="14.4" customHeight="1" x14ac:dyDescent="0.3">
      <c r="A103" s="662" t="s">
        <v>543</v>
      </c>
      <c r="B103" s="663" t="s">
        <v>544</v>
      </c>
      <c r="C103" s="664" t="s">
        <v>553</v>
      </c>
      <c r="D103" s="665" t="s">
        <v>3069</v>
      </c>
      <c r="E103" s="664" t="s">
        <v>559</v>
      </c>
      <c r="F103" s="665" t="s">
        <v>3072</v>
      </c>
      <c r="G103" s="664" t="s">
        <v>636</v>
      </c>
      <c r="H103" s="664" t="s">
        <v>916</v>
      </c>
      <c r="I103" s="664" t="s">
        <v>917</v>
      </c>
      <c r="J103" s="664" t="s">
        <v>918</v>
      </c>
      <c r="K103" s="664" t="s">
        <v>919</v>
      </c>
      <c r="L103" s="666">
        <v>324.84678889466011</v>
      </c>
      <c r="M103" s="666">
        <v>5</v>
      </c>
      <c r="N103" s="667">
        <v>1624.2339444733007</v>
      </c>
    </row>
    <row r="104" spans="1:14" ht="14.4" customHeight="1" x14ac:dyDescent="0.3">
      <c r="A104" s="662" t="s">
        <v>543</v>
      </c>
      <c r="B104" s="663" t="s">
        <v>544</v>
      </c>
      <c r="C104" s="664" t="s">
        <v>553</v>
      </c>
      <c r="D104" s="665" t="s">
        <v>3069</v>
      </c>
      <c r="E104" s="664" t="s">
        <v>559</v>
      </c>
      <c r="F104" s="665" t="s">
        <v>3072</v>
      </c>
      <c r="G104" s="664" t="s">
        <v>636</v>
      </c>
      <c r="H104" s="664" t="s">
        <v>920</v>
      </c>
      <c r="I104" s="664" t="s">
        <v>921</v>
      </c>
      <c r="J104" s="664" t="s">
        <v>922</v>
      </c>
      <c r="K104" s="664" t="s">
        <v>919</v>
      </c>
      <c r="L104" s="666">
        <v>331.4298050140755</v>
      </c>
      <c r="M104" s="666">
        <v>3</v>
      </c>
      <c r="N104" s="667">
        <v>994.28941504222644</v>
      </c>
    </row>
    <row r="105" spans="1:14" ht="14.4" customHeight="1" x14ac:dyDescent="0.3">
      <c r="A105" s="662" t="s">
        <v>543</v>
      </c>
      <c r="B105" s="663" t="s">
        <v>544</v>
      </c>
      <c r="C105" s="664" t="s">
        <v>553</v>
      </c>
      <c r="D105" s="665" t="s">
        <v>3069</v>
      </c>
      <c r="E105" s="664" t="s">
        <v>559</v>
      </c>
      <c r="F105" s="665" t="s">
        <v>3072</v>
      </c>
      <c r="G105" s="664" t="s">
        <v>636</v>
      </c>
      <c r="H105" s="664" t="s">
        <v>923</v>
      </c>
      <c r="I105" s="664" t="s">
        <v>924</v>
      </c>
      <c r="J105" s="664" t="s">
        <v>925</v>
      </c>
      <c r="K105" s="664" t="s">
        <v>926</v>
      </c>
      <c r="L105" s="666">
        <v>80.423455362476631</v>
      </c>
      <c r="M105" s="666">
        <v>51</v>
      </c>
      <c r="N105" s="667">
        <v>4101.5962234863082</v>
      </c>
    </row>
    <row r="106" spans="1:14" ht="14.4" customHeight="1" x14ac:dyDescent="0.3">
      <c r="A106" s="662" t="s">
        <v>543</v>
      </c>
      <c r="B106" s="663" t="s">
        <v>544</v>
      </c>
      <c r="C106" s="664" t="s">
        <v>553</v>
      </c>
      <c r="D106" s="665" t="s">
        <v>3069</v>
      </c>
      <c r="E106" s="664" t="s">
        <v>559</v>
      </c>
      <c r="F106" s="665" t="s">
        <v>3072</v>
      </c>
      <c r="G106" s="664" t="s">
        <v>636</v>
      </c>
      <c r="H106" s="664" t="s">
        <v>927</v>
      </c>
      <c r="I106" s="664" t="s">
        <v>928</v>
      </c>
      <c r="J106" s="664" t="s">
        <v>929</v>
      </c>
      <c r="K106" s="664" t="s">
        <v>930</v>
      </c>
      <c r="L106" s="666">
        <v>56.489999999999952</v>
      </c>
      <c r="M106" s="666">
        <v>6</v>
      </c>
      <c r="N106" s="667">
        <v>338.93999999999971</v>
      </c>
    </row>
    <row r="107" spans="1:14" ht="14.4" customHeight="1" x14ac:dyDescent="0.3">
      <c r="A107" s="662" t="s">
        <v>543</v>
      </c>
      <c r="B107" s="663" t="s">
        <v>544</v>
      </c>
      <c r="C107" s="664" t="s">
        <v>553</v>
      </c>
      <c r="D107" s="665" t="s">
        <v>3069</v>
      </c>
      <c r="E107" s="664" t="s">
        <v>559</v>
      </c>
      <c r="F107" s="665" t="s">
        <v>3072</v>
      </c>
      <c r="G107" s="664" t="s">
        <v>636</v>
      </c>
      <c r="H107" s="664" t="s">
        <v>931</v>
      </c>
      <c r="I107" s="664" t="s">
        <v>932</v>
      </c>
      <c r="J107" s="664" t="s">
        <v>933</v>
      </c>
      <c r="K107" s="664" t="s">
        <v>934</v>
      </c>
      <c r="L107" s="666">
        <v>51.1</v>
      </c>
      <c r="M107" s="666">
        <v>3</v>
      </c>
      <c r="N107" s="667">
        <v>153.30000000000001</v>
      </c>
    </row>
    <row r="108" spans="1:14" ht="14.4" customHeight="1" x14ac:dyDescent="0.3">
      <c r="A108" s="662" t="s">
        <v>543</v>
      </c>
      <c r="B108" s="663" t="s">
        <v>544</v>
      </c>
      <c r="C108" s="664" t="s">
        <v>553</v>
      </c>
      <c r="D108" s="665" t="s">
        <v>3069</v>
      </c>
      <c r="E108" s="664" t="s">
        <v>559</v>
      </c>
      <c r="F108" s="665" t="s">
        <v>3072</v>
      </c>
      <c r="G108" s="664" t="s">
        <v>636</v>
      </c>
      <c r="H108" s="664" t="s">
        <v>935</v>
      </c>
      <c r="I108" s="664" t="s">
        <v>936</v>
      </c>
      <c r="J108" s="664" t="s">
        <v>937</v>
      </c>
      <c r="K108" s="664" t="s">
        <v>938</v>
      </c>
      <c r="L108" s="666">
        <v>71.169999999999973</v>
      </c>
      <c r="M108" s="666">
        <v>2</v>
      </c>
      <c r="N108" s="667">
        <v>142.33999999999995</v>
      </c>
    </row>
    <row r="109" spans="1:14" ht="14.4" customHeight="1" x14ac:dyDescent="0.3">
      <c r="A109" s="662" t="s">
        <v>543</v>
      </c>
      <c r="B109" s="663" t="s">
        <v>544</v>
      </c>
      <c r="C109" s="664" t="s">
        <v>553</v>
      </c>
      <c r="D109" s="665" t="s">
        <v>3069</v>
      </c>
      <c r="E109" s="664" t="s">
        <v>559</v>
      </c>
      <c r="F109" s="665" t="s">
        <v>3072</v>
      </c>
      <c r="G109" s="664" t="s">
        <v>636</v>
      </c>
      <c r="H109" s="664" t="s">
        <v>939</v>
      </c>
      <c r="I109" s="664" t="s">
        <v>940</v>
      </c>
      <c r="J109" s="664" t="s">
        <v>941</v>
      </c>
      <c r="K109" s="664" t="s">
        <v>942</v>
      </c>
      <c r="L109" s="666">
        <v>316.63392960139225</v>
      </c>
      <c r="M109" s="666">
        <v>2</v>
      </c>
      <c r="N109" s="667">
        <v>633.26785920278451</v>
      </c>
    </row>
    <row r="110" spans="1:14" ht="14.4" customHeight="1" x14ac:dyDescent="0.3">
      <c r="A110" s="662" t="s">
        <v>543</v>
      </c>
      <c r="B110" s="663" t="s">
        <v>544</v>
      </c>
      <c r="C110" s="664" t="s">
        <v>553</v>
      </c>
      <c r="D110" s="665" t="s">
        <v>3069</v>
      </c>
      <c r="E110" s="664" t="s">
        <v>559</v>
      </c>
      <c r="F110" s="665" t="s">
        <v>3072</v>
      </c>
      <c r="G110" s="664" t="s">
        <v>636</v>
      </c>
      <c r="H110" s="664" t="s">
        <v>943</v>
      </c>
      <c r="I110" s="664" t="s">
        <v>944</v>
      </c>
      <c r="J110" s="664" t="s">
        <v>945</v>
      </c>
      <c r="K110" s="664" t="s">
        <v>946</v>
      </c>
      <c r="L110" s="666">
        <v>189.92666666666665</v>
      </c>
      <c r="M110" s="666">
        <v>3</v>
      </c>
      <c r="N110" s="667">
        <v>569.78</v>
      </c>
    </row>
    <row r="111" spans="1:14" ht="14.4" customHeight="1" x14ac:dyDescent="0.3">
      <c r="A111" s="662" t="s">
        <v>543</v>
      </c>
      <c r="B111" s="663" t="s">
        <v>544</v>
      </c>
      <c r="C111" s="664" t="s">
        <v>553</v>
      </c>
      <c r="D111" s="665" t="s">
        <v>3069</v>
      </c>
      <c r="E111" s="664" t="s">
        <v>559</v>
      </c>
      <c r="F111" s="665" t="s">
        <v>3072</v>
      </c>
      <c r="G111" s="664" t="s">
        <v>636</v>
      </c>
      <c r="H111" s="664" t="s">
        <v>947</v>
      </c>
      <c r="I111" s="664" t="s">
        <v>948</v>
      </c>
      <c r="J111" s="664" t="s">
        <v>949</v>
      </c>
      <c r="K111" s="664" t="s">
        <v>950</v>
      </c>
      <c r="L111" s="666">
        <v>37.99665052327979</v>
      </c>
      <c r="M111" s="666">
        <v>6</v>
      </c>
      <c r="N111" s="667">
        <v>227.97990313967873</v>
      </c>
    </row>
    <row r="112" spans="1:14" ht="14.4" customHeight="1" x14ac:dyDescent="0.3">
      <c r="A112" s="662" t="s">
        <v>543</v>
      </c>
      <c r="B112" s="663" t="s">
        <v>544</v>
      </c>
      <c r="C112" s="664" t="s">
        <v>553</v>
      </c>
      <c r="D112" s="665" t="s">
        <v>3069</v>
      </c>
      <c r="E112" s="664" t="s">
        <v>559</v>
      </c>
      <c r="F112" s="665" t="s">
        <v>3072</v>
      </c>
      <c r="G112" s="664" t="s">
        <v>636</v>
      </c>
      <c r="H112" s="664" t="s">
        <v>951</v>
      </c>
      <c r="I112" s="664" t="s">
        <v>952</v>
      </c>
      <c r="J112" s="664" t="s">
        <v>953</v>
      </c>
      <c r="K112" s="664" t="s">
        <v>954</v>
      </c>
      <c r="L112" s="666">
        <v>83.440059590408765</v>
      </c>
      <c r="M112" s="666">
        <v>3</v>
      </c>
      <c r="N112" s="667">
        <v>250.3201787712263</v>
      </c>
    </row>
    <row r="113" spans="1:14" ht="14.4" customHeight="1" x14ac:dyDescent="0.3">
      <c r="A113" s="662" t="s">
        <v>543</v>
      </c>
      <c r="B113" s="663" t="s">
        <v>544</v>
      </c>
      <c r="C113" s="664" t="s">
        <v>553</v>
      </c>
      <c r="D113" s="665" t="s">
        <v>3069</v>
      </c>
      <c r="E113" s="664" t="s">
        <v>559</v>
      </c>
      <c r="F113" s="665" t="s">
        <v>3072</v>
      </c>
      <c r="G113" s="664" t="s">
        <v>636</v>
      </c>
      <c r="H113" s="664" t="s">
        <v>955</v>
      </c>
      <c r="I113" s="664" t="s">
        <v>956</v>
      </c>
      <c r="J113" s="664" t="s">
        <v>768</v>
      </c>
      <c r="K113" s="664" t="s">
        <v>957</v>
      </c>
      <c r="L113" s="666">
        <v>28.6135622120063</v>
      </c>
      <c r="M113" s="666">
        <v>319</v>
      </c>
      <c r="N113" s="667">
        <v>9127.7263456300097</v>
      </c>
    </row>
    <row r="114" spans="1:14" ht="14.4" customHeight="1" x14ac:dyDescent="0.3">
      <c r="A114" s="662" t="s">
        <v>543</v>
      </c>
      <c r="B114" s="663" t="s">
        <v>544</v>
      </c>
      <c r="C114" s="664" t="s">
        <v>553</v>
      </c>
      <c r="D114" s="665" t="s">
        <v>3069</v>
      </c>
      <c r="E114" s="664" t="s">
        <v>559</v>
      </c>
      <c r="F114" s="665" t="s">
        <v>3072</v>
      </c>
      <c r="G114" s="664" t="s">
        <v>636</v>
      </c>
      <c r="H114" s="664" t="s">
        <v>958</v>
      </c>
      <c r="I114" s="664" t="s">
        <v>959</v>
      </c>
      <c r="J114" s="664" t="s">
        <v>960</v>
      </c>
      <c r="K114" s="664" t="s">
        <v>961</v>
      </c>
      <c r="L114" s="666">
        <v>27.119999999999969</v>
      </c>
      <c r="M114" s="666">
        <v>1</v>
      </c>
      <c r="N114" s="667">
        <v>27.119999999999969</v>
      </c>
    </row>
    <row r="115" spans="1:14" ht="14.4" customHeight="1" x14ac:dyDescent="0.3">
      <c r="A115" s="662" t="s">
        <v>543</v>
      </c>
      <c r="B115" s="663" t="s">
        <v>544</v>
      </c>
      <c r="C115" s="664" t="s">
        <v>553</v>
      </c>
      <c r="D115" s="665" t="s">
        <v>3069</v>
      </c>
      <c r="E115" s="664" t="s">
        <v>559</v>
      </c>
      <c r="F115" s="665" t="s">
        <v>3072</v>
      </c>
      <c r="G115" s="664" t="s">
        <v>636</v>
      </c>
      <c r="H115" s="664" t="s">
        <v>962</v>
      </c>
      <c r="I115" s="664" t="s">
        <v>963</v>
      </c>
      <c r="J115" s="664" t="s">
        <v>964</v>
      </c>
      <c r="K115" s="664" t="s">
        <v>965</v>
      </c>
      <c r="L115" s="666">
        <v>73.590158627171178</v>
      </c>
      <c r="M115" s="666">
        <v>3</v>
      </c>
      <c r="N115" s="667">
        <v>220.77047588151353</v>
      </c>
    </row>
    <row r="116" spans="1:14" ht="14.4" customHeight="1" x14ac:dyDescent="0.3">
      <c r="A116" s="662" t="s">
        <v>543</v>
      </c>
      <c r="B116" s="663" t="s">
        <v>544</v>
      </c>
      <c r="C116" s="664" t="s">
        <v>553</v>
      </c>
      <c r="D116" s="665" t="s">
        <v>3069</v>
      </c>
      <c r="E116" s="664" t="s">
        <v>559</v>
      </c>
      <c r="F116" s="665" t="s">
        <v>3072</v>
      </c>
      <c r="G116" s="664" t="s">
        <v>636</v>
      </c>
      <c r="H116" s="664" t="s">
        <v>966</v>
      </c>
      <c r="I116" s="664" t="s">
        <v>967</v>
      </c>
      <c r="J116" s="664" t="s">
        <v>968</v>
      </c>
      <c r="K116" s="664" t="s">
        <v>969</v>
      </c>
      <c r="L116" s="666">
        <v>87.50333333333333</v>
      </c>
      <c r="M116" s="666">
        <v>3</v>
      </c>
      <c r="N116" s="667">
        <v>262.51</v>
      </c>
    </row>
    <row r="117" spans="1:14" ht="14.4" customHeight="1" x14ac:dyDescent="0.3">
      <c r="A117" s="662" t="s">
        <v>543</v>
      </c>
      <c r="B117" s="663" t="s">
        <v>544</v>
      </c>
      <c r="C117" s="664" t="s">
        <v>553</v>
      </c>
      <c r="D117" s="665" t="s">
        <v>3069</v>
      </c>
      <c r="E117" s="664" t="s">
        <v>559</v>
      </c>
      <c r="F117" s="665" t="s">
        <v>3072</v>
      </c>
      <c r="G117" s="664" t="s">
        <v>636</v>
      </c>
      <c r="H117" s="664" t="s">
        <v>970</v>
      </c>
      <c r="I117" s="664" t="s">
        <v>971</v>
      </c>
      <c r="J117" s="664" t="s">
        <v>968</v>
      </c>
      <c r="K117" s="664" t="s">
        <v>972</v>
      </c>
      <c r="L117" s="666">
        <v>190.26985190498948</v>
      </c>
      <c r="M117" s="666">
        <v>2</v>
      </c>
      <c r="N117" s="667">
        <v>380.53970380997896</v>
      </c>
    </row>
    <row r="118" spans="1:14" ht="14.4" customHeight="1" x14ac:dyDescent="0.3">
      <c r="A118" s="662" t="s">
        <v>543</v>
      </c>
      <c r="B118" s="663" t="s">
        <v>544</v>
      </c>
      <c r="C118" s="664" t="s">
        <v>553</v>
      </c>
      <c r="D118" s="665" t="s">
        <v>3069</v>
      </c>
      <c r="E118" s="664" t="s">
        <v>559</v>
      </c>
      <c r="F118" s="665" t="s">
        <v>3072</v>
      </c>
      <c r="G118" s="664" t="s">
        <v>636</v>
      </c>
      <c r="H118" s="664" t="s">
        <v>973</v>
      </c>
      <c r="I118" s="664" t="s">
        <v>974</v>
      </c>
      <c r="J118" s="664" t="s">
        <v>975</v>
      </c>
      <c r="K118" s="664" t="s">
        <v>976</v>
      </c>
      <c r="L118" s="666">
        <v>62.399998409149561</v>
      </c>
      <c r="M118" s="666">
        <v>3</v>
      </c>
      <c r="N118" s="667">
        <v>187.19999522744868</v>
      </c>
    </row>
    <row r="119" spans="1:14" ht="14.4" customHeight="1" x14ac:dyDescent="0.3">
      <c r="A119" s="662" t="s">
        <v>543</v>
      </c>
      <c r="B119" s="663" t="s">
        <v>544</v>
      </c>
      <c r="C119" s="664" t="s">
        <v>553</v>
      </c>
      <c r="D119" s="665" t="s">
        <v>3069</v>
      </c>
      <c r="E119" s="664" t="s">
        <v>559</v>
      </c>
      <c r="F119" s="665" t="s">
        <v>3072</v>
      </c>
      <c r="G119" s="664" t="s">
        <v>636</v>
      </c>
      <c r="H119" s="664" t="s">
        <v>977</v>
      </c>
      <c r="I119" s="664" t="s">
        <v>978</v>
      </c>
      <c r="J119" s="664" t="s">
        <v>979</v>
      </c>
      <c r="K119" s="664" t="s">
        <v>980</v>
      </c>
      <c r="L119" s="666">
        <v>73.560805244953229</v>
      </c>
      <c r="M119" s="666">
        <v>22</v>
      </c>
      <c r="N119" s="667">
        <v>1618.337715388971</v>
      </c>
    </row>
    <row r="120" spans="1:14" ht="14.4" customHeight="1" x14ac:dyDescent="0.3">
      <c r="A120" s="662" t="s">
        <v>543</v>
      </c>
      <c r="B120" s="663" t="s">
        <v>544</v>
      </c>
      <c r="C120" s="664" t="s">
        <v>553</v>
      </c>
      <c r="D120" s="665" t="s">
        <v>3069</v>
      </c>
      <c r="E120" s="664" t="s">
        <v>559</v>
      </c>
      <c r="F120" s="665" t="s">
        <v>3072</v>
      </c>
      <c r="G120" s="664" t="s">
        <v>636</v>
      </c>
      <c r="H120" s="664" t="s">
        <v>981</v>
      </c>
      <c r="I120" s="664" t="s">
        <v>982</v>
      </c>
      <c r="J120" s="664" t="s">
        <v>983</v>
      </c>
      <c r="K120" s="664" t="s">
        <v>984</v>
      </c>
      <c r="L120" s="666">
        <v>150.55911398709506</v>
      </c>
      <c r="M120" s="666">
        <v>11</v>
      </c>
      <c r="N120" s="667">
        <v>1656.1502538580455</v>
      </c>
    </row>
    <row r="121" spans="1:14" ht="14.4" customHeight="1" x14ac:dyDescent="0.3">
      <c r="A121" s="662" t="s">
        <v>543</v>
      </c>
      <c r="B121" s="663" t="s">
        <v>544</v>
      </c>
      <c r="C121" s="664" t="s">
        <v>553</v>
      </c>
      <c r="D121" s="665" t="s">
        <v>3069</v>
      </c>
      <c r="E121" s="664" t="s">
        <v>559</v>
      </c>
      <c r="F121" s="665" t="s">
        <v>3072</v>
      </c>
      <c r="G121" s="664" t="s">
        <v>636</v>
      </c>
      <c r="H121" s="664" t="s">
        <v>985</v>
      </c>
      <c r="I121" s="664" t="s">
        <v>986</v>
      </c>
      <c r="J121" s="664" t="s">
        <v>987</v>
      </c>
      <c r="K121" s="664" t="s">
        <v>988</v>
      </c>
      <c r="L121" s="666">
        <v>99.02964486011642</v>
      </c>
      <c r="M121" s="666">
        <v>6</v>
      </c>
      <c r="N121" s="667">
        <v>594.17786916069849</v>
      </c>
    </row>
    <row r="122" spans="1:14" ht="14.4" customHeight="1" x14ac:dyDescent="0.3">
      <c r="A122" s="662" t="s">
        <v>543</v>
      </c>
      <c r="B122" s="663" t="s">
        <v>544</v>
      </c>
      <c r="C122" s="664" t="s">
        <v>553</v>
      </c>
      <c r="D122" s="665" t="s">
        <v>3069</v>
      </c>
      <c r="E122" s="664" t="s">
        <v>559</v>
      </c>
      <c r="F122" s="665" t="s">
        <v>3072</v>
      </c>
      <c r="G122" s="664" t="s">
        <v>636</v>
      </c>
      <c r="H122" s="664" t="s">
        <v>989</v>
      </c>
      <c r="I122" s="664" t="s">
        <v>990</v>
      </c>
      <c r="J122" s="664" t="s">
        <v>991</v>
      </c>
      <c r="K122" s="664" t="s">
        <v>992</v>
      </c>
      <c r="L122" s="666">
        <v>61.726684570558696</v>
      </c>
      <c r="M122" s="666">
        <v>9</v>
      </c>
      <c r="N122" s="667">
        <v>555.54016113502826</v>
      </c>
    </row>
    <row r="123" spans="1:14" ht="14.4" customHeight="1" x14ac:dyDescent="0.3">
      <c r="A123" s="662" t="s">
        <v>543</v>
      </c>
      <c r="B123" s="663" t="s">
        <v>544</v>
      </c>
      <c r="C123" s="664" t="s">
        <v>553</v>
      </c>
      <c r="D123" s="665" t="s">
        <v>3069</v>
      </c>
      <c r="E123" s="664" t="s">
        <v>559</v>
      </c>
      <c r="F123" s="665" t="s">
        <v>3072</v>
      </c>
      <c r="G123" s="664" t="s">
        <v>636</v>
      </c>
      <c r="H123" s="664" t="s">
        <v>993</v>
      </c>
      <c r="I123" s="664" t="s">
        <v>994</v>
      </c>
      <c r="J123" s="664" t="s">
        <v>995</v>
      </c>
      <c r="K123" s="664" t="s">
        <v>996</v>
      </c>
      <c r="L123" s="666">
        <v>64.801091663538529</v>
      </c>
      <c r="M123" s="666">
        <v>9</v>
      </c>
      <c r="N123" s="667">
        <v>583.20982497184673</v>
      </c>
    </row>
    <row r="124" spans="1:14" ht="14.4" customHeight="1" x14ac:dyDescent="0.3">
      <c r="A124" s="662" t="s">
        <v>543</v>
      </c>
      <c r="B124" s="663" t="s">
        <v>544</v>
      </c>
      <c r="C124" s="664" t="s">
        <v>553</v>
      </c>
      <c r="D124" s="665" t="s">
        <v>3069</v>
      </c>
      <c r="E124" s="664" t="s">
        <v>559</v>
      </c>
      <c r="F124" s="665" t="s">
        <v>3072</v>
      </c>
      <c r="G124" s="664" t="s">
        <v>636</v>
      </c>
      <c r="H124" s="664" t="s">
        <v>997</v>
      </c>
      <c r="I124" s="664" t="s">
        <v>998</v>
      </c>
      <c r="J124" s="664" t="s">
        <v>999</v>
      </c>
      <c r="K124" s="664" t="s">
        <v>1000</v>
      </c>
      <c r="L124" s="666">
        <v>95.824062047603235</v>
      </c>
      <c r="M124" s="666">
        <v>10</v>
      </c>
      <c r="N124" s="667">
        <v>958.24062047603229</v>
      </c>
    </row>
    <row r="125" spans="1:14" ht="14.4" customHeight="1" x14ac:dyDescent="0.3">
      <c r="A125" s="662" t="s">
        <v>543</v>
      </c>
      <c r="B125" s="663" t="s">
        <v>544</v>
      </c>
      <c r="C125" s="664" t="s">
        <v>553</v>
      </c>
      <c r="D125" s="665" t="s">
        <v>3069</v>
      </c>
      <c r="E125" s="664" t="s">
        <v>559</v>
      </c>
      <c r="F125" s="665" t="s">
        <v>3072</v>
      </c>
      <c r="G125" s="664" t="s">
        <v>636</v>
      </c>
      <c r="H125" s="664" t="s">
        <v>1001</v>
      </c>
      <c r="I125" s="664" t="s">
        <v>1002</v>
      </c>
      <c r="J125" s="664" t="s">
        <v>1003</v>
      </c>
      <c r="K125" s="664"/>
      <c r="L125" s="666">
        <v>204.72644192469204</v>
      </c>
      <c r="M125" s="666">
        <v>6</v>
      </c>
      <c r="N125" s="667">
        <v>1228.3586515481522</v>
      </c>
    </row>
    <row r="126" spans="1:14" ht="14.4" customHeight="1" x14ac:dyDescent="0.3">
      <c r="A126" s="662" t="s">
        <v>543</v>
      </c>
      <c r="B126" s="663" t="s">
        <v>544</v>
      </c>
      <c r="C126" s="664" t="s">
        <v>553</v>
      </c>
      <c r="D126" s="665" t="s">
        <v>3069</v>
      </c>
      <c r="E126" s="664" t="s">
        <v>559</v>
      </c>
      <c r="F126" s="665" t="s">
        <v>3072</v>
      </c>
      <c r="G126" s="664" t="s">
        <v>636</v>
      </c>
      <c r="H126" s="664" t="s">
        <v>1004</v>
      </c>
      <c r="I126" s="664" t="s">
        <v>1005</v>
      </c>
      <c r="J126" s="664" t="s">
        <v>1006</v>
      </c>
      <c r="K126" s="664" t="s">
        <v>1007</v>
      </c>
      <c r="L126" s="666">
        <v>202.27003394238048</v>
      </c>
      <c r="M126" s="666">
        <v>2</v>
      </c>
      <c r="N126" s="667">
        <v>404.54006788476096</v>
      </c>
    </row>
    <row r="127" spans="1:14" ht="14.4" customHeight="1" x14ac:dyDescent="0.3">
      <c r="A127" s="662" t="s">
        <v>543</v>
      </c>
      <c r="B127" s="663" t="s">
        <v>544</v>
      </c>
      <c r="C127" s="664" t="s">
        <v>553</v>
      </c>
      <c r="D127" s="665" t="s">
        <v>3069</v>
      </c>
      <c r="E127" s="664" t="s">
        <v>559</v>
      </c>
      <c r="F127" s="665" t="s">
        <v>3072</v>
      </c>
      <c r="G127" s="664" t="s">
        <v>636</v>
      </c>
      <c r="H127" s="664" t="s">
        <v>1008</v>
      </c>
      <c r="I127" s="664" t="s">
        <v>1009</v>
      </c>
      <c r="J127" s="664" t="s">
        <v>1010</v>
      </c>
      <c r="K127" s="664" t="s">
        <v>1011</v>
      </c>
      <c r="L127" s="666">
        <v>150.48913152063784</v>
      </c>
      <c r="M127" s="666">
        <v>1</v>
      </c>
      <c r="N127" s="667">
        <v>150.48913152063784</v>
      </c>
    </row>
    <row r="128" spans="1:14" ht="14.4" customHeight="1" x14ac:dyDescent="0.3">
      <c r="A128" s="662" t="s">
        <v>543</v>
      </c>
      <c r="B128" s="663" t="s">
        <v>544</v>
      </c>
      <c r="C128" s="664" t="s">
        <v>553</v>
      </c>
      <c r="D128" s="665" t="s">
        <v>3069</v>
      </c>
      <c r="E128" s="664" t="s">
        <v>559</v>
      </c>
      <c r="F128" s="665" t="s">
        <v>3072</v>
      </c>
      <c r="G128" s="664" t="s">
        <v>636</v>
      </c>
      <c r="H128" s="664" t="s">
        <v>1012</v>
      </c>
      <c r="I128" s="664" t="s">
        <v>1013</v>
      </c>
      <c r="J128" s="664" t="s">
        <v>1014</v>
      </c>
      <c r="K128" s="664" t="s">
        <v>1015</v>
      </c>
      <c r="L128" s="666">
        <v>75.009999999999977</v>
      </c>
      <c r="M128" s="666">
        <v>2</v>
      </c>
      <c r="N128" s="667">
        <v>150.01999999999995</v>
      </c>
    </row>
    <row r="129" spans="1:14" ht="14.4" customHeight="1" x14ac:dyDescent="0.3">
      <c r="A129" s="662" t="s">
        <v>543</v>
      </c>
      <c r="B129" s="663" t="s">
        <v>544</v>
      </c>
      <c r="C129" s="664" t="s">
        <v>553</v>
      </c>
      <c r="D129" s="665" t="s">
        <v>3069</v>
      </c>
      <c r="E129" s="664" t="s">
        <v>559</v>
      </c>
      <c r="F129" s="665" t="s">
        <v>3072</v>
      </c>
      <c r="G129" s="664" t="s">
        <v>636</v>
      </c>
      <c r="H129" s="664" t="s">
        <v>1016</v>
      </c>
      <c r="I129" s="664" t="s">
        <v>1016</v>
      </c>
      <c r="J129" s="664" t="s">
        <v>1017</v>
      </c>
      <c r="K129" s="664" t="s">
        <v>1018</v>
      </c>
      <c r="L129" s="666">
        <v>117.17599999999997</v>
      </c>
      <c r="M129" s="666">
        <v>5</v>
      </c>
      <c r="N129" s="667">
        <v>585.87999999999988</v>
      </c>
    </row>
    <row r="130" spans="1:14" ht="14.4" customHeight="1" x14ac:dyDescent="0.3">
      <c r="A130" s="662" t="s">
        <v>543</v>
      </c>
      <c r="B130" s="663" t="s">
        <v>544</v>
      </c>
      <c r="C130" s="664" t="s">
        <v>553</v>
      </c>
      <c r="D130" s="665" t="s">
        <v>3069</v>
      </c>
      <c r="E130" s="664" t="s">
        <v>559</v>
      </c>
      <c r="F130" s="665" t="s">
        <v>3072</v>
      </c>
      <c r="G130" s="664" t="s">
        <v>636</v>
      </c>
      <c r="H130" s="664" t="s">
        <v>1019</v>
      </c>
      <c r="I130" s="664" t="s">
        <v>1020</v>
      </c>
      <c r="J130" s="664" t="s">
        <v>1021</v>
      </c>
      <c r="K130" s="664" t="s">
        <v>1022</v>
      </c>
      <c r="L130" s="666">
        <v>93.70924249718675</v>
      </c>
      <c r="M130" s="666">
        <v>1</v>
      </c>
      <c r="N130" s="667">
        <v>93.70924249718675</v>
      </c>
    </row>
    <row r="131" spans="1:14" ht="14.4" customHeight="1" x14ac:dyDescent="0.3">
      <c r="A131" s="662" t="s">
        <v>543</v>
      </c>
      <c r="B131" s="663" t="s">
        <v>544</v>
      </c>
      <c r="C131" s="664" t="s">
        <v>553</v>
      </c>
      <c r="D131" s="665" t="s">
        <v>3069</v>
      </c>
      <c r="E131" s="664" t="s">
        <v>559</v>
      </c>
      <c r="F131" s="665" t="s">
        <v>3072</v>
      </c>
      <c r="G131" s="664" t="s">
        <v>636</v>
      </c>
      <c r="H131" s="664" t="s">
        <v>1023</v>
      </c>
      <c r="I131" s="664" t="s">
        <v>1024</v>
      </c>
      <c r="J131" s="664" t="s">
        <v>1025</v>
      </c>
      <c r="K131" s="664" t="s">
        <v>1026</v>
      </c>
      <c r="L131" s="666">
        <v>239.08454783370055</v>
      </c>
      <c r="M131" s="666">
        <v>8</v>
      </c>
      <c r="N131" s="667">
        <v>1912.6763826696044</v>
      </c>
    </row>
    <row r="132" spans="1:14" ht="14.4" customHeight="1" x14ac:dyDescent="0.3">
      <c r="A132" s="662" t="s">
        <v>543</v>
      </c>
      <c r="B132" s="663" t="s">
        <v>544</v>
      </c>
      <c r="C132" s="664" t="s">
        <v>553</v>
      </c>
      <c r="D132" s="665" t="s">
        <v>3069</v>
      </c>
      <c r="E132" s="664" t="s">
        <v>559</v>
      </c>
      <c r="F132" s="665" t="s">
        <v>3072</v>
      </c>
      <c r="G132" s="664" t="s">
        <v>636</v>
      </c>
      <c r="H132" s="664" t="s">
        <v>1027</v>
      </c>
      <c r="I132" s="664" t="s">
        <v>1028</v>
      </c>
      <c r="J132" s="664" t="s">
        <v>1029</v>
      </c>
      <c r="K132" s="664" t="s">
        <v>1030</v>
      </c>
      <c r="L132" s="666">
        <v>117.62999999999997</v>
      </c>
      <c r="M132" s="666">
        <v>1</v>
      </c>
      <c r="N132" s="667">
        <v>117.62999999999997</v>
      </c>
    </row>
    <row r="133" spans="1:14" ht="14.4" customHeight="1" x14ac:dyDescent="0.3">
      <c r="A133" s="662" t="s">
        <v>543</v>
      </c>
      <c r="B133" s="663" t="s">
        <v>544</v>
      </c>
      <c r="C133" s="664" t="s">
        <v>553</v>
      </c>
      <c r="D133" s="665" t="s">
        <v>3069</v>
      </c>
      <c r="E133" s="664" t="s">
        <v>559</v>
      </c>
      <c r="F133" s="665" t="s">
        <v>3072</v>
      </c>
      <c r="G133" s="664" t="s">
        <v>636</v>
      </c>
      <c r="H133" s="664" t="s">
        <v>1031</v>
      </c>
      <c r="I133" s="664" t="s">
        <v>1031</v>
      </c>
      <c r="J133" s="664" t="s">
        <v>1032</v>
      </c>
      <c r="K133" s="664" t="s">
        <v>1033</v>
      </c>
      <c r="L133" s="666">
        <v>333.5</v>
      </c>
      <c r="M133" s="666">
        <v>2</v>
      </c>
      <c r="N133" s="667">
        <v>667</v>
      </c>
    </row>
    <row r="134" spans="1:14" ht="14.4" customHeight="1" x14ac:dyDescent="0.3">
      <c r="A134" s="662" t="s">
        <v>543</v>
      </c>
      <c r="B134" s="663" t="s">
        <v>544</v>
      </c>
      <c r="C134" s="664" t="s">
        <v>553</v>
      </c>
      <c r="D134" s="665" t="s">
        <v>3069</v>
      </c>
      <c r="E134" s="664" t="s">
        <v>559</v>
      </c>
      <c r="F134" s="665" t="s">
        <v>3072</v>
      </c>
      <c r="G134" s="664" t="s">
        <v>636</v>
      </c>
      <c r="H134" s="664" t="s">
        <v>1034</v>
      </c>
      <c r="I134" s="664" t="s">
        <v>1034</v>
      </c>
      <c r="J134" s="664" t="s">
        <v>1035</v>
      </c>
      <c r="K134" s="664" t="s">
        <v>1036</v>
      </c>
      <c r="L134" s="666">
        <v>112.71400000000003</v>
      </c>
      <c r="M134" s="666">
        <v>5</v>
      </c>
      <c r="N134" s="667">
        <v>563.57000000000016</v>
      </c>
    </row>
    <row r="135" spans="1:14" ht="14.4" customHeight="1" x14ac:dyDescent="0.3">
      <c r="A135" s="662" t="s">
        <v>543</v>
      </c>
      <c r="B135" s="663" t="s">
        <v>544</v>
      </c>
      <c r="C135" s="664" t="s">
        <v>553</v>
      </c>
      <c r="D135" s="665" t="s">
        <v>3069</v>
      </c>
      <c r="E135" s="664" t="s">
        <v>559</v>
      </c>
      <c r="F135" s="665" t="s">
        <v>3072</v>
      </c>
      <c r="G135" s="664" t="s">
        <v>636</v>
      </c>
      <c r="H135" s="664" t="s">
        <v>1037</v>
      </c>
      <c r="I135" s="664" t="s">
        <v>1038</v>
      </c>
      <c r="J135" s="664" t="s">
        <v>1039</v>
      </c>
      <c r="K135" s="664" t="s">
        <v>1040</v>
      </c>
      <c r="L135" s="666">
        <v>71.857748208448214</v>
      </c>
      <c r="M135" s="666">
        <v>25</v>
      </c>
      <c r="N135" s="667">
        <v>1796.4437052112053</v>
      </c>
    </row>
    <row r="136" spans="1:14" ht="14.4" customHeight="1" x14ac:dyDescent="0.3">
      <c r="A136" s="662" t="s">
        <v>543</v>
      </c>
      <c r="B136" s="663" t="s">
        <v>544</v>
      </c>
      <c r="C136" s="664" t="s">
        <v>553</v>
      </c>
      <c r="D136" s="665" t="s">
        <v>3069</v>
      </c>
      <c r="E136" s="664" t="s">
        <v>559</v>
      </c>
      <c r="F136" s="665" t="s">
        <v>3072</v>
      </c>
      <c r="G136" s="664" t="s">
        <v>636</v>
      </c>
      <c r="H136" s="664" t="s">
        <v>1041</v>
      </c>
      <c r="I136" s="664" t="s">
        <v>1042</v>
      </c>
      <c r="J136" s="664" t="s">
        <v>1043</v>
      </c>
      <c r="K136" s="664" t="s">
        <v>1044</v>
      </c>
      <c r="L136" s="666">
        <v>73.690000000000012</v>
      </c>
      <c r="M136" s="666">
        <v>3</v>
      </c>
      <c r="N136" s="667">
        <v>221.07000000000002</v>
      </c>
    </row>
    <row r="137" spans="1:14" ht="14.4" customHeight="1" x14ac:dyDescent="0.3">
      <c r="A137" s="662" t="s">
        <v>543</v>
      </c>
      <c r="B137" s="663" t="s">
        <v>544</v>
      </c>
      <c r="C137" s="664" t="s">
        <v>553</v>
      </c>
      <c r="D137" s="665" t="s">
        <v>3069</v>
      </c>
      <c r="E137" s="664" t="s">
        <v>559</v>
      </c>
      <c r="F137" s="665" t="s">
        <v>3072</v>
      </c>
      <c r="G137" s="664" t="s">
        <v>636</v>
      </c>
      <c r="H137" s="664" t="s">
        <v>1045</v>
      </c>
      <c r="I137" s="664" t="s">
        <v>1046</v>
      </c>
      <c r="J137" s="664" t="s">
        <v>1047</v>
      </c>
      <c r="K137" s="664" t="s">
        <v>1048</v>
      </c>
      <c r="L137" s="666">
        <v>125.06969622266428</v>
      </c>
      <c r="M137" s="666">
        <v>8</v>
      </c>
      <c r="N137" s="667">
        <v>1000.5575697813142</v>
      </c>
    </row>
    <row r="138" spans="1:14" ht="14.4" customHeight="1" x14ac:dyDescent="0.3">
      <c r="A138" s="662" t="s">
        <v>543</v>
      </c>
      <c r="B138" s="663" t="s">
        <v>544</v>
      </c>
      <c r="C138" s="664" t="s">
        <v>553</v>
      </c>
      <c r="D138" s="665" t="s">
        <v>3069</v>
      </c>
      <c r="E138" s="664" t="s">
        <v>559</v>
      </c>
      <c r="F138" s="665" t="s">
        <v>3072</v>
      </c>
      <c r="G138" s="664" t="s">
        <v>636</v>
      </c>
      <c r="H138" s="664" t="s">
        <v>1049</v>
      </c>
      <c r="I138" s="664" t="s">
        <v>1050</v>
      </c>
      <c r="J138" s="664" t="s">
        <v>1051</v>
      </c>
      <c r="K138" s="664" t="s">
        <v>1052</v>
      </c>
      <c r="L138" s="666">
        <v>88.810000000000031</v>
      </c>
      <c r="M138" s="666">
        <v>1</v>
      </c>
      <c r="N138" s="667">
        <v>88.810000000000031</v>
      </c>
    </row>
    <row r="139" spans="1:14" ht="14.4" customHeight="1" x14ac:dyDescent="0.3">
      <c r="A139" s="662" t="s">
        <v>543</v>
      </c>
      <c r="B139" s="663" t="s">
        <v>544</v>
      </c>
      <c r="C139" s="664" t="s">
        <v>553</v>
      </c>
      <c r="D139" s="665" t="s">
        <v>3069</v>
      </c>
      <c r="E139" s="664" t="s">
        <v>559</v>
      </c>
      <c r="F139" s="665" t="s">
        <v>3072</v>
      </c>
      <c r="G139" s="664" t="s">
        <v>636</v>
      </c>
      <c r="H139" s="664" t="s">
        <v>1053</v>
      </c>
      <c r="I139" s="664" t="s">
        <v>1054</v>
      </c>
      <c r="J139" s="664" t="s">
        <v>1055</v>
      </c>
      <c r="K139" s="664" t="s">
        <v>1056</v>
      </c>
      <c r="L139" s="666">
        <v>105.03864503602571</v>
      </c>
      <c r="M139" s="666">
        <v>8</v>
      </c>
      <c r="N139" s="667">
        <v>840.3091602882057</v>
      </c>
    </row>
    <row r="140" spans="1:14" ht="14.4" customHeight="1" x14ac:dyDescent="0.3">
      <c r="A140" s="662" t="s">
        <v>543</v>
      </c>
      <c r="B140" s="663" t="s">
        <v>544</v>
      </c>
      <c r="C140" s="664" t="s">
        <v>553</v>
      </c>
      <c r="D140" s="665" t="s">
        <v>3069</v>
      </c>
      <c r="E140" s="664" t="s">
        <v>559</v>
      </c>
      <c r="F140" s="665" t="s">
        <v>3072</v>
      </c>
      <c r="G140" s="664" t="s">
        <v>636</v>
      </c>
      <c r="H140" s="664" t="s">
        <v>1057</v>
      </c>
      <c r="I140" s="664" t="s">
        <v>1058</v>
      </c>
      <c r="J140" s="664" t="s">
        <v>1059</v>
      </c>
      <c r="K140" s="664" t="s">
        <v>1060</v>
      </c>
      <c r="L140" s="666">
        <v>138.11997624108579</v>
      </c>
      <c r="M140" s="666">
        <v>5</v>
      </c>
      <c r="N140" s="667">
        <v>690.59988120542891</v>
      </c>
    </row>
    <row r="141" spans="1:14" ht="14.4" customHeight="1" x14ac:dyDescent="0.3">
      <c r="A141" s="662" t="s">
        <v>543</v>
      </c>
      <c r="B141" s="663" t="s">
        <v>544</v>
      </c>
      <c r="C141" s="664" t="s">
        <v>553</v>
      </c>
      <c r="D141" s="665" t="s">
        <v>3069</v>
      </c>
      <c r="E141" s="664" t="s">
        <v>559</v>
      </c>
      <c r="F141" s="665" t="s">
        <v>3072</v>
      </c>
      <c r="G141" s="664" t="s">
        <v>636</v>
      </c>
      <c r="H141" s="664" t="s">
        <v>1061</v>
      </c>
      <c r="I141" s="664" t="s">
        <v>1062</v>
      </c>
      <c r="J141" s="664" t="s">
        <v>1063</v>
      </c>
      <c r="K141" s="664" t="s">
        <v>1064</v>
      </c>
      <c r="L141" s="666">
        <v>180.24494104636227</v>
      </c>
      <c r="M141" s="666">
        <v>2</v>
      </c>
      <c r="N141" s="667">
        <v>360.48988209272454</v>
      </c>
    </row>
    <row r="142" spans="1:14" ht="14.4" customHeight="1" x14ac:dyDescent="0.3">
      <c r="A142" s="662" t="s">
        <v>543</v>
      </c>
      <c r="B142" s="663" t="s">
        <v>544</v>
      </c>
      <c r="C142" s="664" t="s">
        <v>553</v>
      </c>
      <c r="D142" s="665" t="s">
        <v>3069</v>
      </c>
      <c r="E142" s="664" t="s">
        <v>559</v>
      </c>
      <c r="F142" s="665" t="s">
        <v>3072</v>
      </c>
      <c r="G142" s="664" t="s">
        <v>636</v>
      </c>
      <c r="H142" s="664" t="s">
        <v>1065</v>
      </c>
      <c r="I142" s="664" t="s">
        <v>1066</v>
      </c>
      <c r="J142" s="664" t="s">
        <v>1067</v>
      </c>
      <c r="K142" s="664" t="s">
        <v>1068</v>
      </c>
      <c r="L142" s="666">
        <v>21.36365618009448</v>
      </c>
      <c r="M142" s="666">
        <v>32</v>
      </c>
      <c r="N142" s="667">
        <v>683.63699776302337</v>
      </c>
    </row>
    <row r="143" spans="1:14" ht="14.4" customHeight="1" x14ac:dyDescent="0.3">
      <c r="A143" s="662" t="s">
        <v>543</v>
      </c>
      <c r="B143" s="663" t="s">
        <v>544</v>
      </c>
      <c r="C143" s="664" t="s">
        <v>553</v>
      </c>
      <c r="D143" s="665" t="s">
        <v>3069</v>
      </c>
      <c r="E143" s="664" t="s">
        <v>559</v>
      </c>
      <c r="F143" s="665" t="s">
        <v>3072</v>
      </c>
      <c r="G143" s="664" t="s">
        <v>636</v>
      </c>
      <c r="H143" s="664" t="s">
        <v>1069</v>
      </c>
      <c r="I143" s="664" t="s">
        <v>1070</v>
      </c>
      <c r="J143" s="664" t="s">
        <v>1071</v>
      </c>
      <c r="K143" s="664" t="s">
        <v>1072</v>
      </c>
      <c r="L143" s="666">
        <v>65.329698277696409</v>
      </c>
      <c r="M143" s="666">
        <v>1</v>
      </c>
      <c r="N143" s="667">
        <v>65.329698277696409</v>
      </c>
    </row>
    <row r="144" spans="1:14" ht="14.4" customHeight="1" x14ac:dyDescent="0.3">
      <c r="A144" s="662" t="s">
        <v>543</v>
      </c>
      <c r="B144" s="663" t="s">
        <v>544</v>
      </c>
      <c r="C144" s="664" t="s">
        <v>553</v>
      </c>
      <c r="D144" s="665" t="s">
        <v>3069</v>
      </c>
      <c r="E144" s="664" t="s">
        <v>559</v>
      </c>
      <c r="F144" s="665" t="s">
        <v>3072</v>
      </c>
      <c r="G144" s="664" t="s">
        <v>636</v>
      </c>
      <c r="H144" s="664" t="s">
        <v>1073</v>
      </c>
      <c r="I144" s="664" t="s">
        <v>1073</v>
      </c>
      <c r="J144" s="664" t="s">
        <v>1074</v>
      </c>
      <c r="K144" s="664" t="s">
        <v>1075</v>
      </c>
      <c r="L144" s="666">
        <v>147.78982364415015</v>
      </c>
      <c r="M144" s="666">
        <v>2</v>
      </c>
      <c r="N144" s="667">
        <v>295.57964728830029</v>
      </c>
    </row>
    <row r="145" spans="1:14" ht="14.4" customHeight="1" x14ac:dyDescent="0.3">
      <c r="A145" s="662" t="s">
        <v>543</v>
      </c>
      <c r="B145" s="663" t="s">
        <v>544</v>
      </c>
      <c r="C145" s="664" t="s">
        <v>553</v>
      </c>
      <c r="D145" s="665" t="s">
        <v>3069</v>
      </c>
      <c r="E145" s="664" t="s">
        <v>559</v>
      </c>
      <c r="F145" s="665" t="s">
        <v>3072</v>
      </c>
      <c r="G145" s="664" t="s">
        <v>636</v>
      </c>
      <c r="H145" s="664" t="s">
        <v>1076</v>
      </c>
      <c r="I145" s="664" t="s">
        <v>1076</v>
      </c>
      <c r="J145" s="664" t="s">
        <v>1077</v>
      </c>
      <c r="K145" s="664" t="s">
        <v>1075</v>
      </c>
      <c r="L145" s="666">
        <v>158.32932405507196</v>
      </c>
      <c r="M145" s="666">
        <v>1</v>
      </c>
      <c r="N145" s="667">
        <v>158.32932405507196</v>
      </c>
    </row>
    <row r="146" spans="1:14" ht="14.4" customHeight="1" x14ac:dyDescent="0.3">
      <c r="A146" s="662" t="s">
        <v>543</v>
      </c>
      <c r="B146" s="663" t="s">
        <v>544</v>
      </c>
      <c r="C146" s="664" t="s">
        <v>553</v>
      </c>
      <c r="D146" s="665" t="s">
        <v>3069</v>
      </c>
      <c r="E146" s="664" t="s">
        <v>559</v>
      </c>
      <c r="F146" s="665" t="s">
        <v>3072</v>
      </c>
      <c r="G146" s="664" t="s">
        <v>636</v>
      </c>
      <c r="H146" s="664" t="s">
        <v>1078</v>
      </c>
      <c r="I146" s="664" t="s">
        <v>1079</v>
      </c>
      <c r="J146" s="664" t="s">
        <v>1080</v>
      </c>
      <c r="K146" s="664" t="s">
        <v>1081</v>
      </c>
      <c r="L146" s="666">
        <v>130.06350795399476</v>
      </c>
      <c r="M146" s="666">
        <v>16</v>
      </c>
      <c r="N146" s="667">
        <v>2081.0161272639161</v>
      </c>
    </row>
    <row r="147" spans="1:14" ht="14.4" customHeight="1" x14ac:dyDescent="0.3">
      <c r="A147" s="662" t="s">
        <v>543</v>
      </c>
      <c r="B147" s="663" t="s">
        <v>544</v>
      </c>
      <c r="C147" s="664" t="s">
        <v>553</v>
      </c>
      <c r="D147" s="665" t="s">
        <v>3069</v>
      </c>
      <c r="E147" s="664" t="s">
        <v>559</v>
      </c>
      <c r="F147" s="665" t="s">
        <v>3072</v>
      </c>
      <c r="G147" s="664" t="s">
        <v>636</v>
      </c>
      <c r="H147" s="664" t="s">
        <v>1082</v>
      </c>
      <c r="I147" s="664" t="s">
        <v>1083</v>
      </c>
      <c r="J147" s="664" t="s">
        <v>1084</v>
      </c>
      <c r="K147" s="664" t="s">
        <v>1085</v>
      </c>
      <c r="L147" s="666">
        <v>113.26000000000002</v>
      </c>
      <c r="M147" s="666">
        <v>2</v>
      </c>
      <c r="N147" s="667">
        <v>226.52000000000004</v>
      </c>
    </row>
    <row r="148" spans="1:14" ht="14.4" customHeight="1" x14ac:dyDescent="0.3">
      <c r="A148" s="662" t="s">
        <v>543</v>
      </c>
      <c r="B148" s="663" t="s">
        <v>544</v>
      </c>
      <c r="C148" s="664" t="s">
        <v>553</v>
      </c>
      <c r="D148" s="665" t="s">
        <v>3069</v>
      </c>
      <c r="E148" s="664" t="s">
        <v>559</v>
      </c>
      <c r="F148" s="665" t="s">
        <v>3072</v>
      </c>
      <c r="G148" s="664" t="s">
        <v>636</v>
      </c>
      <c r="H148" s="664" t="s">
        <v>1086</v>
      </c>
      <c r="I148" s="664" t="s">
        <v>1087</v>
      </c>
      <c r="J148" s="664" t="s">
        <v>1088</v>
      </c>
      <c r="K148" s="664" t="s">
        <v>765</v>
      </c>
      <c r="L148" s="666">
        <v>70.389999499095396</v>
      </c>
      <c r="M148" s="666">
        <v>2</v>
      </c>
      <c r="N148" s="667">
        <v>140.77999899819079</v>
      </c>
    </row>
    <row r="149" spans="1:14" ht="14.4" customHeight="1" x14ac:dyDescent="0.3">
      <c r="A149" s="662" t="s">
        <v>543</v>
      </c>
      <c r="B149" s="663" t="s">
        <v>544</v>
      </c>
      <c r="C149" s="664" t="s">
        <v>553</v>
      </c>
      <c r="D149" s="665" t="s">
        <v>3069</v>
      </c>
      <c r="E149" s="664" t="s">
        <v>559</v>
      </c>
      <c r="F149" s="665" t="s">
        <v>3072</v>
      </c>
      <c r="G149" s="664" t="s">
        <v>636</v>
      </c>
      <c r="H149" s="664" t="s">
        <v>1089</v>
      </c>
      <c r="I149" s="664" t="s">
        <v>1090</v>
      </c>
      <c r="J149" s="664" t="s">
        <v>1091</v>
      </c>
      <c r="K149" s="664" t="s">
        <v>1092</v>
      </c>
      <c r="L149" s="666">
        <v>121.96476965340439</v>
      </c>
      <c r="M149" s="666">
        <v>25</v>
      </c>
      <c r="N149" s="667">
        <v>3049.1192413351096</v>
      </c>
    </row>
    <row r="150" spans="1:14" ht="14.4" customHeight="1" x14ac:dyDescent="0.3">
      <c r="A150" s="662" t="s">
        <v>543</v>
      </c>
      <c r="B150" s="663" t="s">
        <v>544</v>
      </c>
      <c r="C150" s="664" t="s">
        <v>553</v>
      </c>
      <c r="D150" s="665" t="s">
        <v>3069</v>
      </c>
      <c r="E150" s="664" t="s">
        <v>559</v>
      </c>
      <c r="F150" s="665" t="s">
        <v>3072</v>
      </c>
      <c r="G150" s="664" t="s">
        <v>636</v>
      </c>
      <c r="H150" s="664" t="s">
        <v>1093</v>
      </c>
      <c r="I150" s="664" t="s">
        <v>1094</v>
      </c>
      <c r="J150" s="664" t="s">
        <v>1095</v>
      </c>
      <c r="K150" s="664" t="s">
        <v>1096</v>
      </c>
      <c r="L150" s="666">
        <v>125.95915298870432</v>
      </c>
      <c r="M150" s="666">
        <v>40</v>
      </c>
      <c r="N150" s="667">
        <v>5038.3661195481727</v>
      </c>
    </row>
    <row r="151" spans="1:14" ht="14.4" customHeight="1" x14ac:dyDescent="0.3">
      <c r="A151" s="662" t="s">
        <v>543</v>
      </c>
      <c r="B151" s="663" t="s">
        <v>544</v>
      </c>
      <c r="C151" s="664" t="s">
        <v>553</v>
      </c>
      <c r="D151" s="665" t="s">
        <v>3069</v>
      </c>
      <c r="E151" s="664" t="s">
        <v>559</v>
      </c>
      <c r="F151" s="665" t="s">
        <v>3072</v>
      </c>
      <c r="G151" s="664" t="s">
        <v>636</v>
      </c>
      <c r="H151" s="664" t="s">
        <v>1097</v>
      </c>
      <c r="I151" s="664" t="s">
        <v>1098</v>
      </c>
      <c r="J151" s="664" t="s">
        <v>1095</v>
      </c>
      <c r="K151" s="664" t="s">
        <v>1099</v>
      </c>
      <c r="L151" s="666">
        <v>138.37615390863729</v>
      </c>
      <c r="M151" s="666">
        <v>30</v>
      </c>
      <c r="N151" s="667">
        <v>4151.2846172591189</v>
      </c>
    </row>
    <row r="152" spans="1:14" ht="14.4" customHeight="1" x14ac:dyDescent="0.3">
      <c r="A152" s="662" t="s">
        <v>543</v>
      </c>
      <c r="B152" s="663" t="s">
        <v>544</v>
      </c>
      <c r="C152" s="664" t="s">
        <v>553</v>
      </c>
      <c r="D152" s="665" t="s">
        <v>3069</v>
      </c>
      <c r="E152" s="664" t="s">
        <v>559</v>
      </c>
      <c r="F152" s="665" t="s">
        <v>3072</v>
      </c>
      <c r="G152" s="664" t="s">
        <v>636</v>
      </c>
      <c r="H152" s="664" t="s">
        <v>1100</v>
      </c>
      <c r="I152" s="664" t="s">
        <v>1101</v>
      </c>
      <c r="J152" s="664" t="s">
        <v>1102</v>
      </c>
      <c r="K152" s="664" t="s">
        <v>1103</v>
      </c>
      <c r="L152" s="666">
        <v>80.883333333333326</v>
      </c>
      <c r="M152" s="666">
        <v>2</v>
      </c>
      <c r="N152" s="667">
        <v>161.76666666666665</v>
      </c>
    </row>
    <row r="153" spans="1:14" ht="14.4" customHeight="1" x14ac:dyDescent="0.3">
      <c r="A153" s="662" t="s">
        <v>543</v>
      </c>
      <c r="B153" s="663" t="s">
        <v>544</v>
      </c>
      <c r="C153" s="664" t="s">
        <v>553</v>
      </c>
      <c r="D153" s="665" t="s">
        <v>3069</v>
      </c>
      <c r="E153" s="664" t="s">
        <v>559</v>
      </c>
      <c r="F153" s="665" t="s">
        <v>3072</v>
      </c>
      <c r="G153" s="664" t="s">
        <v>636</v>
      </c>
      <c r="H153" s="664" t="s">
        <v>1104</v>
      </c>
      <c r="I153" s="664" t="s">
        <v>1105</v>
      </c>
      <c r="J153" s="664" t="s">
        <v>1106</v>
      </c>
      <c r="K153" s="664" t="s">
        <v>1107</v>
      </c>
      <c r="L153" s="666">
        <v>69.431027464516276</v>
      </c>
      <c r="M153" s="666">
        <v>58</v>
      </c>
      <c r="N153" s="667">
        <v>4026.9995929419438</v>
      </c>
    </row>
    <row r="154" spans="1:14" ht="14.4" customHeight="1" x14ac:dyDescent="0.3">
      <c r="A154" s="662" t="s">
        <v>543</v>
      </c>
      <c r="B154" s="663" t="s">
        <v>544</v>
      </c>
      <c r="C154" s="664" t="s">
        <v>553</v>
      </c>
      <c r="D154" s="665" t="s">
        <v>3069</v>
      </c>
      <c r="E154" s="664" t="s">
        <v>559</v>
      </c>
      <c r="F154" s="665" t="s">
        <v>3072</v>
      </c>
      <c r="G154" s="664" t="s">
        <v>636</v>
      </c>
      <c r="H154" s="664" t="s">
        <v>1108</v>
      </c>
      <c r="I154" s="664" t="s">
        <v>1109</v>
      </c>
      <c r="J154" s="664" t="s">
        <v>1110</v>
      </c>
      <c r="K154" s="664" t="s">
        <v>1111</v>
      </c>
      <c r="L154" s="666">
        <v>43.05836842105262</v>
      </c>
      <c r="M154" s="666">
        <v>190</v>
      </c>
      <c r="N154" s="667">
        <v>8181.0899999999983</v>
      </c>
    </row>
    <row r="155" spans="1:14" ht="14.4" customHeight="1" x14ac:dyDescent="0.3">
      <c r="A155" s="662" t="s">
        <v>543</v>
      </c>
      <c r="B155" s="663" t="s">
        <v>544</v>
      </c>
      <c r="C155" s="664" t="s">
        <v>553</v>
      </c>
      <c r="D155" s="665" t="s">
        <v>3069</v>
      </c>
      <c r="E155" s="664" t="s">
        <v>559</v>
      </c>
      <c r="F155" s="665" t="s">
        <v>3072</v>
      </c>
      <c r="G155" s="664" t="s">
        <v>636</v>
      </c>
      <c r="H155" s="664" t="s">
        <v>1112</v>
      </c>
      <c r="I155" s="664" t="s">
        <v>1113</v>
      </c>
      <c r="J155" s="664" t="s">
        <v>1114</v>
      </c>
      <c r="K155" s="664" t="s">
        <v>1115</v>
      </c>
      <c r="L155" s="666">
        <v>57.045959794083139</v>
      </c>
      <c r="M155" s="666">
        <v>15</v>
      </c>
      <c r="N155" s="667">
        <v>855.68939691124706</v>
      </c>
    </row>
    <row r="156" spans="1:14" ht="14.4" customHeight="1" x14ac:dyDescent="0.3">
      <c r="A156" s="662" t="s">
        <v>543</v>
      </c>
      <c r="B156" s="663" t="s">
        <v>544</v>
      </c>
      <c r="C156" s="664" t="s">
        <v>553</v>
      </c>
      <c r="D156" s="665" t="s">
        <v>3069</v>
      </c>
      <c r="E156" s="664" t="s">
        <v>559</v>
      </c>
      <c r="F156" s="665" t="s">
        <v>3072</v>
      </c>
      <c r="G156" s="664" t="s">
        <v>636</v>
      </c>
      <c r="H156" s="664" t="s">
        <v>1116</v>
      </c>
      <c r="I156" s="664" t="s">
        <v>1117</v>
      </c>
      <c r="J156" s="664" t="s">
        <v>1118</v>
      </c>
      <c r="K156" s="664" t="s">
        <v>1119</v>
      </c>
      <c r="L156" s="666">
        <v>88.549944507409265</v>
      </c>
      <c r="M156" s="666">
        <v>16</v>
      </c>
      <c r="N156" s="667">
        <v>1416.7991121185482</v>
      </c>
    </row>
    <row r="157" spans="1:14" ht="14.4" customHeight="1" x14ac:dyDescent="0.3">
      <c r="A157" s="662" t="s">
        <v>543</v>
      </c>
      <c r="B157" s="663" t="s">
        <v>544</v>
      </c>
      <c r="C157" s="664" t="s">
        <v>553</v>
      </c>
      <c r="D157" s="665" t="s">
        <v>3069</v>
      </c>
      <c r="E157" s="664" t="s">
        <v>559</v>
      </c>
      <c r="F157" s="665" t="s">
        <v>3072</v>
      </c>
      <c r="G157" s="664" t="s">
        <v>636</v>
      </c>
      <c r="H157" s="664" t="s">
        <v>1120</v>
      </c>
      <c r="I157" s="664" t="s">
        <v>1120</v>
      </c>
      <c r="J157" s="664" t="s">
        <v>780</v>
      </c>
      <c r="K157" s="664" t="s">
        <v>1121</v>
      </c>
      <c r="L157" s="666">
        <v>105.44507342703298</v>
      </c>
      <c r="M157" s="666">
        <v>12</v>
      </c>
      <c r="N157" s="667">
        <v>1265.3408811243958</v>
      </c>
    </row>
    <row r="158" spans="1:14" ht="14.4" customHeight="1" x14ac:dyDescent="0.3">
      <c r="A158" s="662" t="s">
        <v>543</v>
      </c>
      <c r="B158" s="663" t="s">
        <v>544</v>
      </c>
      <c r="C158" s="664" t="s">
        <v>553</v>
      </c>
      <c r="D158" s="665" t="s">
        <v>3069</v>
      </c>
      <c r="E158" s="664" t="s">
        <v>559</v>
      </c>
      <c r="F158" s="665" t="s">
        <v>3072</v>
      </c>
      <c r="G158" s="664" t="s">
        <v>636</v>
      </c>
      <c r="H158" s="664" t="s">
        <v>1122</v>
      </c>
      <c r="I158" s="664" t="s">
        <v>1123</v>
      </c>
      <c r="J158" s="664" t="s">
        <v>1124</v>
      </c>
      <c r="K158" s="664" t="s">
        <v>1125</v>
      </c>
      <c r="L158" s="666">
        <v>279.74942713052951</v>
      </c>
      <c r="M158" s="666">
        <v>4</v>
      </c>
      <c r="N158" s="667">
        <v>1118.997708522118</v>
      </c>
    </row>
    <row r="159" spans="1:14" ht="14.4" customHeight="1" x14ac:dyDescent="0.3">
      <c r="A159" s="662" t="s">
        <v>543</v>
      </c>
      <c r="B159" s="663" t="s">
        <v>544</v>
      </c>
      <c r="C159" s="664" t="s">
        <v>553</v>
      </c>
      <c r="D159" s="665" t="s">
        <v>3069</v>
      </c>
      <c r="E159" s="664" t="s">
        <v>559</v>
      </c>
      <c r="F159" s="665" t="s">
        <v>3072</v>
      </c>
      <c r="G159" s="664" t="s">
        <v>636</v>
      </c>
      <c r="H159" s="664" t="s">
        <v>1126</v>
      </c>
      <c r="I159" s="664" t="s">
        <v>1127</v>
      </c>
      <c r="J159" s="664" t="s">
        <v>1128</v>
      </c>
      <c r="K159" s="664" t="s">
        <v>1129</v>
      </c>
      <c r="L159" s="666">
        <v>72.559696159173086</v>
      </c>
      <c r="M159" s="666">
        <v>1</v>
      </c>
      <c r="N159" s="667">
        <v>72.559696159173086</v>
      </c>
    </row>
    <row r="160" spans="1:14" ht="14.4" customHeight="1" x14ac:dyDescent="0.3">
      <c r="A160" s="662" t="s">
        <v>543</v>
      </c>
      <c r="B160" s="663" t="s">
        <v>544</v>
      </c>
      <c r="C160" s="664" t="s">
        <v>553</v>
      </c>
      <c r="D160" s="665" t="s">
        <v>3069</v>
      </c>
      <c r="E160" s="664" t="s">
        <v>559</v>
      </c>
      <c r="F160" s="665" t="s">
        <v>3072</v>
      </c>
      <c r="G160" s="664" t="s">
        <v>636</v>
      </c>
      <c r="H160" s="664" t="s">
        <v>1130</v>
      </c>
      <c r="I160" s="664" t="s">
        <v>1131</v>
      </c>
      <c r="J160" s="664" t="s">
        <v>1132</v>
      </c>
      <c r="K160" s="664" t="s">
        <v>1075</v>
      </c>
      <c r="L160" s="666">
        <v>39.345776840378981</v>
      </c>
      <c r="M160" s="666">
        <v>10</v>
      </c>
      <c r="N160" s="667">
        <v>393.45776840378983</v>
      </c>
    </row>
    <row r="161" spans="1:14" ht="14.4" customHeight="1" x14ac:dyDescent="0.3">
      <c r="A161" s="662" t="s">
        <v>543</v>
      </c>
      <c r="B161" s="663" t="s">
        <v>544</v>
      </c>
      <c r="C161" s="664" t="s">
        <v>553</v>
      </c>
      <c r="D161" s="665" t="s">
        <v>3069</v>
      </c>
      <c r="E161" s="664" t="s">
        <v>559</v>
      </c>
      <c r="F161" s="665" t="s">
        <v>3072</v>
      </c>
      <c r="G161" s="664" t="s">
        <v>636</v>
      </c>
      <c r="H161" s="664" t="s">
        <v>1133</v>
      </c>
      <c r="I161" s="664" t="s">
        <v>1134</v>
      </c>
      <c r="J161" s="664" t="s">
        <v>1135</v>
      </c>
      <c r="K161" s="664" t="s">
        <v>1136</v>
      </c>
      <c r="L161" s="666">
        <v>32.200000000000003</v>
      </c>
      <c r="M161" s="666">
        <v>2</v>
      </c>
      <c r="N161" s="667">
        <v>64.400000000000006</v>
      </c>
    </row>
    <row r="162" spans="1:14" ht="14.4" customHeight="1" x14ac:dyDescent="0.3">
      <c r="A162" s="662" t="s">
        <v>543</v>
      </c>
      <c r="B162" s="663" t="s">
        <v>544</v>
      </c>
      <c r="C162" s="664" t="s">
        <v>553</v>
      </c>
      <c r="D162" s="665" t="s">
        <v>3069</v>
      </c>
      <c r="E162" s="664" t="s">
        <v>559</v>
      </c>
      <c r="F162" s="665" t="s">
        <v>3072</v>
      </c>
      <c r="G162" s="664" t="s">
        <v>636</v>
      </c>
      <c r="H162" s="664" t="s">
        <v>1137</v>
      </c>
      <c r="I162" s="664" t="s">
        <v>1138</v>
      </c>
      <c r="J162" s="664" t="s">
        <v>1139</v>
      </c>
      <c r="K162" s="664" t="s">
        <v>1140</v>
      </c>
      <c r="L162" s="666">
        <v>516.32660816820999</v>
      </c>
      <c r="M162" s="666">
        <v>10</v>
      </c>
      <c r="N162" s="667">
        <v>5163.2660816820999</v>
      </c>
    </row>
    <row r="163" spans="1:14" ht="14.4" customHeight="1" x14ac:dyDescent="0.3">
      <c r="A163" s="662" t="s">
        <v>543</v>
      </c>
      <c r="B163" s="663" t="s">
        <v>544</v>
      </c>
      <c r="C163" s="664" t="s">
        <v>553</v>
      </c>
      <c r="D163" s="665" t="s">
        <v>3069</v>
      </c>
      <c r="E163" s="664" t="s">
        <v>559</v>
      </c>
      <c r="F163" s="665" t="s">
        <v>3072</v>
      </c>
      <c r="G163" s="664" t="s">
        <v>636</v>
      </c>
      <c r="H163" s="664" t="s">
        <v>1141</v>
      </c>
      <c r="I163" s="664" t="s">
        <v>1142</v>
      </c>
      <c r="J163" s="664" t="s">
        <v>1143</v>
      </c>
      <c r="K163" s="664" t="s">
        <v>1144</v>
      </c>
      <c r="L163" s="666">
        <v>53.140004888257359</v>
      </c>
      <c r="M163" s="666">
        <v>4</v>
      </c>
      <c r="N163" s="667">
        <v>212.56001955302943</v>
      </c>
    </row>
    <row r="164" spans="1:14" ht="14.4" customHeight="1" x14ac:dyDescent="0.3">
      <c r="A164" s="662" t="s">
        <v>543</v>
      </c>
      <c r="B164" s="663" t="s">
        <v>544</v>
      </c>
      <c r="C164" s="664" t="s">
        <v>553</v>
      </c>
      <c r="D164" s="665" t="s">
        <v>3069</v>
      </c>
      <c r="E164" s="664" t="s">
        <v>559</v>
      </c>
      <c r="F164" s="665" t="s">
        <v>3072</v>
      </c>
      <c r="G164" s="664" t="s">
        <v>636</v>
      </c>
      <c r="H164" s="664" t="s">
        <v>1145</v>
      </c>
      <c r="I164" s="664" t="s">
        <v>1146</v>
      </c>
      <c r="J164" s="664" t="s">
        <v>1147</v>
      </c>
      <c r="K164" s="664" t="s">
        <v>1148</v>
      </c>
      <c r="L164" s="666">
        <v>37.456182029521734</v>
      </c>
      <c r="M164" s="666">
        <v>16</v>
      </c>
      <c r="N164" s="667">
        <v>599.29891247234775</v>
      </c>
    </row>
    <row r="165" spans="1:14" ht="14.4" customHeight="1" x14ac:dyDescent="0.3">
      <c r="A165" s="662" t="s">
        <v>543</v>
      </c>
      <c r="B165" s="663" t="s">
        <v>544</v>
      </c>
      <c r="C165" s="664" t="s">
        <v>553</v>
      </c>
      <c r="D165" s="665" t="s">
        <v>3069</v>
      </c>
      <c r="E165" s="664" t="s">
        <v>559</v>
      </c>
      <c r="F165" s="665" t="s">
        <v>3072</v>
      </c>
      <c r="G165" s="664" t="s">
        <v>636</v>
      </c>
      <c r="H165" s="664" t="s">
        <v>1149</v>
      </c>
      <c r="I165" s="664" t="s">
        <v>1150</v>
      </c>
      <c r="J165" s="664" t="s">
        <v>1151</v>
      </c>
      <c r="K165" s="664" t="s">
        <v>1152</v>
      </c>
      <c r="L165" s="666">
        <v>112.95238529226049</v>
      </c>
      <c r="M165" s="666">
        <v>4</v>
      </c>
      <c r="N165" s="667">
        <v>451.80954116904195</v>
      </c>
    </row>
    <row r="166" spans="1:14" ht="14.4" customHeight="1" x14ac:dyDescent="0.3">
      <c r="A166" s="662" t="s">
        <v>543</v>
      </c>
      <c r="B166" s="663" t="s">
        <v>544</v>
      </c>
      <c r="C166" s="664" t="s">
        <v>553</v>
      </c>
      <c r="D166" s="665" t="s">
        <v>3069</v>
      </c>
      <c r="E166" s="664" t="s">
        <v>559</v>
      </c>
      <c r="F166" s="665" t="s">
        <v>3072</v>
      </c>
      <c r="G166" s="664" t="s">
        <v>636</v>
      </c>
      <c r="H166" s="664" t="s">
        <v>1153</v>
      </c>
      <c r="I166" s="664" t="s">
        <v>1154</v>
      </c>
      <c r="J166" s="664" t="s">
        <v>1155</v>
      </c>
      <c r="K166" s="664" t="s">
        <v>1156</v>
      </c>
      <c r="L166" s="666">
        <v>46.659999999999989</v>
      </c>
      <c r="M166" s="666">
        <v>3</v>
      </c>
      <c r="N166" s="667">
        <v>139.97999999999996</v>
      </c>
    </row>
    <row r="167" spans="1:14" ht="14.4" customHeight="1" x14ac:dyDescent="0.3">
      <c r="A167" s="662" t="s">
        <v>543</v>
      </c>
      <c r="B167" s="663" t="s">
        <v>544</v>
      </c>
      <c r="C167" s="664" t="s">
        <v>553</v>
      </c>
      <c r="D167" s="665" t="s">
        <v>3069</v>
      </c>
      <c r="E167" s="664" t="s">
        <v>559</v>
      </c>
      <c r="F167" s="665" t="s">
        <v>3072</v>
      </c>
      <c r="G167" s="664" t="s">
        <v>636</v>
      </c>
      <c r="H167" s="664" t="s">
        <v>1157</v>
      </c>
      <c r="I167" s="664" t="s">
        <v>1158</v>
      </c>
      <c r="J167" s="664" t="s">
        <v>1159</v>
      </c>
      <c r="K167" s="664" t="s">
        <v>1160</v>
      </c>
      <c r="L167" s="666">
        <v>153.54999999999998</v>
      </c>
      <c r="M167" s="666">
        <v>2</v>
      </c>
      <c r="N167" s="667">
        <v>307.09999999999997</v>
      </c>
    </row>
    <row r="168" spans="1:14" ht="14.4" customHeight="1" x14ac:dyDescent="0.3">
      <c r="A168" s="662" t="s">
        <v>543</v>
      </c>
      <c r="B168" s="663" t="s">
        <v>544</v>
      </c>
      <c r="C168" s="664" t="s">
        <v>553</v>
      </c>
      <c r="D168" s="665" t="s">
        <v>3069</v>
      </c>
      <c r="E168" s="664" t="s">
        <v>559</v>
      </c>
      <c r="F168" s="665" t="s">
        <v>3072</v>
      </c>
      <c r="G168" s="664" t="s">
        <v>636</v>
      </c>
      <c r="H168" s="664" t="s">
        <v>1161</v>
      </c>
      <c r="I168" s="664" t="s">
        <v>1162</v>
      </c>
      <c r="J168" s="664" t="s">
        <v>1163</v>
      </c>
      <c r="K168" s="664" t="s">
        <v>1164</v>
      </c>
      <c r="L168" s="666">
        <v>138.3300429593327</v>
      </c>
      <c r="M168" s="666">
        <v>5</v>
      </c>
      <c r="N168" s="667">
        <v>691.65021479666348</v>
      </c>
    </row>
    <row r="169" spans="1:14" ht="14.4" customHeight="1" x14ac:dyDescent="0.3">
      <c r="A169" s="662" t="s">
        <v>543</v>
      </c>
      <c r="B169" s="663" t="s">
        <v>544</v>
      </c>
      <c r="C169" s="664" t="s">
        <v>553</v>
      </c>
      <c r="D169" s="665" t="s">
        <v>3069</v>
      </c>
      <c r="E169" s="664" t="s">
        <v>559</v>
      </c>
      <c r="F169" s="665" t="s">
        <v>3072</v>
      </c>
      <c r="G169" s="664" t="s">
        <v>636</v>
      </c>
      <c r="H169" s="664" t="s">
        <v>1165</v>
      </c>
      <c r="I169" s="664" t="s">
        <v>1166</v>
      </c>
      <c r="J169" s="664" t="s">
        <v>807</v>
      </c>
      <c r="K169" s="664" t="s">
        <v>1167</v>
      </c>
      <c r="L169" s="666">
        <v>160.43584302492192</v>
      </c>
      <c r="M169" s="666">
        <v>15</v>
      </c>
      <c r="N169" s="667">
        <v>2406.537645373829</v>
      </c>
    </row>
    <row r="170" spans="1:14" ht="14.4" customHeight="1" x14ac:dyDescent="0.3">
      <c r="A170" s="662" t="s">
        <v>543</v>
      </c>
      <c r="B170" s="663" t="s">
        <v>544</v>
      </c>
      <c r="C170" s="664" t="s">
        <v>553</v>
      </c>
      <c r="D170" s="665" t="s">
        <v>3069</v>
      </c>
      <c r="E170" s="664" t="s">
        <v>559</v>
      </c>
      <c r="F170" s="665" t="s">
        <v>3072</v>
      </c>
      <c r="G170" s="664" t="s">
        <v>636</v>
      </c>
      <c r="H170" s="664" t="s">
        <v>1168</v>
      </c>
      <c r="I170" s="664" t="s">
        <v>1169</v>
      </c>
      <c r="J170" s="664" t="s">
        <v>1170</v>
      </c>
      <c r="K170" s="664" t="s">
        <v>1171</v>
      </c>
      <c r="L170" s="666">
        <v>47.597764221438069</v>
      </c>
      <c r="M170" s="666">
        <v>70</v>
      </c>
      <c r="N170" s="667">
        <v>3331.8434955006646</v>
      </c>
    </row>
    <row r="171" spans="1:14" ht="14.4" customHeight="1" x14ac:dyDescent="0.3">
      <c r="A171" s="662" t="s">
        <v>543</v>
      </c>
      <c r="B171" s="663" t="s">
        <v>544</v>
      </c>
      <c r="C171" s="664" t="s">
        <v>553</v>
      </c>
      <c r="D171" s="665" t="s">
        <v>3069</v>
      </c>
      <c r="E171" s="664" t="s">
        <v>559</v>
      </c>
      <c r="F171" s="665" t="s">
        <v>3072</v>
      </c>
      <c r="G171" s="664" t="s">
        <v>636</v>
      </c>
      <c r="H171" s="664" t="s">
        <v>1172</v>
      </c>
      <c r="I171" s="664" t="s">
        <v>1173</v>
      </c>
      <c r="J171" s="664" t="s">
        <v>1174</v>
      </c>
      <c r="K171" s="664" t="s">
        <v>1175</v>
      </c>
      <c r="L171" s="666">
        <v>26.28</v>
      </c>
      <c r="M171" s="666">
        <v>1</v>
      </c>
      <c r="N171" s="667">
        <v>26.28</v>
      </c>
    </row>
    <row r="172" spans="1:14" ht="14.4" customHeight="1" x14ac:dyDescent="0.3">
      <c r="A172" s="662" t="s">
        <v>543</v>
      </c>
      <c r="B172" s="663" t="s">
        <v>544</v>
      </c>
      <c r="C172" s="664" t="s">
        <v>553</v>
      </c>
      <c r="D172" s="665" t="s">
        <v>3069</v>
      </c>
      <c r="E172" s="664" t="s">
        <v>559</v>
      </c>
      <c r="F172" s="665" t="s">
        <v>3072</v>
      </c>
      <c r="G172" s="664" t="s">
        <v>636</v>
      </c>
      <c r="H172" s="664" t="s">
        <v>1176</v>
      </c>
      <c r="I172" s="664" t="s">
        <v>1176</v>
      </c>
      <c r="J172" s="664" t="s">
        <v>1177</v>
      </c>
      <c r="K172" s="664" t="s">
        <v>1178</v>
      </c>
      <c r="L172" s="666">
        <v>318.81666666666672</v>
      </c>
      <c r="M172" s="666">
        <v>9</v>
      </c>
      <c r="N172" s="667">
        <v>2869.3500000000004</v>
      </c>
    </row>
    <row r="173" spans="1:14" ht="14.4" customHeight="1" x14ac:dyDescent="0.3">
      <c r="A173" s="662" t="s">
        <v>543</v>
      </c>
      <c r="B173" s="663" t="s">
        <v>544</v>
      </c>
      <c r="C173" s="664" t="s">
        <v>553</v>
      </c>
      <c r="D173" s="665" t="s">
        <v>3069</v>
      </c>
      <c r="E173" s="664" t="s">
        <v>559</v>
      </c>
      <c r="F173" s="665" t="s">
        <v>3072</v>
      </c>
      <c r="G173" s="664" t="s">
        <v>636</v>
      </c>
      <c r="H173" s="664" t="s">
        <v>1179</v>
      </c>
      <c r="I173" s="664" t="s">
        <v>1180</v>
      </c>
      <c r="J173" s="664" t="s">
        <v>1181</v>
      </c>
      <c r="K173" s="664" t="s">
        <v>1182</v>
      </c>
      <c r="L173" s="666">
        <v>244.1313011279685</v>
      </c>
      <c r="M173" s="666">
        <v>6</v>
      </c>
      <c r="N173" s="667">
        <v>1464.7878067678109</v>
      </c>
    </row>
    <row r="174" spans="1:14" ht="14.4" customHeight="1" x14ac:dyDescent="0.3">
      <c r="A174" s="662" t="s">
        <v>543</v>
      </c>
      <c r="B174" s="663" t="s">
        <v>544</v>
      </c>
      <c r="C174" s="664" t="s">
        <v>553</v>
      </c>
      <c r="D174" s="665" t="s">
        <v>3069</v>
      </c>
      <c r="E174" s="664" t="s">
        <v>559</v>
      </c>
      <c r="F174" s="665" t="s">
        <v>3072</v>
      </c>
      <c r="G174" s="664" t="s">
        <v>636</v>
      </c>
      <c r="H174" s="664" t="s">
        <v>1183</v>
      </c>
      <c r="I174" s="664" t="s">
        <v>215</v>
      </c>
      <c r="J174" s="664" t="s">
        <v>1184</v>
      </c>
      <c r="K174" s="664"/>
      <c r="L174" s="666">
        <v>36.299999999999962</v>
      </c>
      <c r="M174" s="666">
        <v>2</v>
      </c>
      <c r="N174" s="667">
        <v>72.599999999999923</v>
      </c>
    </row>
    <row r="175" spans="1:14" ht="14.4" customHeight="1" x14ac:dyDescent="0.3">
      <c r="A175" s="662" t="s">
        <v>543</v>
      </c>
      <c r="B175" s="663" t="s">
        <v>544</v>
      </c>
      <c r="C175" s="664" t="s">
        <v>553</v>
      </c>
      <c r="D175" s="665" t="s">
        <v>3069</v>
      </c>
      <c r="E175" s="664" t="s">
        <v>559</v>
      </c>
      <c r="F175" s="665" t="s">
        <v>3072</v>
      </c>
      <c r="G175" s="664" t="s">
        <v>636</v>
      </c>
      <c r="H175" s="664" t="s">
        <v>1185</v>
      </c>
      <c r="I175" s="664" t="s">
        <v>215</v>
      </c>
      <c r="J175" s="664" t="s">
        <v>1186</v>
      </c>
      <c r="K175" s="664"/>
      <c r="L175" s="666">
        <v>217.43522483943846</v>
      </c>
      <c r="M175" s="666">
        <v>21</v>
      </c>
      <c r="N175" s="667">
        <v>4566.1397216282076</v>
      </c>
    </row>
    <row r="176" spans="1:14" ht="14.4" customHeight="1" x14ac:dyDescent="0.3">
      <c r="A176" s="662" t="s">
        <v>543</v>
      </c>
      <c r="B176" s="663" t="s">
        <v>544</v>
      </c>
      <c r="C176" s="664" t="s">
        <v>553</v>
      </c>
      <c r="D176" s="665" t="s">
        <v>3069</v>
      </c>
      <c r="E176" s="664" t="s">
        <v>559</v>
      </c>
      <c r="F176" s="665" t="s">
        <v>3072</v>
      </c>
      <c r="G176" s="664" t="s">
        <v>636</v>
      </c>
      <c r="H176" s="664" t="s">
        <v>1187</v>
      </c>
      <c r="I176" s="664" t="s">
        <v>215</v>
      </c>
      <c r="J176" s="664" t="s">
        <v>1188</v>
      </c>
      <c r="K176" s="664" t="s">
        <v>1189</v>
      </c>
      <c r="L176" s="666">
        <v>40.039999999999992</v>
      </c>
      <c r="M176" s="666">
        <v>2</v>
      </c>
      <c r="N176" s="667">
        <v>80.079999999999984</v>
      </c>
    </row>
    <row r="177" spans="1:14" ht="14.4" customHeight="1" x14ac:dyDescent="0.3">
      <c r="A177" s="662" t="s">
        <v>543</v>
      </c>
      <c r="B177" s="663" t="s">
        <v>544</v>
      </c>
      <c r="C177" s="664" t="s">
        <v>553</v>
      </c>
      <c r="D177" s="665" t="s">
        <v>3069</v>
      </c>
      <c r="E177" s="664" t="s">
        <v>559</v>
      </c>
      <c r="F177" s="665" t="s">
        <v>3072</v>
      </c>
      <c r="G177" s="664" t="s">
        <v>636</v>
      </c>
      <c r="H177" s="664" t="s">
        <v>1190</v>
      </c>
      <c r="I177" s="664" t="s">
        <v>215</v>
      </c>
      <c r="J177" s="664" t="s">
        <v>1191</v>
      </c>
      <c r="K177" s="664"/>
      <c r="L177" s="666">
        <v>32.229787260252351</v>
      </c>
      <c r="M177" s="666">
        <v>2</v>
      </c>
      <c r="N177" s="667">
        <v>64.459574520504702</v>
      </c>
    </row>
    <row r="178" spans="1:14" ht="14.4" customHeight="1" x14ac:dyDescent="0.3">
      <c r="A178" s="662" t="s">
        <v>543</v>
      </c>
      <c r="B178" s="663" t="s">
        <v>544</v>
      </c>
      <c r="C178" s="664" t="s">
        <v>553</v>
      </c>
      <c r="D178" s="665" t="s">
        <v>3069</v>
      </c>
      <c r="E178" s="664" t="s">
        <v>559</v>
      </c>
      <c r="F178" s="665" t="s">
        <v>3072</v>
      </c>
      <c r="G178" s="664" t="s">
        <v>636</v>
      </c>
      <c r="H178" s="664" t="s">
        <v>1192</v>
      </c>
      <c r="I178" s="664" t="s">
        <v>1193</v>
      </c>
      <c r="J178" s="664" t="s">
        <v>1194</v>
      </c>
      <c r="K178" s="664" t="s">
        <v>1195</v>
      </c>
      <c r="L178" s="666">
        <v>68.834816278093953</v>
      </c>
      <c r="M178" s="666">
        <v>55</v>
      </c>
      <c r="N178" s="667">
        <v>3785.9148952951678</v>
      </c>
    </row>
    <row r="179" spans="1:14" ht="14.4" customHeight="1" x14ac:dyDescent="0.3">
      <c r="A179" s="662" t="s">
        <v>543</v>
      </c>
      <c r="B179" s="663" t="s">
        <v>544</v>
      </c>
      <c r="C179" s="664" t="s">
        <v>553</v>
      </c>
      <c r="D179" s="665" t="s">
        <v>3069</v>
      </c>
      <c r="E179" s="664" t="s">
        <v>559</v>
      </c>
      <c r="F179" s="665" t="s">
        <v>3072</v>
      </c>
      <c r="G179" s="664" t="s">
        <v>636</v>
      </c>
      <c r="H179" s="664" t="s">
        <v>1196</v>
      </c>
      <c r="I179" s="664" t="s">
        <v>1197</v>
      </c>
      <c r="J179" s="664" t="s">
        <v>1198</v>
      </c>
      <c r="K179" s="664" t="s">
        <v>961</v>
      </c>
      <c r="L179" s="666">
        <v>25.609969501486059</v>
      </c>
      <c r="M179" s="666">
        <v>9</v>
      </c>
      <c r="N179" s="667">
        <v>230.48972551337454</v>
      </c>
    </row>
    <row r="180" spans="1:14" ht="14.4" customHeight="1" x14ac:dyDescent="0.3">
      <c r="A180" s="662" t="s">
        <v>543</v>
      </c>
      <c r="B180" s="663" t="s">
        <v>544</v>
      </c>
      <c r="C180" s="664" t="s">
        <v>553</v>
      </c>
      <c r="D180" s="665" t="s">
        <v>3069</v>
      </c>
      <c r="E180" s="664" t="s">
        <v>559</v>
      </c>
      <c r="F180" s="665" t="s">
        <v>3072</v>
      </c>
      <c r="G180" s="664" t="s">
        <v>636</v>
      </c>
      <c r="H180" s="664" t="s">
        <v>1199</v>
      </c>
      <c r="I180" s="664" t="s">
        <v>1200</v>
      </c>
      <c r="J180" s="664" t="s">
        <v>1174</v>
      </c>
      <c r="K180" s="664" t="s">
        <v>1201</v>
      </c>
      <c r="L180" s="666">
        <v>58.266874789765666</v>
      </c>
      <c r="M180" s="666">
        <v>14</v>
      </c>
      <c r="N180" s="667">
        <v>815.73624705671932</v>
      </c>
    </row>
    <row r="181" spans="1:14" ht="14.4" customHeight="1" x14ac:dyDescent="0.3">
      <c r="A181" s="662" t="s">
        <v>543</v>
      </c>
      <c r="B181" s="663" t="s">
        <v>544</v>
      </c>
      <c r="C181" s="664" t="s">
        <v>553</v>
      </c>
      <c r="D181" s="665" t="s">
        <v>3069</v>
      </c>
      <c r="E181" s="664" t="s">
        <v>559</v>
      </c>
      <c r="F181" s="665" t="s">
        <v>3072</v>
      </c>
      <c r="G181" s="664" t="s">
        <v>636</v>
      </c>
      <c r="H181" s="664" t="s">
        <v>1202</v>
      </c>
      <c r="I181" s="664" t="s">
        <v>1203</v>
      </c>
      <c r="J181" s="664" t="s">
        <v>1204</v>
      </c>
      <c r="K181" s="664" t="s">
        <v>1036</v>
      </c>
      <c r="L181" s="666">
        <v>62.709607953647343</v>
      </c>
      <c r="M181" s="666">
        <v>6</v>
      </c>
      <c r="N181" s="667">
        <v>376.25764772188404</v>
      </c>
    </row>
    <row r="182" spans="1:14" ht="14.4" customHeight="1" x14ac:dyDescent="0.3">
      <c r="A182" s="662" t="s">
        <v>543</v>
      </c>
      <c r="B182" s="663" t="s">
        <v>544</v>
      </c>
      <c r="C182" s="664" t="s">
        <v>553</v>
      </c>
      <c r="D182" s="665" t="s">
        <v>3069</v>
      </c>
      <c r="E182" s="664" t="s">
        <v>559</v>
      </c>
      <c r="F182" s="665" t="s">
        <v>3072</v>
      </c>
      <c r="G182" s="664" t="s">
        <v>636</v>
      </c>
      <c r="H182" s="664" t="s">
        <v>1205</v>
      </c>
      <c r="I182" s="664" t="s">
        <v>1206</v>
      </c>
      <c r="J182" s="664" t="s">
        <v>1080</v>
      </c>
      <c r="K182" s="664" t="s">
        <v>1207</v>
      </c>
      <c r="L182" s="666">
        <v>366.60999999999996</v>
      </c>
      <c r="M182" s="666">
        <v>3</v>
      </c>
      <c r="N182" s="667">
        <v>1099.83</v>
      </c>
    </row>
    <row r="183" spans="1:14" ht="14.4" customHeight="1" x14ac:dyDescent="0.3">
      <c r="A183" s="662" t="s">
        <v>543</v>
      </c>
      <c r="B183" s="663" t="s">
        <v>544</v>
      </c>
      <c r="C183" s="664" t="s">
        <v>553</v>
      </c>
      <c r="D183" s="665" t="s">
        <v>3069</v>
      </c>
      <c r="E183" s="664" t="s">
        <v>559</v>
      </c>
      <c r="F183" s="665" t="s">
        <v>3072</v>
      </c>
      <c r="G183" s="664" t="s">
        <v>636</v>
      </c>
      <c r="H183" s="664" t="s">
        <v>1208</v>
      </c>
      <c r="I183" s="664" t="s">
        <v>1209</v>
      </c>
      <c r="J183" s="664" t="s">
        <v>1210</v>
      </c>
      <c r="K183" s="664" t="s">
        <v>1211</v>
      </c>
      <c r="L183" s="666">
        <v>112.9718565711004</v>
      </c>
      <c r="M183" s="666">
        <v>15</v>
      </c>
      <c r="N183" s="667">
        <v>1694.577848566506</v>
      </c>
    </row>
    <row r="184" spans="1:14" ht="14.4" customHeight="1" x14ac:dyDescent="0.3">
      <c r="A184" s="662" t="s">
        <v>543</v>
      </c>
      <c r="B184" s="663" t="s">
        <v>544</v>
      </c>
      <c r="C184" s="664" t="s">
        <v>553</v>
      </c>
      <c r="D184" s="665" t="s">
        <v>3069</v>
      </c>
      <c r="E184" s="664" t="s">
        <v>559</v>
      </c>
      <c r="F184" s="665" t="s">
        <v>3072</v>
      </c>
      <c r="G184" s="664" t="s">
        <v>636</v>
      </c>
      <c r="H184" s="664" t="s">
        <v>1212</v>
      </c>
      <c r="I184" s="664" t="s">
        <v>1213</v>
      </c>
      <c r="J184" s="664" t="s">
        <v>1214</v>
      </c>
      <c r="K184" s="664" t="s">
        <v>1215</v>
      </c>
      <c r="L184" s="666">
        <v>31.71616476595872</v>
      </c>
      <c r="M184" s="666">
        <v>28</v>
      </c>
      <c r="N184" s="667">
        <v>888.05261344684413</v>
      </c>
    </row>
    <row r="185" spans="1:14" ht="14.4" customHeight="1" x14ac:dyDescent="0.3">
      <c r="A185" s="662" t="s">
        <v>543</v>
      </c>
      <c r="B185" s="663" t="s">
        <v>544</v>
      </c>
      <c r="C185" s="664" t="s">
        <v>553</v>
      </c>
      <c r="D185" s="665" t="s">
        <v>3069</v>
      </c>
      <c r="E185" s="664" t="s">
        <v>559</v>
      </c>
      <c r="F185" s="665" t="s">
        <v>3072</v>
      </c>
      <c r="G185" s="664" t="s">
        <v>636</v>
      </c>
      <c r="H185" s="664" t="s">
        <v>1216</v>
      </c>
      <c r="I185" s="664" t="s">
        <v>1217</v>
      </c>
      <c r="J185" s="664" t="s">
        <v>1218</v>
      </c>
      <c r="K185" s="664" t="s">
        <v>1219</v>
      </c>
      <c r="L185" s="666">
        <v>34.399968611683946</v>
      </c>
      <c r="M185" s="666">
        <v>7</v>
      </c>
      <c r="N185" s="667">
        <v>240.7997802817876</v>
      </c>
    </row>
    <row r="186" spans="1:14" ht="14.4" customHeight="1" x14ac:dyDescent="0.3">
      <c r="A186" s="662" t="s">
        <v>543</v>
      </c>
      <c r="B186" s="663" t="s">
        <v>544</v>
      </c>
      <c r="C186" s="664" t="s">
        <v>553</v>
      </c>
      <c r="D186" s="665" t="s">
        <v>3069</v>
      </c>
      <c r="E186" s="664" t="s">
        <v>559</v>
      </c>
      <c r="F186" s="665" t="s">
        <v>3072</v>
      </c>
      <c r="G186" s="664" t="s">
        <v>636</v>
      </c>
      <c r="H186" s="664" t="s">
        <v>1220</v>
      </c>
      <c r="I186" s="664" t="s">
        <v>1221</v>
      </c>
      <c r="J186" s="664" t="s">
        <v>1222</v>
      </c>
      <c r="K186" s="664" t="s">
        <v>1223</v>
      </c>
      <c r="L186" s="666">
        <v>116.72414517949235</v>
      </c>
      <c r="M186" s="666">
        <v>14</v>
      </c>
      <c r="N186" s="667">
        <v>1634.138032512893</v>
      </c>
    </row>
    <row r="187" spans="1:14" ht="14.4" customHeight="1" x14ac:dyDescent="0.3">
      <c r="A187" s="662" t="s">
        <v>543</v>
      </c>
      <c r="B187" s="663" t="s">
        <v>544</v>
      </c>
      <c r="C187" s="664" t="s">
        <v>553</v>
      </c>
      <c r="D187" s="665" t="s">
        <v>3069</v>
      </c>
      <c r="E187" s="664" t="s">
        <v>559</v>
      </c>
      <c r="F187" s="665" t="s">
        <v>3072</v>
      </c>
      <c r="G187" s="664" t="s">
        <v>636</v>
      </c>
      <c r="H187" s="664" t="s">
        <v>1224</v>
      </c>
      <c r="I187" s="664" t="s">
        <v>1225</v>
      </c>
      <c r="J187" s="664" t="s">
        <v>1226</v>
      </c>
      <c r="K187" s="664" t="s">
        <v>1227</v>
      </c>
      <c r="L187" s="666">
        <v>68.549782390722186</v>
      </c>
      <c r="M187" s="666">
        <v>10</v>
      </c>
      <c r="N187" s="667">
        <v>685.49782390722191</v>
      </c>
    </row>
    <row r="188" spans="1:14" ht="14.4" customHeight="1" x14ac:dyDescent="0.3">
      <c r="A188" s="662" t="s">
        <v>543</v>
      </c>
      <c r="B188" s="663" t="s">
        <v>544</v>
      </c>
      <c r="C188" s="664" t="s">
        <v>553</v>
      </c>
      <c r="D188" s="665" t="s">
        <v>3069</v>
      </c>
      <c r="E188" s="664" t="s">
        <v>559</v>
      </c>
      <c r="F188" s="665" t="s">
        <v>3072</v>
      </c>
      <c r="G188" s="664" t="s">
        <v>636</v>
      </c>
      <c r="H188" s="664" t="s">
        <v>1228</v>
      </c>
      <c r="I188" s="664" t="s">
        <v>1229</v>
      </c>
      <c r="J188" s="664" t="s">
        <v>1230</v>
      </c>
      <c r="K188" s="664" t="s">
        <v>1231</v>
      </c>
      <c r="L188" s="666">
        <v>85.786095889724052</v>
      </c>
      <c r="M188" s="666">
        <v>26</v>
      </c>
      <c r="N188" s="667">
        <v>2230.4384931328254</v>
      </c>
    </row>
    <row r="189" spans="1:14" ht="14.4" customHeight="1" x14ac:dyDescent="0.3">
      <c r="A189" s="662" t="s">
        <v>543</v>
      </c>
      <c r="B189" s="663" t="s">
        <v>544</v>
      </c>
      <c r="C189" s="664" t="s">
        <v>553</v>
      </c>
      <c r="D189" s="665" t="s">
        <v>3069</v>
      </c>
      <c r="E189" s="664" t="s">
        <v>559</v>
      </c>
      <c r="F189" s="665" t="s">
        <v>3072</v>
      </c>
      <c r="G189" s="664" t="s">
        <v>636</v>
      </c>
      <c r="H189" s="664" t="s">
        <v>1232</v>
      </c>
      <c r="I189" s="664" t="s">
        <v>1233</v>
      </c>
      <c r="J189" s="664" t="s">
        <v>1230</v>
      </c>
      <c r="K189" s="664" t="s">
        <v>1234</v>
      </c>
      <c r="L189" s="666">
        <v>34.632400000000004</v>
      </c>
      <c r="M189" s="666">
        <v>25</v>
      </c>
      <c r="N189" s="667">
        <v>865.81000000000017</v>
      </c>
    </row>
    <row r="190" spans="1:14" ht="14.4" customHeight="1" x14ac:dyDescent="0.3">
      <c r="A190" s="662" t="s">
        <v>543</v>
      </c>
      <c r="B190" s="663" t="s">
        <v>544</v>
      </c>
      <c r="C190" s="664" t="s">
        <v>553</v>
      </c>
      <c r="D190" s="665" t="s">
        <v>3069</v>
      </c>
      <c r="E190" s="664" t="s">
        <v>559</v>
      </c>
      <c r="F190" s="665" t="s">
        <v>3072</v>
      </c>
      <c r="G190" s="664" t="s">
        <v>636</v>
      </c>
      <c r="H190" s="664" t="s">
        <v>1235</v>
      </c>
      <c r="I190" s="664" t="s">
        <v>1236</v>
      </c>
      <c r="J190" s="664" t="s">
        <v>1237</v>
      </c>
      <c r="K190" s="664" t="s">
        <v>1238</v>
      </c>
      <c r="L190" s="666">
        <v>761.05730466498051</v>
      </c>
      <c r="M190" s="666">
        <v>3</v>
      </c>
      <c r="N190" s="667">
        <v>2283.1719139949414</v>
      </c>
    </row>
    <row r="191" spans="1:14" ht="14.4" customHeight="1" x14ac:dyDescent="0.3">
      <c r="A191" s="662" t="s">
        <v>543</v>
      </c>
      <c r="B191" s="663" t="s">
        <v>544</v>
      </c>
      <c r="C191" s="664" t="s">
        <v>553</v>
      </c>
      <c r="D191" s="665" t="s">
        <v>3069</v>
      </c>
      <c r="E191" s="664" t="s">
        <v>559</v>
      </c>
      <c r="F191" s="665" t="s">
        <v>3072</v>
      </c>
      <c r="G191" s="664" t="s">
        <v>636</v>
      </c>
      <c r="H191" s="664" t="s">
        <v>1239</v>
      </c>
      <c r="I191" s="664" t="s">
        <v>1240</v>
      </c>
      <c r="J191" s="664" t="s">
        <v>1241</v>
      </c>
      <c r="K191" s="664" t="s">
        <v>1242</v>
      </c>
      <c r="L191" s="666">
        <v>53.9</v>
      </c>
      <c r="M191" s="666">
        <v>1</v>
      </c>
      <c r="N191" s="667">
        <v>53.9</v>
      </c>
    </row>
    <row r="192" spans="1:14" ht="14.4" customHeight="1" x14ac:dyDescent="0.3">
      <c r="A192" s="662" t="s">
        <v>543</v>
      </c>
      <c r="B192" s="663" t="s">
        <v>544</v>
      </c>
      <c r="C192" s="664" t="s">
        <v>553</v>
      </c>
      <c r="D192" s="665" t="s">
        <v>3069</v>
      </c>
      <c r="E192" s="664" t="s">
        <v>559</v>
      </c>
      <c r="F192" s="665" t="s">
        <v>3072</v>
      </c>
      <c r="G192" s="664" t="s">
        <v>636</v>
      </c>
      <c r="H192" s="664" t="s">
        <v>1243</v>
      </c>
      <c r="I192" s="664" t="s">
        <v>1244</v>
      </c>
      <c r="J192" s="664" t="s">
        <v>1245</v>
      </c>
      <c r="K192" s="664" t="s">
        <v>1246</v>
      </c>
      <c r="L192" s="666">
        <v>69.016447520732228</v>
      </c>
      <c r="M192" s="666">
        <v>4</v>
      </c>
      <c r="N192" s="667">
        <v>276.06579008292891</v>
      </c>
    </row>
    <row r="193" spans="1:14" ht="14.4" customHeight="1" x14ac:dyDescent="0.3">
      <c r="A193" s="662" t="s">
        <v>543</v>
      </c>
      <c r="B193" s="663" t="s">
        <v>544</v>
      </c>
      <c r="C193" s="664" t="s">
        <v>553</v>
      </c>
      <c r="D193" s="665" t="s">
        <v>3069</v>
      </c>
      <c r="E193" s="664" t="s">
        <v>559</v>
      </c>
      <c r="F193" s="665" t="s">
        <v>3072</v>
      </c>
      <c r="G193" s="664" t="s">
        <v>636</v>
      </c>
      <c r="H193" s="664" t="s">
        <v>1247</v>
      </c>
      <c r="I193" s="664" t="s">
        <v>1248</v>
      </c>
      <c r="J193" s="664" t="s">
        <v>925</v>
      </c>
      <c r="K193" s="664" t="s">
        <v>1249</v>
      </c>
      <c r="L193" s="666">
        <v>62.635999851324087</v>
      </c>
      <c r="M193" s="666">
        <v>9</v>
      </c>
      <c r="N193" s="667">
        <v>563.72399866191677</v>
      </c>
    </row>
    <row r="194" spans="1:14" ht="14.4" customHeight="1" x14ac:dyDescent="0.3">
      <c r="A194" s="662" t="s">
        <v>543</v>
      </c>
      <c r="B194" s="663" t="s">
        <v>544</v>
      </c>
      <c r="C194" s="664" t="s">
        <v>553</v>
      </c>
      <c r="D194" s="665" t="s">
        <v>3069</v>
      </c>
      <c r="E194" s="664" t="s">
        <v>559</v>
      </c>
      <c r="F194" s="665" t="s">
        <v>3072</v>
      </c>
      <c r="G194" s="664" t="s">
        <v>636</v>
      </c>
      <c r="H194" s="664" t="s">
        <v>1250</v>
      </c>
      <c r="I194" s="664" t="s">
        <v>1251</v>
      </c>
      <c r="J194" s="664" t="s">
        <v>1163</v>
      </c>
      <c r="K194" s="664" t="s">
        <v>1252</v>
      </c>
      <c r="L194" s="666">
        <v>174.06545346110528</v>
      </c>
      <c r="M194" s="666">
        <v>8</v>
      </c>
      <c r="N194" s="667">
        <v>1392.5236276888422</v>
      </c>
    </row>
    <row r="195" spans="1:14" ht="14.4" customHeight="1" x14ac:dyDescent="0.3">
      <c r="A195" s="662" t="s">
        <v>543</v>
      </c>
      <c r="B195" s="663" t="s">
        <v>544</v>
      </c>
      <c r="C195" s="664" t="s">
        <v>553</v>
      </c>
      <c r="D195" s="665" t="s">
        <v>3069</v>
      </c>
      <c r="E195" s="664" t="s">
        <v>559</v>
      </c>
      <c r="F195" s="665" t="s">
        <v>3072</v>
      </c>
      <c r="G195" s="664" t="s">
        <v>636</v>
      </c>
      <c r="H195" s="664" t="s">
        <v>1253</v>
      </c>
      <c r="I195" s="664" t="s">
        <v>1254</v>
      </c>
      <c r="J195" s="664" t="s">
        <v>1241</v>
      </c>
      <c r="K195" s="664" t="s">
        <v>1255</v>
      </c>
      <c r="L195" s="666">
        <v>25.660000000000011</v>
      </c>
      <c r="M195" s="666">
        <v>1</v>
      </c>
      <c r="N195" s="667">
        <v>25.660000000000011</v>
      </c>
    </row>
    <row r="196" spans="1:14" ht="14.4" customHeight="1" x14ac:dyDescent="0.3">
      <c r="A196" s="662" t="s">
        <v>543</v>
      </c>
      <c r="B196" s="663" t="s">
        <v>544</v>
      </c>
      <c r="C196" s="664" t="s">
        <v>553</v>
      </c>
      <c r="D196" s="665" t="s">
        <v>3069</v>
      </c>
      <c r="E196" s="664" t="s">
        <v>559</v>
      </c>
      <c r="F196" s="665" t="s">
        <v>3072</v>
      </c>
      <c r="G196" s="664" t="s">
        <v>636</v>
      </c>
      <c r="H196" s="664" t="s">
        <v>1256</v>
      </c>
      <c r="I196" s="664" t="s">
        <v>1257</v>
      </c>
      <c r="J196" s="664" t="s">
        <v>1258</v>
      </c>
      <c r="K196" s="664" t="s">
        <v>1259</v>
      </c>
      <c r="L196" s="666">
        <v>128.7936958291134</v>
      </c>
      <c r="M196" s="666">
        <v>12</v>
      </c>
      <c r="N196" s="667">
        <v>1545.5243499493608</v>
      </c>
    </row>
    <row r="197" spans="1:14" ht="14.4" customHeight="1" x14ac:dyDescent="0.3">
      <c r="A197" s="662" t="s">
        <v>543</v>
      </c>
      <c r="B197" s="663" t="s">
        <v>544</v>
      </c>
      <c r="C197" s="664" t="s">
        <v>553</v>
      </c>
      <c r="D197" s="665" t="s">
        <v>3069</v>
      </c>
      <c r="E197" s="664" t="s">
        <v>559</v>
      </c>
      <c r="F197" s="665" t="s">
        <v>3072</v>
      </c>
      <c r="G197" s="664" t="s">
        <v>636</v>
      </c>
      <c r="H197" s="664" t="s">
        <v>1260</v>
      </c>
      <c r="I197" s="664" t="s">
        <v>1261</v>
      </c>
      <c r="J197" s="664" t="s">
        <v>1258</v>
      </c>
      <c r="K197" s="664" t="s">
        <v>1262</v>
      </c>
      <c r="L197" s="666">
        <v>34.693365219542621</v>
      </c>
      <c r="M197" s="666">
        <v>9</v>
      </c>
      <c r="N197" s="667">
        <v>312.24028697588358</v>
      </c>
    </row>
    <row r="198" spans="1:14" ht="14.4" customHeight="1" x14ac:dyDescent="0.3">
      <c r="A198" s="662" t="s">
        <v>543</v>
      </c>
      <c r="B198" s="663" t="s">
        <v>544</v>
      </c>
      <c r="C198" s="664" t="s">
        <v>553</v>
      </c>
      <c r="D198" s="665" t="s">
        <v>3069</v>
      </c>
      <c r="E198" s="664" t="s">
        <v>559</v>
      </c>
      <c r="F198" s="665" t="s">
        <v>3072</v>
      </c>
      <c r="G198" s="664" t="s">
        <v>636</v>
      </c>
      <c r="H198" s="664" t="s">
        <v>1263</v>
      </c>
      <c r="I198" s="664" t="s">
        <v>1264</v>
      </c>
      <c r="J198" s="664" t="s">
        <v>1265</v>
      </c>
      <c r="K198" s="664" t="s">
        <v>1266</v>
      </c>
      <c r="L198" s="666">
        <v>206.88338857728218</v>
      </c>
      <c r="M198" s="666">
        <v>5</v>
      </c>
      <c r="N198" s="667">
        <v>1034.4169428864109</v>
      </c>
    </row>
    <row r="199" spans="1:14" ht="14.4" customHeight="1" x14ac:dyDescent="0.3">
      <c r="A199" s="662" t="s">
        <v>543</v>
      </c>
      <c r="B199" s="663" t="s">
        <v>544</v>
      </c>
      <c r="C199" s="664" t="s">
        <v>553</v>
      </c>
      <c r="D199" s="665" t="s">
        <v>3069</v>
      </c>
      <c r="E199" s="664" t="s">
        <v>559</v>
      </c>
      <c r="F199" s="665" t="s">
        <v>3072</v>
      </c>
      <c r="G199" s="664" t="s">
        <v>636</v>
      </c>
      <c r="H199" s="664" t="s">
        <v>1267</v>
      </c>
      <c r="I199" s="664" t="s">
        <v>1268</v>
      </c>
      <c r="J199" s="664" t="s">
        <v>1265</v>
      </c>
      <c r="K199" s="664" t="s">
        <v>1269</v>
      </c>
      <c r="L199" s="666">
        <v>61.729843335299755</v>
      </c>
      <c r="M199" s="666">
        <v>3</v>
      </c>
      <c r="N199" s="667">
        <v>185.18953000589926</v>
      </c>
    </row>
    <row r="200" spans="1:14" ht="14.4" customHeight="1" x14ac:dyDescent="0.3">
      <c r="A200" s="662" t="s">
        <v>543</v>
      </c>
      <c r="B200" s="663" t="s">
        <v>544</v>
      </c>
      <c r="C200" s="664" t="s">
        <v>553</v>
      </c>
      <c r="D200" s="665" t="s">
        <v>3069</v>
      </c>
      <c r="E200" s="664" t="s">
        <v>559</v>
      </c>
      <c r="F200" s="665" t="s">
        <v>3072</v>
      </c>
      <c r="G200" s="664" t="s">
        <v>636</v>
      </c>
      <c r="H200" s="664" t="s">
        <v>1270</v>
      </c>
      <c r="I200" s="664" t="s">
        <v>1271</v>
      </c>
      <c r="J200" s="664" t="s">
        <v>1272</v>
      </c>
      <c r="K200" s="664" t="s">
        <v>1273</v>
      </c>
      <c r="L200" s="666">
        <v>27.025964073731899</v>
      </c>
      <c r="M200" s="666">
        <v>65</v>
      </c>
      <c r="N200" s="667">
        <v>1756.6876647925735</v>
      </c>
    </row>
    <row r="201" spans="1:14" ht="14.4" customHeight="1" x14ac:dyDescent="0.3">
      <c r="A201" s="662" t="s">
        <v>543</v>
      </c>
      <c r="B201" s="663" t="s">
        <v>544</v>
      </c>
      <c r="C201" s="664" t="s">
        <v>553</v>
      </c>
      <c r="D201" s="665" t="s">
        <v>3069</v>
      </c>
      <c r="E201" s="664" t="s">
        <v>559</v>
      </c>
      <c r="F201" s="665" t="s">
        <v>3072</v>
      </c>
      <c r="G201" s="664" t="s">
        <v>636</v>
      </c>
      <c r="H201" s="664" t="s">
        <v>1274</v>
      </c>
      <c r="I201" s="664" t="s">
        <v>1275</v>
      </c>
      <c r="J201" s="664" t="s">
        <v>1276</v>
      </c>
      <c r="K201" s="664" t="s">
        <v>1277</v>
      </c>
      <c r="L201" s="666">
        <v>229.52864511863743</v>
      </c>
      <c r="M201" s="666">
        <v>4</v>
      </c>
      <c r="N201" s="667">
        <v>918.11458047454971</v>
      </c>
    </row>
    <row r="202" spans="1:14" ht="14.4" customHeight="1" x14ac:dyDescent="0.3">
      <c r="A202" s="662" t="s">
        <v>543</v>
      </c>
      <c r="B202" s="663" t="s">
        <v>544</v>
      </c>
      <c r="C202" s="664" t="s">
        <v>553</v>
      </c>
      <c r="D202" s="665" t="s">
        <v>3069</v>
      </c>
      <c r="E202" s="664" t="s">
        <v>559</v>
      </c>
      <c r="F202" s="665" t="s">
        <v>3072</v>
      </c>
      <c r="G202" s="664" t="s">
        <v>636</v>
      </c>
      <c r="H202" s="664" t="s">
        <v>1278</v>
      </c>
      <c r="I202" s="664" t="s">
        <v>1279</v>
      </c>
      <c r="J202" s="664" t="s">
        <v>1280</v>
      </c>
      <c r="K202" s="664" t="s">
        <v>1281</v>
      </c>
      <c r="L202" s="666">
        <v>40.940000000000005</v>
      </c>
      <c r="M202" s="666">
        <v>2</v>
      </c>
      <c r="N202" s="667">
        <v>81.88000000000001</v>
      </c>
    </row>
    <row r="203" spans="1:14" ht="14.4" customHeight="1" x14ac:dyDescent="0.3">
      <c r="A203" s="662" t="s">
        <v>543</v>
      </c>
      <c r="B203" s="663" t="s">
        <v>544</v>
      </c>
      <c r="C203" s="664" t="s">
        <v>553</v>
      </c>
      <c r="D203" s="665" t="s">
        <v>3069</v>
      </c>
      <c r="E203" s="664" t="s">
        <v>559</v>
      </c>
      <c r="F203" s="665" t="s">
        <v>3072</v>
      </c>
      <c r="G203" s="664" t="s">
        <v>636</v>
      </c>
      <c r="H203" s="664" t="s">
        <v>1282</v>
      </c>
      <c r="I203" s="664" t="s">
        <v>1283</v>
      </c>
      <c r="J203" s="664" t="s">
        <v>1284</v>
      </c>
      <c r="K203" s="664" t="s">
        <v>1285</v>
      </c>
      <c r="L203" s="666">
        <v>126.40979976935367</v>
      </c>
      <c r="M203" s="666">
        <v>4</v>
      </c>
      <c r="N203" s="667">
        <v>505.63919907741467</v>
      </c>
    </row>
    <row r="204" spans="1:14" ht="14.4" customHeight="1" x14ac:dyDescent="0.3">
      <c r="A204" s="662" t="s">
        <v>543</v>
      </c>
      <c r="B204" s="663" t="s">
        <v>544</v>
      </c>
      <c r="C204" s="664" t="s">
        <v>553</v>
      </c>
      <c r="D204" s="665" t="s">
        <v>3069</v>
      </c>
      <c r="E204" s="664" t="s">
        <v>559</v>
      </c>
      <c r="F204" s="665" t="s">
        <v>3072</v>
      </c>
      <c r="G204" s="664" t="s">
        <v>636</v>
      </c>
      <c r="H204" s="664" t="s">
        <v>1286</v>
      </c>
      <c r="I204" s="664" t="s">
        <v>1287</v>
      </c>
      <c r="J204" s="664" t="s">
        <v>1288</v>
      </c>
      <c r="K204" s="664"/>
      <c r="L204" s="666">
        <v>460.64965055185871</v>
      </c>
      <c r="M204" s="666">
        <v>2</v>
      </c>
      <c r="N204" s="667">
        <v>921.29930110371743</v>
      </c>
    </row>
    <row r="205" spans="1:14" ht="14.4" customHeight="1" x14ac:dyDescent="0.3">
      <c r="A205" s="662" t="s">
        <v>543</v>
      </c>
      <c r="B205" s="663" t="s">
        <v>544</v>
      </c>
      <c r="C205" s="664" t="s">
        <v>553</v>
      </c>
      <c r="D205" s="665" t="s">
        <v>3069</v>
      </c>
      <c r="E205" s="664" t="s">
        <v>559</v>
      </c>
      <c r="F205" s="665" t="s">
        <v>3072</v>
      </c>
      <c r="G205" s="664" t="s">
        <v>636</v>
      </c>
      <c r="H205" s="664" t="s">
        <v>1289</v>
      </c>
      <c r="I205" s="664" t="s">
        <v>215</v>
      </c>
      <c r="J205" s="664" t="s">
        <v>1290</v>
      </c>
      <c r="K205" s="664"/>
      <c r="L205" s="666">
        <v>79.518860077854768</v>
      </c>
      <c r="M205" s="666">
        <v>5</v>
      </c>
      <c r="N205" s="667">
        <v>397.59430038927383</v>
      </c>
    </row>
    <row r="206" spans="1:14" ht="14.4" customHeight="1" x14ac:dyDescent="0.3">
      <c r="A206" s="662" t="s">
        <v>543</v>
      </c>
      <c r="B206" s="663" t="s">
        <v>544</v>
      </c>
      <c r="C206" s="664" t="s">
        <v>553</v>
      </c>
      <c r="D206" s="665" t="s">
        <v>3069</v>
      </c>
      <c r="E206" s="664" t="s">
        <v>559</v>
      </c>
      <c r="F206" s="665" t="s">
        <v>3072</v>
      </c>
      <c r="G206" s="664" t="s">
        <v>636</v>
      </c>
      <c r="H206" s="664" t="s">
        <v>1291</v>
      </c>
      <c r="I206" s="664" t="s">
        <v>215</v>
      </c>
      <c r="J206" s="664" t="s">
        <v>1292</v>
      </c>
      <c r="K206" s="664"/>
      <c r="L206" s="666">
        <v>191.13054247860316</v>
      </c>
      <c r="M206" s="666">
        <v>24</v>
      </c>
      <c r="N206" s="667">
        <v>4587.1330194864759</v>
      </c>
    </row>
    <row r="207" spans="1:14" ht="14.4" customHeight="1" x14ac:dyDescent="0.3">
      <c r="A207" s="662" t="s">
        <v>543</v>
      </c>
      <c r="B207" s="663" t="s">
        <v>544</v>
      </c>
      <c r="C207" s="664" t="s">
        <v>553</v>
      </c>
      <c r="D207" s="665" t="s">
        <v>3069</v>
      </c>
      <c r="E207" s="664" t="s">
        <v>559</v>
      </c>
      <c r="F207" s="665" t="s">
        <v>3072</v>
      </c>
      <c r="G207" s="664" t="s">
        <v>636</v>
      </c>
      <c r="H207" s="664" t="s">
        <v>1293</v>
      </c>
      <c r="I207" s="664" t="s">
        <v>1293</v>
      </c>
      <c r="J207" s="664" t="s">
        <v>638</v>
      </c>
      <c r="K207" s="664" t="s">
        <v>1294</v>
      </c>
      <c r="L207" s="666">
        <v>192.5</v>
      </c>
      <c r="M207" s="666">
        <v>10</v>
      </c>
      <c r="N207" s="667">
        <v>1925</v>
      </c>
    </row>
    <row r="208" spans="1:14" ht="14.4" customHeight="1" x14ac:dyDescent="0.3">
      <c r="A208" s="662" t="s">
        <v>543</v>
      </c>
      <c r="B208" s="663" t="s">
        <v>544</v>
      </c>
      <c r="C208" s="664" t="s">
        <v>553</v>
      </c>
      <c r="D208" s="665" t="s">
        <v>3069</v>
      </c>
      <c r="E208" s="664" t="s">
        <v>559</v>
      </c>
      <c r="F208" s="665" t="s">
        <v>3072</v>
      </c>
      <c r="G208" s="664" t="s">
        <v>636</v>
      </c>
      <c r="H208" s="664" t="s">
        <v>1295</v>
      </c>
      <c r="I208" s="664" t="s">
        <v>1295</v>
      </c>
      <c r="J208" s="664" t="s">
        <v>1296</v>
      </c>
      <c r="K208" s="664" t="s">
        <v>1297</v>
      </c>
      <c r="L208" s="666">
        <v>94.376459295467825</v>
      </c>
      <c r="M208" s="666">
        <v>3</v>
      </c>
      <c r="N208" s="667">
        <v>283.12937788640346</v>
      </c>
    </row>
    <row r="209" spans="1:14" ht="14.4" customHeight="1" x14ac:dyDescent="0.3">
      <c r="A209" s="662" t="s">
        <v>543</v>
      </c>
      <c r="B209" s="663" t="s">
        <v>544</v>
      </c>
      <c r="C209" s="664" t="s">
        <v>553</v>
      </c>
      <c r="D209" s="665" t="s">
        <v>3069</v>
      </c>
      <c r="E209" s="664" t="s">
        <v>559</v>
      </c>
      <c r="F209" s="665" t="s">
        <v>3072</v>
      </c>
      <c r="G209" s="664" t="s">
        <v>636</v>
      </c>
      <c r="H209" s="664" t="s">
        <v>1298</v>
      </c>
      <c r="I209" s="664" t="s">
        <v>1299</v>
      </c>
      <c r="J209" s="664" t="s">
        <v>1300</v>
      </c>
      <c r="K209" s="664" t="s">
        <v>672</v>
      </c>
      <c r="L209" s="666">
        <v>57.119361722564157</v>
      </c>
      <c r="M209" s="666">
        <v>3</v>
      </c>
      <c r="N209" s="667">
        <v>171.35808516769248</v>
      </c>
    </row>
    <row r="210" spans="1:14" ht="14.4" customHeight="1" x14ac:dyDescent="0.3">
      <c r="A210" s="662" t="s">
        <v>543</v>
      </c>
      <c r="B210" s="663" t="s">
        <v>544</v>
      </c>
      <c r="C210" s="664" t="s">
        <v>553</v>
      </c>
      <c r="D210" s="665" t="s">
        <v>3069</v>
      </c>
      <c r="E210" s="664" t="s">
        <v>559</v>
      </c>
      <c r="F210" s="665" t="s">
        <v>3072</v>
      </c>
      <c r="G210" s="664" t="s">
        <v>636</v>
      </c>
      <c r="H210" s="664" t="s">
        <v>1301</v>
      </c>
      <c r="I210" s="664" t="s">
        <v>1302</v>
      </c>
      <c r="J210" s="664" t="s">
        <v>1303</v>
      </c>
      <c r="K210" s="664" t="s">
        <v>668</v>
      </c>
      <c r="L210" s="666">
        <v>124.49980279475142</v>
      </c>
      <c r="M210" s="666">
        <v>8</v>
      </c>
      <c r="N210" s="667">
        <v>995.99842235801134</v>
      </c>
    </row>
    <row r="211" spans="1:14" ht="14.4" customHeight="1" x14ac:dyDescent="0.3">
      <c r="A211" s="662" t="s">
        <v>543</v>
      </c>
      <c r="B211" s="663" t="s">
        <v>544</v>
      </c>
      <c r="C211" s="664" t="s">
        <v>553</v>
      </c>
      <c r="D211" s="665" t="s">
        <v>3069</v>
      </c>
      <c r="E211" s="664" t="s">
        <v>559</v>
      </c>
      <c r="F211" s="665" t="s">
        <v>3072</v>
      </c>
      <c r="G211" s="664" t="s">
        <v>636</v>
      </c>
      <c r="H211" s="664" t="s">
        <v>1304</v>
      </c>
      <c r="I211" s="664" t="s">
        <v>1305</v>
      </c>
      <c r="J211" s="664" t="s">
        <v>731</v>
      </c>
      <c r="K211" s="664" t="s">
        <v>1306</v>
      </c>
      <c r="L211" s="666">
        <v>32.90996401893586</v>
      </c>
      <c r="M211" s="666">
        <v>12</v>
      </c>
      <c r="N211" s="667">
        <v>394.91956822723034</v>
      </c>
    </row>
    <row r="212" spans="1:14" ht="14.4" customHeight="1" x14ac:dyDescent="0.3">
      <c r="A212" s="662" t="s">
        <v>543</v>
      </c>
      <c r="B212" s="663" t="s">
        <v>544</v>
      </c>
      <c r="C212" s="664" t="s">
        <v>553</v>
      </c>
      <c r="D212" s="665" t="s">
        <v>3069</v>
      </c>
      <c r="E212" s="664" t="s">
        <v>559</v>
      </c>
      <c r="F212" s="665" t="s">
        <v>3072</v>
      </c>
      <c r="G212" s="664" t="s">
        <v>636</v>
      </c>
      <c r="H212" s="664" t="s">
        <v>1307</v>
      </c>
      <c r="I212" s="664" t="s">
        <v>1308</v>
      </c>
      <c r="J212" s="664" t="s">
        <v>1309</v>
      </c>
      <c r="K212" s="664" t="s">
        <v>1310</v>
      </c>
      <c r="L212" s="666">
        <v>59.653999999999996</v>
      </c>
      <c r="M212" s="666">
        <v>5</v>
      </c>
      <c r="N212" s="667">
        <v>298.27</v>
      </c>
    </row>
    <row r="213" spans="1:14" ht="14.4" customHeight="1" x14ac:dyDescent="0.3">
      <c r="A213" s="662" t="s">
        <v>543</v>
      </c>
      <c r="B213" s="663" t="s">
        <v>544</v>
      </c>
      <c r="C213" s="664" t="s">
        <v>553</v>
      </c>
      <c r="D213" s="665" t="s">
        <v>3069</v>
      </c>
      <c r="E213" s="664" t="s">
        <v>559</v>
      </c>
      <c r="F213" s="665" t="s">
        <v>3072</v>
      </c>
      <c r="G213" s="664" t="s">
        <v>636</v>
      </c>
      <c r="H213" s="664" t="s">
        <v>1311</v>
      </c>
      <c r="I213" s="664" t="s">
        <v>1312</v>
      </c>
      <c r="J213" s="664" t="s">
        <v>1313</v>
      </c>
      <c r="K213" s="664" t="s">
        <v>1314</v>
      </c>
      <c r="L213" s="666">
        <v>107.79125619287504</v>
      </c>
      <c r="M213" s="666">
        <v>24</v>
      </c>
      <c r="N213" s="667">
        <v>2586.9901486290009</v>
      </c>
    </row>
    <row r="214" spans="1:14" ht="14.4" customHeight="1" x14ac:dyDescent="0.3">
      <c r="A214" s="662" t="s">
        <v>543</v>
      </c>
      <c r="B214" s="663" t="s">
        <v>544</v>
      </c>
      <c r="C214" s="664" t="s">
        <v>553</v>
      </c>
      <c r="D214" s="665" t="s">
        <v>3069</v>
      </c>
      <c r="E214" s="664" t="s">
        <v>559</v>
      </c>
      <c r="F214" s="665" t="s">
        <v>3072</v>
      </c>
      <c r="G214" s="664" t="s">
        <v>636</v>
      </c>
      <c r="H214" s="664" t="s">
        <v>1315</v>
      </c>
      <c r="I214" s="664" t="s">
        <v>1316</v>
      </c>
      <c r="J214" s="664" t="s">
        <v>1317</v>
      </c>
      <c r="K214" s="664" t="s">
        <v>1107</v>
      </c>
      <c r="L214" s="666">
        <v>192.76000357944594</v>
      </c>
      <c r="M214" s="666">
        <v>2</v>
      </c>
      <c r="N214" s="667">
        <v>385.52000715889187</v>
      </c>
    </row>
    <row r="215" spans="1:14" ht="14.4" customHeight="1" x14ac:dyDescent="0.3">
      <c r="A215" s="662" t="s">
        <v>543</v>
      </c>
      <c r="B215" s="663" t="s">
        <v>544</v>
      </c>
      <c r="C215" s="664" t="s">
        <v>553</v>
      </c>
      <c r="D215" s="665" t="s">
        <v>3069</v>
      </c>
      <c r="E215" s="664" t="s">
        <v>559</v>
      </c>
      <c r="F215" s="665" t="s">
        <v>3072</v>
      </c>
      <c r="G215" s="664" t="s">
        <v>636</v>
      </c>
      <c r="H215" s="664" t="s">
        <v>1318</v>
      </c>
      <c r="I215" s="664" t="s">
        <v>1319</v>
      </c>
      <c r="J215" s="664" t="s">
        <v>1320</v>
      </c>
      <c r="K215" s="664" t="s">
        <v>1321</v>
      </c>
      <c r="L215" s="666">
        <v>676.26</v>
      </c>
      <c r="M215" s="666">
        <v>2</v>
      </c>
      <c r="N215" s="667">
        <v>1352.52</v>
      </c>
    </row>
    <row r="216" spans="1:14" ht="14.4" customHeight="1" x14ac:dyDescent="0.3">
      <c r="A216" s="662" t="s">
        <v>543</v>
      </c>
      <c r="B216" s="663" t="s">
        <v>544</v>
      </c>
      <c r="C216" s="664" t="s">
        <v>553</v>
      </c>
      <c r="D216" s="665" t="s">
        <v>3069</v>
      </c>
      <c r="E216" s="664" t="s">
        <v>559</v>
      </c>
      <c r="F216" s="665" t="s">
        <v>3072</v>
      </c>
      <c r="G216" s="664" t="s">
        <v>636</v>
      </c>
      <c r="H216" s="664" t="s">
        <v>1322</v>
      </c>
      <c r="I216" s="664" t="s">
        <v>1323</v>
      </c>
      <c r="J216" s="664" t="s">
        <v>1324</v>
      </c>
      <c r="K216" s="664" t="s">
        <v>1325</v>
      </c>
      <c r="L216" s="666">
        <v>114.1982035031464</v>
      </c>
      <c r="M216" s="666">
        <v>1</v>
      </c>
      <c r="N216" s="667">
        <v>114.1982035031464</v>
      </c>
    </row>
    <row r="217" spans="1:14" ht="14.4" customHeight="1" x14ac:dyDescent="0.3">
      <c r="A217" s="662" t="s">
        <v>543</v>
      </c>
      <c r="B217" s="663" t="s">
        <v>544</v>
      </c>
      <c r="C217" s="664" t="s">
        <v>553</v>
      </c>
      <c r="D217" s="665" t="s">
        <v>3069</v>
      </c>
      <c r="E217" s="664" t="s">
        <v>559</v>
      </c>
      <c r="F217" s="665" t="s">
        <v>3072</v>
      </c>
      <c r="G217" s="664" t="s">
        <v>636</v>
      </c>
      <c r="H217" s="664" t="s">
        <v>1326</v>
      </c>
      <c r="I217" s="664" t="s">
        <v>1327</v>
      </c>
      <c r="J217" s="664" t="s">
        <v>1328</v>
      </c>
      <c r="K217" s="664" t="s">
        <v>1329</v>
      </c>
      <c r="L217" s="666">
        <v>74.879908346389158</v>
      </c>
      <c r="M217" s="666">
        <v>5</v>
      </c>
      <c r="N217" s="667">
        <v>374.39954173194576</v>
      </c>
    </row>
    <row r="218" spans="1:14" ht="14.4" customHeight="1" x14ac:dyDescent="0.3">
      <c r="A218" s="662" t="s">
        <v>543</v>
      </c>
      <c r="B218" s="663" t="s">
        <v>544</v>
      </c>
      <c r="C218" s="664" t="s">
        <v>553</v>
      </c>
      <c r="D218" s="665" t="s">
        <v>3069</v>
      </c>
      <c r="E218" s="664" t="s">
        <v>559</v>
      </c>
      <c r="F218" s="665" t="s">
        <v>3072</v>
      </c>
      <c r="G218" s="664" t="s">
        <v>636</v>
      </c>
      <c r="H218" s="664" t="s">
        <v>1330</v>
      </c>
      <c r="I218" s="664" t="s">
        <v>1331</v>
      </c>
      <c r="J218" s="664" t="s">
        <v>1332</v>
      </c>
      <c r="K218" s="664" t="s">
        <v>1333</v>
      </c>
      <c r="L218" s="666">
        <v>66.669999999999987</v>
      </c>
      <c r="M218" s="666">
        <v>2</v>
      </c>
      <c r="N218" s="667">
        <v>133.33999999999997</v>
      </c>
    </row>
    <row r="219" spans="1:14" ht="14.4" customHeight="1" x14ac:dyDescent="0.3">
      <c r="A219" s="662" t="s">
        <v>543</v>
      </c>
      <c r="B219" s="663" t="s">
        <v>544</v>
      </c>
      <c r="C219" s="664" t="s">
        <v>553</v>
      </c>
      <c r="D219" s="665" t="s">
        <v>3069</v>
      </c>
      <c r="E219" s="664" t="s">
        <v>559</v>
      </c>
      <c r="F219" s="665" t="s">
        <v>3072</v>
      </c>
      <c r="G219" s="664" t="s">
        <v>636</v>
      </c>
      <c r="H219" s="664" t="s">
        <v>1334</v>
      </c>
      <c r="I219" s="664" t="s">
        <v>1335</v>
      </c>
      <c r="J219" s="664" t="s">
        <v>1336</v>
      </c>
      <c r="K219" s="664" t="s">
        <v>1337</v>
      </c>
      <c r="L219" s="666">
        <v>63.227715554102623</v>
      </c>
      <c r="M219" s="666">
        <v>10</v>
      </c>
      <c r="N219" s="667">
        <v>632.27715554102622</v>
      </c>
    </row>
    <row r="220" spans="1:14" ht="14.4" customHeight="1" x14ac:dyDescent="0.3">
      <c r="A220" s="662" t="s">
        <v>543</v>
      </c>
      <c r="B220" s="663" t="s">
        <v>544</v>
      </c>
      <c r="C220" s="664" t="s">
        <v>553</v>
      </c>
      <c r="D220" s="665" t="s">
        <v>3069</v>
      </c>
      <c r="E220" s="664" t="s">
        <v>559</v>
      </c>
      <c r="F220" s="665" t="s">
        <v>3072</v>
      </c>
      <c r="G220" s="664" t="s">
        <v>636</v>
      </c>
      <c r="H220" s="664" t="s">
        <v>1338</v>
      </c>
      <c r="I220" s="664" t="s">
        <v>1339</v>
      </c>
      <c r="J220" s="664" t="s">
        <v>1340</v>
      </c>
      <c r="K220" s="664" t="s">
        <v>1341</v>
      </c>
      <c r="L220" s="666">
        <v>128.4133333333333</v>
      </c>
      <c r="M220" s="666">
        <v>3</v>
      </c>
      <c r="N220" s="667">
        <v>385.2399999999999</v>
      </c>
    </row>
    <row r="221" spans="1:14" ht="14.4" customHeight="1" x14ac:dyDescent="0.3">
      <c r="A221" s="662" t="s">
        <v>543</v>
      </c>
      <c r="B221" s="663" t="s">
        <v>544</v>
      </c>
      <c r="C221" s="664" t="s">
        <v>553</v>
      </c>
      <c r="D221" s="665" t="s">
        <v>3069</v>
      </c>
      <c r="E221" s="664" t="s">
        <v>559</v>
      </c>
      <c r="F221" s="665" t="s">
        <v>3072</v>
      </c>
      <c r="G221" s="664" t="s">
        <v>636</v>
      </c>
      <c r="H221" s="664" t="s">
        <v>1342</v>
      </c>
      <c r="I221" s="664" t="s">
        <v>1343</v>
      </c>
      <c r="J221" s="664" t="s">
        <v>1344</v>
      </c>
      <c r="K221" s="664" t="s">
        <v>1345</v>
      </c>
      <c r="L221" s="666">
        <v>67.334896260021765</v>
      </c>
      <c r="M221" s="666">
        <v>6</v>
      </c>
      <c r="N221" s="667">
        <v>404.00937756013059</v>
      </c>
    </row>
    <row r="222" spans="1:14" ht="14.4" customHeight="1" x14ac:dyDescent="0.3">
      <c r="A222" s="662" t="s">
        <v>543</v>
      </c>
      <c r="B222" s="663" t="s">
        <v>544</v>
      </c>
      <c r="C222" s="664" t="s">
        <v>553</v>
      </c>
      <c r="D222" s="665" t="s">
        <v>3069</v>
      </c>
      <c r="E222" s="664" t="s">
        <v>559</v>
      </c>
      <c r="F222" s="665" t="s">
        <v>3072</v>
      </c>
      <c r="G222" s="664" t="s">
        <v>636</v>
      </c>
      <c r="H222" s="664" t="s">
        <v>1346</v>
      </c>
      <c r="I222" s="664" t="s">
        <v>1347</v>
      </c>
      <c r="J222" s="664" t="s">
        <v>705</v>
      </c>
      <c r="K222" s="664" t="s">
        <v>1348</v>
      </c>
      <c r="L222" s="666">
        <v>258.33961108367856</v>
      </c>
      <c r="M222" s="666">
        <v>3</v>
      </c>
      <c r="N222" s="667">
        <v>775.01883325103563</v>
      </c>
    </row>
    <row r="223" spans="1:14" ht="14.4" customHeight="1" x14ac:dyDescent="0.3">
      <c r="A223" s="662" t="s">
        <v>543</v>
      </c>
      <c r="B223" s="663" t="s">
        <v>544</v>
      </c>
      <c r="C223" s="664" t="s">
        <v>553</v>
      </c>
      <c r="D223" s="665" t="s">
        <v>3069</v>
      </c>
      <c r="E223" s="664" t="s">
        <v>559</v>
      </c>
      <c r="F223" s="665" t="s">
        <v>3072</v>
      </c>
      <c r="G223" s="664" t="s">
        <v>636</v>
      </c>
      <c r="H223" s="664" t="s">
        <v>1349</v>
      </c>
      <c r="I223" s="664" t="s">
        <v>1350</v>
      </c>
      <c r="J223" s="664" t="s">
        <v>1351</v>
      </c>
      <c r="K223" s="664" t="s">
        <v>1352</v>
      </c>
      <c r="L223" s="666">
        <v>79.488580225736641</v>
      </c>
      <c r="M223" s="666">
        <v>1</v>
      </c>
      <c r="N223" s="667">
        <v>79.488580225736641</v>
      </c>
    </row>
    <row r="224" spans="1:14" ht="14.4" customHeight="1" x14ac:dyDescent="0.3">
      <c r="A224" s="662" t="s">
        <v>543</v>
      </c>
      <c r="B224" s="663" t="s">
        <v>544</v>
      </c>
      <c r="C224" s="664" t="s">
        <v>553</v>
      </c>
      <c r="D224" s="665" t="s">
        <v>3069</v>
      </c>
      <c r="E224" s="664" t="s">
        <v>559</v>
      </c>
      <c r="F224" s="665" t="s">
        <v>3072</v>
      </c>
      <c r="G224" s="664" t="s">
        <v>636</v>
      </c>
      <c r="H224" s="664" t="s">
        <v>1353</v>
      </c>
      <c r="I224" s="664" t="s">
        <v>1354</v>
      </c>
      <c r="J224" s="664" t="s">
        <v>1355</v>
      </c>
      <c r="K224" s="664" t="s">
        <v>1356</v>
      </c>
      <c r="L224" s="666">
        <v>101.48986363441352</v>
      </c>
      <c r="M224" s="666">
        <v>5</v>
      </c>
      <c r="N224" s="667">
        <v>507.44931817206765</v>
      </c>
    </row>
    <row r="225" spans="1:14" ht="14.4" customHeight="1" x14ac:dyDescent="0.3">
      <c r="A225" s="662" t="s">
        <v>543</v>
      </c>
      <c r="B225" s="663" t="s">
        <v>544</v>
      </c>
      <c r="C225" s="664" t="s">
        <v>553</v>
      </c>
      <c r="D225" s="665" t="s">
        <v>3069</v>
      </c>
      <c r="E225" s="664" t="s">
        <v>559</v>
      </c>
      <c r="F225" s="665" t="s">
        <v>3072</v>
      </c>
      <c r="G225" s="664" t="s">
        <v>636</v>
      </c>
      <c r="H225" s="664" t="s">
        <v>1357</v>
      </c>
      <c r="I225" s="664" t="s">
        <v>1358</v>
      </c>
      <c r="J225" s="664" t="s">
        <v>1355</v>
      </c>
      <c r="K225" s="664" t="s">
        <v>1359</v>
      </c>
      <c r="L225" s="666">
        <v>258.58543534281034</v>
      </c>
      <c r="M225" s="666">
        <v>3</v>
      </c>
      <c r="N225" s="667">
        <v>775.75630602843103</v>
      </c>
    </row>
    <row r="226" spans="1:14" ht="14.4" customHeight="1" x14ac:dyDescent="0.3">
      <c r="A226" s="662" t="s">
        <v>543</v>
      </c>
      <c r="B226" s="663" t="s">
        <v>544</v>
      </c>
      <c r="C226" s="664" t="s">
        <v>553</v>
      </c>
      <c r="D226" s="665" t="s">
        <v>3069</v>
      </c>
      <c r="E226" s="664" t="s">
        <v>559</v>
      </c>
      <c r="F226" s="665" t="s">
        <v>3072</v>
      </c>
      <c r="G226" s="664" t="s">
        <v>636</v>
      </c>
      <c r="H226" s="664" t="s">
        <v>1360</v>
      </c>
      <c r="I226" s="664" t="s">
        <v>1361</v>
      </c>
      <c r="J226" s="664" t="s">
        <v>1362</v>
      </c>
      <c r="K226" s="664" t="s">
        <v>1363</v>
      </c>
      <c r="L226" s="666">
        <v>100.30000937428039</v>
      </c>
      <c r="M226" s="666">
        <v>1</v>
      </c>
      <c r="N226" s="667">
        <v>100.30000937428039</v>
      </c>
    </row>
    <row r="227" spans="1:14" ht="14.4" customHeight="1" x14ac:dyDescent="0.3">
      <c r="A227" s="662" t="s">
        <v>543</v>
      </c>
      <c r="B227" s="663" t="s">
        <v>544</v>
      </c>
      <c r="C227" s="664" t="s">
        <v>553</v>
      </c>
      <c r="D227" s="665" t="s">
        <v>3069</v>
      </c>
      <c r="E227" s="664" t="s">
        <v>559</v>
      </c>
      <c r="F227" s="665" t="s">
        <v>3072</v>
      </c>
      <c r="G227" s="664" t="s">
        <v>636</v>
      </c>
      <c r="H227" s="664" t="s">
        <v>1364</v>
      </c>
      <c r="I227" s="664" t="s">
        <v>1365</v>
      </c>
      <c r="J227" s="664" t="s">
        <v>1366</v>
      </c>
      <c r="K227" s="664" t="s">
        <v>1367</v>
      </c>
      <c r="L227" s="666">
        <v>946.77</v>
      </c>
      <c r="M227" s="666">
        <v>1</v>
      </c>
      <c r="N227" s="667">
        <v>946.77</v>
      </c>
    </row>
    <row r="228" spans="1:14" ht="14.4" customHeight="1" x14ac:dyDescent="0.3">
      <c r="A228" s="662" t="s">
        <v>543</v>
      </c>
      <c r="B228" s="663" t="s">
        <v>544</v>
      </c>
      <c r="C228" s="664" t="s">
        <v>553</v>
      </c>
      <c r="D228" s="665" t="s">
        <v>3069</v>
      </c>
      <c r="E228" s="664" t="s">
        <v>559</v>
      </c>
      <c r="F228" s="665" t="s">
        <v>3072</v>
      </c>
      <c r="G228" s="664" t="s">
        <v>636</v>
      </c>
      <c r="H228" s="664" t="s">
        <v>1368</v>
      </c>
      <c r="I228" s="664" t="s">
        <v>1369</v>
      </c>
      <c r="J228" s="664" t="s">
        <v>1370</v>
      </c>
      <c r="K228" s="664" t="s">
        <v>1371</v>
      </c>
      <c r="L228" s="666">
        <v>295.61000000000007</v>
      </c>
      <c r="M228" s="666">
        <v>2</v>
      </c>
      <c r="N228" s="667">
        <v>591.22000000000014</v>
      </c>
    </row>
    <row r="229" spans="1:14" ht="14.4" customHeight="1" x14ac:dyDescent="0.3">
      <c r="A229" s="662" t="s">
        <v>543</v>
      </c>
      <c r="B229" s="663" t="s">
        <v>544</v>
      </c>
      <c r="C229" s="664" t="s">
        <v>553</v>
      </c>
      <c r="D229" s="665" t="s">
        <v>3069</v>
      </c>
      <c r="E229" s="664" t="s">
        <v>559</v>
      </c>
      <c r="F229" s="665" t="s">
        <v>3072</v>
      </c>
      <c r="G229" s="664" t="s">
        <v>636</v>
      </c>
      <c r="H229" s="664" t="s">
        <v>1372</v>
      </c>
      <c r="I229" s="664" t="s">
        <v>1373</v>
      </c>
      <c r="J229" s="664" t="s">
        <v>1374</v>
      </c>
      <c r="K229" s="664" t="s">
        <v>1375</v>
      </c>
      <c r="L229" s="666">
        <v>56.720052414123067</v>
      </c>
      <c r="M229" s="666">
        <v>1</v>
      </c>
      <c r="N229" s="667">
        <v>56.720052414123067</v>
      </c>
    </row>
    <row r="230" spans="1:14" ht="14.4" customHeight="1" x14ac:dyDescent="0.3">
      <c r="A230" s="662" t="s">
        <v>543</v>
      </c>
      <c r="B230" s="663" t="s">
        <v>544</v>
      </c>
      <c r="C230" s="664" t="s">
        <v>553</v>
      </c>
      <c r="D230" s="665" t="s">
        <v>3069</v>
      </c>
      <c r="E230" s="664" t="s">
        <v>559</v>
      </c>
      <c r="F230" s="665" t="s">
        <v>3072</v>
      </c>
      <c r="G230" s="664" t="s">
        <v>636</v>
      </c>
      <c r="H230" s="664" t="s">
        <v>1376</v>
      </c>
      <c r="I230" s="664" t="s">
        <v>1377</v>
      </c>
      <c r="J230" s="664" t="s">
        <v>1378</v>
      </c>
      <c r="K230" s="664" t="s">
        <v>1379</v>
      </c>
      <c r="L230" s="666">
        <v>14.132010712890352</v>
      </c>
      <c r="M230" s="666">
        <v>5</v>
      </c>
      <c r="N230" s="667">
        <v>70.660053564451758</v>
      </c>
    </row>
    <row r="231" spans="1:14" ht="14.4" customHeight="1" x14ac:dyDescent="0.3">
      <c r="A231" s="662" t="s">
        <v>543</v>
      </c>
      <c r="B231" s="663" t="s">
        <v>544</v>
      </c>
      <c r="C231" s="664" t="s">
        <v>553</v>
      </c>
      <c r="D231" s="665" t="s">
        <v>3069</v>
      </c>
      <c r="E231" s="664" t="s">
        <v>559</v>
      </c>
      <c r="F231" s="665" t="s">
        <v>3072</v>
      </c>
      <c r="G231" s="664" t="s">
        <v>636</v>
      </c>
      <c r="H231" s="664" t="s">
        <v>1380</v>
      </c>
      <c r="I231" s="664" t="s">
        <v>1381</v>
      </c>
      <c r="J231" s="664" t="s">
        <v>1194</v>
      </c>
      <c r="K231" s="664" t="s">
        <v>1382</v>
      </c>
      <c r="L231" s="666">
        <v>57.433333333333337</v>
      </c>
      <c r="M231" s="666">
        <v>3</v>
      </c>
      <c r="N231" s="667">
        <v>172.3</v>
      </c>
    </row>
    <row r="232" spans="1:14" ht="14.4" customHeight="1" x14ac:dyDescent="0.3">
      <c r="A232" s="662" t="s">
        <v>543</v>
      </c>
      <c r="B232" s="663" t="s">
        <v>544</v>
      </c>
      <c r="C232" s="664" t="s">
        <v>553</v>
      </c>
      <c r="D232" s="665" t="s">
        <v>3069</v>
      </c>
      <c r="E232" s="664" t="s">
        <v>559</v>
      </c>
      <c r="F232" s="665" t="s">
        <v>3072</v>
      </c>
      <c r="G232" s="664" t="s">
        <v>636</v>
      </c>
      <c r="H232" s="664" t="s">
        <v>1383</v>
      </c>
      <c r="I232" s="664" t="s">
        <v>1384</v>
      </c>
      <c r="J232" s="664" t="s">
        <v>1385</v>
      </c>
      <c r="K232" s="664" t="s">
        <v>1386</v>
      </c>
      <c r="L232" s="666">
        <v>133.87166666666664</v>
      </c>
      <c r="M232" s="666">
        <v>6</v>
      </c>
      <c r="N232" s="667">
        <v>803.2299999999999</v>
      </c>
    </row>
    <row r="233" spans="1:14" ht="14.4" customHeight="1" x14ac:dyDescent="0.3">
      <c r="A233" s="662" t="s">
        <v>543</v>
      </c>
      <c r="B233" s="663" t="s">
        <v>544</v>
      </c>
      <c r="C233" s="664" t="s">
        <v>553</v>
      </c>
      <c r="D233" s="665" t="s">
        <v>3069</v>
      </c>
      <c r="E233" s="664" t="s">
        <v>559</v>
      </c>
      <c r="F233" s="665" t="s">
        <v>3072</v>
      </c>
      <c r="G233" s="664" t="s">
        <v>636</v>
      </c>
      <c r="H233" s="664" t="s">
        <v>1387</v>
      </c>
      <c r="I233" s="664" t="s">
        <v>1388</v>
      </c>
      <c r="J233" s="664" t="s">
        <v>768</v>
      </c>
      <c r="K233" s="664" t="s">
        <v>1389</v>
      </c>
      <c r="L233" s="666">
        <v>58.312507469334442</v>
      </c>
      <c r="M233" s="666">
        <v>9</v>
      </c>
      <c r="N233" s="667">
        <v>524.81256722400997</v>
      </c>
    </row>
    <row r="234" spans="1:14" ht="14.4" customHeight="1" x14ac:dyDescent="0.3">
      <c r="A234" s="662" t="s">
        <v>543</v>
      </c>
      <c r="B234" s="663" t="s">
        <v>544</v>
      </c>
      <c r="C234" s="664" t="s">
        <v>553</v>
      </c>
      <c r="D234" s="665" t="s">
        <v>3069</v>
      </c>
      <c r="E234" s="664" t="s">
        <v>559</v>
      </c>
      <c r="F234" s="665" t="s">
        <v>3072</v>
      </c>
      <c r="G234" s="664" t="s">
        <v>636</v>
      </c>
      <c r="H234" s="664" t="s">
        <v>1390</v>
      </c>
      <c r="I234" s="664" t="s">
        <v>1391</v>
      </c>
      <c r="J234" s="664" t="s">
        <v>1392</v>
      </c>
      <c r="K234" s="664" t="s">
        <v>1393</v>
      </c>
      <c r="L234" s="666">
        <v>270.73606627830344</v>
      </c>
      <c r="M234" s="666">
        <v>7</v>
      </c>
      <c r="N234" s="667">
        <v>1895.1524639481243</v>
      </c>
    </row>
    <row r="235" spans="1:14" ht="14.4" customHeight="1" x14ac:dyDescent="0.3">
      <c r="A235" s="662" t="s">
        <v>543</v>
      </c>
      <c r="B235" s="663" t="s">
        <v>544</v>
      </c>
      <c r="C235" s="664" t="s">
        <v>553</v>
      </c>
      <c r="D235" s="665" t="s">
        <v>3069</v>
      </c>
      <c r="E235" s="664" t="s">
        <v>559</v>
      </c>
      <c r="F235" s="665" t="s">
        <v>3072</v>
      </c>
      <c r="G235" s="664" t="s">
        <v>636</v>
      </c>
      <c r="H235" s="664" t="s">
        <v>1394</v>
      </c>
      <c r="I235" s="664" t="s">
        <v>1395</v>
      </c>
      <c r="J235" s="664" t="s">
        <v>1396</v>
      </c>
      <c r="K235" s="664" t="s">
        <v>1397</v>
      </c>
      <c r="L235" s="666">
        <v>63.319880371989456</v>
      </c>
      <c r="M235" s="666">
        <v>9</v>
      </c>
      <c r="N235" s="667">
        <v>569.87892334790513</v>
      </c>
    </row>
    <row r="236" spans="1:14" ht="14.4" customHeight="1" x14ac:dyDescent="0.3">
      <c r="A236" s="662" t="s">
        <v>543</v>
      </c>
      <c r="B236" s="663" t="s">
        <v>544</v>
      </c>
      <c r="C236" s="664" t="s">
        <v>553</v>
      </c>
      <c r="D236" s="665" t="s">
        <v>3069</v>
      </c>
      <c r="E236" s="664" t="s">
        <v>559</v>
      </c>
      <c r="F236" s="665" t="s">
        <v>3072</v>
      </c>
      <c r="G236" s="664" t="s">
        <v>636</v>
      </c>
      <c r="H236" s="664" t="s">
        <v>1398</v>
      </c>
      <c r="I236" s="664" t="s">
        <v>1399</v>
      </c>
      <c r="J236" s="664" t="s">
        <v>1400</v>
      </c>
      <c r="K236" s="664" t="s">
        <v>1401</v>
      </c>
      <c r="L236" s="666">
        <v>370.36063597529233</v>
      </c>
      <c r="M236" s="666">
        <v>10</v>
      </c>
      <c r="N236" s="667">
        <v>3703.6063597529233</v>
      </c>
    </row>
    <row r="237" spans="1:14" ht="14.4" customHeight="1" x14ac:dyDescent="0.3">
      <c r="A237" s="662" t="s">
        <v>543</v>
      </c>
      <c r="B237" s="663" t="s">
        <v>544</v>
      </c>
      <c r="C237" s="664" t="s">
        <v>553</v>
      </c>
      <c r="D237" s="665" t="s">
        <v>3069</v>
      </c>
      <c r="E237" s="664" t="s">
        <v>559</v>
      </c>
      <c r="F237" s="665" t="s">
        <v>3072</v>
      </c>
      <c r="G237" s="664" t="s">
        <v>636</v>
      </c>
      <c r="H237" s="664" t="s">
        <v>1402</v>
      </c>
      <c r="I237" s="664" t="s">
        <v>1402</v>
      </c>
      <c r="J237" s="664" t="s">
        <v>1017</v>
      </c>
      <c r="K237" s="664" t="s">
        <v>1403</v>
      </c>
      <c r="L237" s="666">
        <v>39.6</v>
      </c>
      <c r="M237" s="666">
        <v>1</v>
      </c>
      <c r="N237" s="667">
        <v>39.6</v>
      </c>
    </row>
    <row r="238" spans="1:14" ht="14.4" customHeight="1" x14ac:dyDescent="0.3">
      <c r="A238" s="662" t="s">
        <v>543</v>
      </c>
      <c r="B238" s="663" t="s">
        <v>544</v>
      </c>
      <c r="C238" s="664" t="s">
        <v>553</v>
      </c>
      <c r="D238" s="665" t="s">
        <v>3069</v>
      </c>
      <c r="E238" s="664" t="s">
        <v>559</v>
      </c>
      <c r="F238" s="665" t="s">
        <v>3072</v>
      </c>
      <c r="G238" s="664" t="s">
        <v>636</v>
      </c>
      <c r="H238" s="664" t="s">
        <v>1404</v>
      </c>
      <c r="I238" s="664" t="s">
        <v>1404</v>
      </c>
      <c r="J238" s="664" t="s">
        <v>1017</v>
      </c>
      <c r="K238" s="664" t="s">
        <v>1405</v>
      </c>
      <c r="L238" s="666">
        <v>75.569999999999922</v>
      </c>
      <c r="M238" s="666">
        <v>1</v>
      </c>
      <c r="N238" s="667">
        <v>75.569999999999922</v>
      </c>
    </row>
    <row r="239" spans="1:14" ht="14.4" customHeight="1" x14ac:dyDescent="0.3">
      <c r="A239" s="662" t="s">
        <v>543</v>
      </c>
      <c r="B239" s="663" t="s">
        <v>544</v>
      </c>
      <c r="C239" s="664" t="s">
        <v>553</v>
      </c>
      <c r="D239" s="665" t="s">
        <v>3069</v>
      </c>
      <c r="E239" s="664" t="s">
        <v>559</v>
      </c>
      <c r="F239" s="665" t="s">
        <v>3072</v>
      </c>
      <c r="G239" s="664" t="s">
        <v>636</v>
      </c>
      <c r="H239" s="664" t="s">
        <v>1406</v>
      </c>
      <c r="I239" s="664" t="s">
        <v>1406</v>
      </c>
      <c r="J239" s="664" t="s">
        <v>1407</v>
      </c>
      <c r="K239" s="664" t="s">
        <v>1408</v>
      </c>
      <c r="L239" s="666">
        <v>226.8791787988022</v>
      </c>
      <c r="M239" s="666">
        <v>5</v>
      </c>
      <c r="N239" s="667">
        <v>1134.395893994011</v>
      </c>
    </row>
    <row r="240" spans="1:14" ht="14.4" customHeight="1" x14ac:dyDescent="0.3">
      <c r="A240" s="662" t="s">
        <v>543</v>
      </c>
      <c r="B240" s="663" t="s">
        <v>544</v>
      </c>
      <c r="C240" s="664" t="s">
        <v>553</v>
      </c>
      <c r="D240" s="665" t="s">
        <v>3069</v>
      </c>
      <c r="E240" s="664" t="s">
        <v>559</v>
      </c>
      <c r="F240" s="665" t="s">
        <v>3072</v>
      </c>
      <c r="G240" s="664" t="s">
        <v>636</v>
      </c>
      <c r="H240" s="664" t="s">
        <v>1409</v>
      </c>
      <c r="I240" s="664" t="s">
        <v>1410</v>
      </c>
      <c r="J240" s="664" t="s">
        <v>1411</v>
      </c>
      <c r="K240" s="664" t="s">
        <v>567</v>
      </c>
      <c r="L240" s="666">
        <v>75.764776199021682</v>
      </c>
      <c r="M240" s="666">
        <v>6</v>
      </c>
      <c r="N240" s="667">
        <v>454.58865719413006</v>
      </c>
    </row>
    <row r="241" spans="1:14" ht="14.4" customHeight="1" x14ac:dyDescent="0.3">
      <c r="A241" s="662" t="s">
        <v>543</v>
      </c>
      <c r="B241" s="663" t="s">
        <v>544</v>
      </c>
      <c r="C241" s="664" t="s">
        <v>553</v>
      </c>
      <c r="D241" s="665" t="s">
        <v>3069</v>
      </c>
      <c r="E241" s="664" t="s">
        <v>559</v>
      </c>
      <c r="F241" s="665" t="s">
        <v>3072</v>
      </c>
      <c r="G241" s="664" t="s">
        <v>636</v>
      </c>
      <c r="H241" s="664" t="s">
        <v>1412</v>
      </c>
      <c r="I241" s="664" t="s">
        <v>1413</v>
      </c>
      <c r="J241" s="664" t="s">
        <v>1414</v>
      </c>
      <c r="K241" s="664" t="s">
        <v>1415</v>
      </c>
      <c r="L241" s="666">
        <v>455.47999999999996</v>
      </c>
      <c r="M241" s="666">
        <v>1</v>
      </c>
      <c r="N241" s="667">
        <v>455.47999999999996</v>
      </c>
    </row>
    <row r="242" spans="1:14" ht="14.4" customHeight="1" x14ac:dyDescent="0.3">
      <c r="A242" s="662" t="s">
        <v>543</v>
      </c>
      <c r="B242" s="663" t="s">
        <v>544</v>
      </c>
      <c r="C242" s="664" t="s">
        <v>553</v>
      </c>
      <c r="D242" s="665" t="s">
        <v>3069</v>
      </c>
      <c r="E242" s="664" t="s">
        <v>559</v>
      </c>
      <c r="F242" s="665" t="s">
        <v>3072</v>
      </c>
      <c r="G242" s="664" t="s">
        <v>636</v>
      </c>
      <c r="H242" s="664" t="s">
        <v>1416</v>
      </c>
      <c r="I242" s="664" t="s">
        <v>1417</v>
      </c>
      <c r="J242" s="664" t="s">
        <v>1418</v>
      </c>
      <c r="K242" s="664" t="s">
        <v>1419</v>
      </c>
      <c r="L242" s="666">
        <v>97.391598025952135</v>
      </c>
      <c r="M242" s="666">
        <v>33</v>
      </c>
      <c r="N242" s="667">
        <v>3213.9227348564204</v>
      </c>
    </row>
    <row r="243" spans="1:14" ht="14.4" customHeight="1" x14ac:dyDescent="0.3">
      <c r="A243" s="662" t="s">
        <v>543</v>
      </c>
      <c r="B243" s="663" t="s">
        <v>544</v>
      </c>
      <c r="C243" s="664" t="s">
        <v>553</v>
      </c>
      <c r="D243" s="665" t="s">
        <v>3069</v>
      </c>
      <c r="E243" s="664" t="s">
        <v>559</v>
      </c>
      <c r="F243" s="665" t="s">
        <v>3072</v>
      </c>
      <c r="G243" s="664" t="s">
        <v>636</v>
      </c>
      <c r="H243" s="664" t="s">
        <v>1420</v>
      </c>
      <c r="I243" s="664" t="s">
        <v>1421</v>
      </c>
      <c r="J243" s="664" t="s">
        <v>1422</v>
      </c>
      <c r="K243" s="664" t="s">
        <v>1423</v>
      </c>
      <c r="L243" s="666">
        <v>48.080000000000005</v>
      </c>
      <c r="M243" s="666">
        <v>3</v>
      </c>
      <c r="N243" s="667">
        <v>144.24</v>
      </c>
    </row>
    <row r="244" spans="1:14" ht="14.4" customHeight="1" x14ac:dyDescent="0.3">
      <c r="A244" s="662" t="s">
        <v>543</v>
      </c>
      <c r="B244" s="663" t="s">
        <v>544</v>
      </c>
      <c r="C244" s="664" t="s">
        <v>553</v>
      </c>
      <c r="D244" s="665" t="s">
        <v>3069</v>
      </c>
      <c r="E244" s="664" t="s">
        <v>559</v>
      </c>
      <c r="F244" s="665" t="s">
        <v>3072</v>
      </c>
      <c r="G244" s="664" t="s">
        <v>636</v>
      </c>
      <c r="H244" s="664" t="s">
        <v>1424</v>
      </c>
      <c r="I244" s="664" t="s">
        <v>1425</v>
      </c>
      <c r="J244" s="664" t="s">
        <v>843</v>
      </c>
      <c r="K244" s="664" t="s">
        <v>1015</v>
      </c>
      <c r="L244" s="666">
        <v>64.321111111111108</v>
      </c>
      <c r="M244" s="666">
        <v>9</v>
      </c>
      <c r="N244" s="667">
        <v>578.89</v>
      </c>
    </row>
    <row r="245" spans="1:14" ht="14.4" customHeight="1" x14ac:dyDescent="0.3">
      <c r="A245" s="662" t="s">
        <v>543</v>
      </c>
      <c r="B245" s="663" t="s">
        <v>544</v>
      </c>
      <c r="C245" s="664" t="s">
        <v>553</v>
      </c>
      <c r="D245" s="665" t="s">
        <v>3069</v>
      </c>
      <c r="E245" s="664" t="s">
        <v>559</v>
      </c>
      <c r="F245" s="665" t="s">
        <v>3072</v>
      </c>
      <c r="G245" s="664" t="s">
        <v>636</v>
      </c>
      <c r="H245" s="664" t="s">
        <v>1426</v>
      </c>
      <c r="I245" s="664" t="s">
        <v>1427</v>
      </c>
      <c r="J245" s="664" t="s">
        <v>1428</v>
      </c>
      <c r="K245" s="664" t="s">
        <v>1429</v>
      </c>
      <c r="L245" s="666">
        <v>68.939246418864855</v>
      </c>
      <c r="M245" s="666">
        <v>1</v>
      </c>
      <c r="N245" s="667">
        <v>68.939246418864855</v>
      </c>
    </row>
    <row r="246" spans="1:14" ht="14.4" customHeight="1" x14ac:dyDescent="0.3">
      <c r="A246" s="662" t="s">
        <v>543</v>
      </c>
      <c r="B246" s="663" t="s">
        <v>544</v>
      </c>
      <c r="C246" s="664" t="s">
        <v>553</v>
      </c>
      <c r="D246" s="665" t="s">
        <v>3069</v>
      </c>
      <c r="E246" s="664" t="s">
        <v>559</v>
      </c>
      <c r="F246" s="665" t="s">
        <v>3072</v>
      </c>
      <c r="G246" s="664" t="s">
        <v>636</v>
      </c>
      <c r="H246" s="664" t="s">
        <v>1430</v>
      </c>
      <c r="I246" s="664" t="s">
        <v>1431</v>
      </c>
      <c r="J246" s="664" t="s">
        <v>1432</v>
      </c>
      <c r="K246" s="664" t="s">
        <v>1433</v>
      </c>
      <c r="L246" s="666">
        <v>36.519999068944578</v>
      </c>
      <c r="M246" s="666">
        <v>3</v>
      </c>
      <c r="N246" s="667">
        <v>109.55999720683373</v>
      </c>
    </row>
    <row r="247" spans="1:14" ht="14.4" customHeight="1" x14ac:dyDescent="0.3">
      <c r="A247" s="662" t="s">
        <v>543</v>
      </c>
      <c r="B247" s="663" t="s">
        <v>544</v>
      </c>
      <c r="C247" s="664" t="s">
        <v>553</v>
      </c>
      <c r="D247" s="665" t="s">
        <v>3069</v>
      </c>
      <c r="E247" s="664" t="s">
        <v>559</v>
      </c>
      <c r="F247" s="665" t="s">
        <v>3072</v>
      </c>
      <c r="G247" s="664" t="s">
        <v>636</v>
      </c>
      <c r="H247" s="664" t="s">
        <v>1434</v>
      </c>
      <c r="I247" s="664" t="s">
        <v>1435</v>
      </c>
      <c r="J247" s="664" t="s">
        <v>1436</v>
      </c>
      <c r="K247" s="664" t="s">
        <v>1437</v>
      </c>
      <c r="L247" s="666">
        <v>52.169999999999995</v>
      </c>
      <c r="M247" s="666">
        <v>2</v>
      </c>
      <c r="N247" s="667">
        <v>104.33999999999999</v>
      </c>
    </row>
    <row r="248" spans="1:14" ht="14.4" customHeight="1" x14ac:dyDescent="0.3">
      <c r="A248" s="662" t="s">
        <v>543</v>
      </c>
      <c r="B248" s="663" t="s">
        <v>544</v>
      </c>
      <c r="C248" s="664" t="s">
        <v>553</v>
      </c>
      <c r="D248" s="665" t="s">
        <v>3069</v>
      </c>
      <c r="E248" s="664" t="s">
        <v>559</v>
      </c>
      <c r="F248" s="665" t="s">
        <v>3072</v>
      </c>
      <c r="G248" s="664" t="s">
        <v>636</v>
      </c>
      <c r="H248" s="664" t="s">
        <v>1438</v>
      </c>
      <c r="I248" s="664" t="s">
        <v>1439</v>
      </c>
      <c r="J248" s="664" t="s">
        <v>1440</v>
      </c>
      <c r="K248" s="664" t="s">
        <v>1441</v>
      </c>
      <c r="L248" s="666">
        <v>26.039789506207914</v>
      </c>
      <c r="M248" s="666">
        <v>2</v>
      </c>
      <c r="N248" s="667">
        <v>52.079579012415827</v>
      </c>
    </row>
    <row r="249" spans="1:14" ht="14.4" customHeight="1" x14ac:dyDescent="0.3">
      <c r="A249" s="662" t="s">
        <v>543</v>
      </c>
      <c r="B249" s="663" t="s">
        <v>544</v>
      </c>
      <c r="C249" s="664" t="s">
        <v>553</v>
      </c>
      <c r="D249" s="665" t="s">
        <v>3069</v>
      </c>
      <c r="E249" s="664" t="s">
        <v>559</v>
      </c>
      <c r="F249" s="665" t="s">
        <v>3072</v>
      </c>
      <c r="G249" s="664" t="s">
        <v>636</v>
      </c>
      <c r="H249" s="664" t="s">
        <v>1442</v>
      </c>
      <c r="I249" s="664" t="s">
        <v>215</v>
      </c>
      <c r="J249" s="664" t="s">
        <v>1443</v>
      </c>
      <c r="K249" s="664"/>
      <c r="L249" s="666">
        <v>137.88998711816944</v>
      </c>
      <c r="M249" s="666">
        <v>7</v>
      </c>
      <c r="N249" s="667">
        <v>965.22990982718602</v>
      </c>
    </row>
    <row r="250" spans="1:14" ht="14.4" customHeight="1" x14ac:dyDescent="0.3">
      <c r="A250" s="662" t="s">
        <v>543</v>
      </c>
      <c r="B250" s="663" t="s">
        <v>544</v>
      </c>
      <c r="C250" s="664" t="s">
        <v>553</v>
      </c>
      <c r="D250" s="665" t="s">
        <v>3069</v>
      </c>
      <c r="E250" s="664" t="s">
        <v>559</v>
      </c>
      <c r="F250" s="665" t="s">
        <v>3072</v>
      </c>
      <c r="G250" s="664" t="s">
        <v>636</v>
      </c>
      <c r="H250" s="664" t="s">
        <v>1444</v>
      </c>
      <c r="I250" s="664" t="s">
        <v>1445</v>
      </c>
      <c r="J250" s="664" t="s">
        <v>1446</v>
      </c>
      <c r="K250" s="664" t="s">
        <v>1447</v>
      </c>
      <c r="L250" s="666">
        <v>147.73104083013422</v>
      </c>
      <c r="M250" s="666">
        <v>8</v>
      </c>
      <c r="N250" s="667">
        <v>1181.8483266410738</v>
      </c>
    </row>
    <row r="251" spans="1:14" ht="14.4" customHeight="1" x14ac:dyDescent="0.3">
      <c r="A251" s="662" t="s">
        <v>543</v>
      </c>
      <c r="B251" s="663" t="s">
        <v>544</v>
      </c>
      <c r="C251" s="664" t="s">
        <v>553</v>
      </c>
      <c r="D251" s="665" t="s">
        <v>3069</v>
      </c>
      <c r="E251" s="664" t="s">
        <v>559</v>
      </c>
      <c r="F251" s="665" t="s">
        <v>3072</v>
      </c>
      <c r="G251" s="664" t="s">
        <v>636</v>
      </c>
      <c r="H251" s="664" t="s">
        <v>1448</v>
      </c>
      <c r="I251" s="664" t="s">
        <v>1449</v>
      </c>
      <c r="J251" s="664" t="s">
        <v>1450</v>
      </c>
      <c r="K251" s="664" t="s">
        <v>1451</v>
      </c>
      <c r="L251" s="666">
        <v>116.8831436471044</v>
      </c>
      <c r="M251" s="666">
        <v>11</v>
      </c>
      <c r="N251" s="667">
        <v>1285.7145801181484</v>
      </c>
    </row>
    <row r="252" spans="1:14" ht="14.4" customHeight="1" x14ac:dyDescent="0.3">
      <c r="A252" s="662" t="s">
        <v>543</v>
      </c>
      <c r="B252" s="663" t="s">
        <v>544</v>
      </c>
      <c r="C252" s="664" t="s">
        <v>553</v>
      </c>
      <c r="D252" s="665" t="s">
        <v>3069</v>
      </c>
      <c r="E252" s="664" t="s">
        <v>559</v>
      </c>
      <c r="F252" s="665" t="s">
        <v>3072</v>
      </c>
      <c r="G252" s="664" t="s">
        <v>636</v>
      </c>
      <c r="H252" s="664" t="s">
        <v>1452</v>
      </c>
      <c r="I252" s="664" t="s">
        <v>1453</v>
      </c>
      <c r="J252" s="664" t="s">
        <v>1454</v>
      </c>
      <c r="K252" s="664" t="s">
        <v>1455</v>
      </c>
      <c r="L252" s="666">
        <v>164.83999781178693</v>
      </c>
      <c r="M252" s="666">
        <v>1</v>
      </c>
      <c r="N252" s="667">
        <v>164.83999781178693</v>
      </c>
    </row>
    <row r="253" spans="1:14" ht="14.4" customHeight="1" x14ac:dyDescent="0.3">
      <c r="A253" s="662" t="s">
        <v>543</v>
      </c>
      <c r="B253" s="663" t="s">
        <v>544</v>
      </c>
      <c r="C253" s="664" t="s">
        <v>553</v>
      </c>
      <c r="D253" s="665" t="s">
        <v>3069</v>
      </c>
      <c r="E253" s="664" t="s">
        <v>559</v>
      </c>
      <c r="F253" s="665" t="s">
        <v>3072</v>
      </c>
      <c r="G253" s="664" t="s">
        <v>636</v>
      </c>
      <c r="H253" s="664" t="s">
        <v>1456</v>
      </c>
      <c r="I253" s="664" t="s">
        <v>1457</v>
      </c>
      <c r="J253" s="664" t="s">
        <v>1458</v>
      </c>
      <c r="K253" s="664" t="s">
        <v>1285</v>
      </c>
      <c r="L253" s="666">
        <v>106.17944740121871</v>
      </c>
      <c r="M253" s="666">
        <v>91</v>
      </c>
      <c r="N253" s="667">
        <v>9662.3297135109024</v>
      </c>
    </row>
    <row r="254" spans="1:14" ht="14.4" customHeight="1" x14ac:dyDescent="0.3">
      <c r="A254" s="662" t="s">
        <v>543</v>
      </c>
      <c r="B254" s="663" t="s">
        <v>544</v>
      </c>
      <c r="C254" s="664" t="s">
        <v>553</v>
      </c>
      <c r="D254" s="665" t="s">
        <v>3069</v>
      </c>
      <c r="E254" s="664" t="s">
        <v>559</v>
      </c>
      <c r="F254" s="665" t="s">
        <v>3072</v>
      </c>
      <c r="G254" s="664" t="s">
        <v>636</v>
      </c>
      <c r="H254" s="664" t="s">
        <v>1459</v>
      </c>
      <c r="I254" s="664" t="s">
        <v>1460</v>
      </c>
      <c r="J254" s="664" t="s">
        <v>1461</v>
      </c>
      <c r="K254" s="664" t="s">
        <v>1462</v>
      </c>
      <c r="L254" s="666">
        <v>101.72000000000001</v>
      </c>
      <c r="M254" s="666">
        <v>12</v>
      </c>
      <c r="N254" s="667">
        <v>1220.6400000000001</v>
      </c>
    </row>
    <row r="255" spans="1:14" ht="14.4" customHeight="1" x14ac:dyDescent="0.3">
      <c r="A255" s="662" t="s">
        <v>543</v>
      </c>
      <c r="B255" s="663" t="s">
        <v>544</v>
      </c>
      <c r="C255" s="664" t="s">
        <v>553</v>
      </c>
      <c r="D255" s="665" t="s">
        <v>3069</v>
      </c>
      <c r="E255" s="664" t="s">
        <v>559</v>
      </c>
      <c r="F255" s="665" t="s">
        <v>3072</v>
      </c>
      <c r="G255" s="664" t="s">
        <v>636</v>
      </c>
      <c r="H255" s="664" t="s">
        <v>1463</v>
      </c>
      <c r="I255" s="664" t="s">
        <v>1464</v>
      </c>
      <c r="J255" s="664" t="s">
        <v>1465</v>
      </c>
      <c r="K255" s="664" t="s">
        <v>1466</v>
      </c>
      <c r="L255" s="666">
        <v>170.94507453231139</v>
      </c>
      <c r="M255" s="666">
        <v>21</v>
      </c>
      <c r="N255" s="667">
        <v>3589.8465651785395</v>
      </c>
    </row>
    <row r="256" spans="1:14" ht="14.4" customHeight="1" x14ac:dyDescent="0.3">
      <c r="A256" s="662" t="s">
        <v>543</v>
      </c>
      <c r="B256" s="663" t="s">
        <v>544</v>
      </c>
      <c r="C256" s="664" t="s">
        <v>553</v>
      </c>
      <c r="D256" s="665" t="s">
        <v>3069</v>
      </c>
      <c r="E256" s="664" t="s">
        <v>559</v>
      </c>
      <c r="F256" s="665" t="s">
        <v>3072</v>
      </c>
      <c r="G256" s="664" t="s">
        <v>636</v>
      </c>
      <c r="H256" s="664" t="s">
        <v>1467</v>
      </c>
      <c r="I256" s="664" t="s">
        <v>1468</v>
      </c>
      <c r="J256" s="664" t="s">
        <v>1458</v>
      </c>
      <c r="K256" s="664" t="s">
        <v>1469</v>
      </c>
      <c r="L256" s="666">
        <v>68.051943303155895</v>
      </c>
      <c r="M256" s="666">
        <v>10</v>
      </c>
      <c r="N256" s="667">
        <v>680.51943303155895</v>
      </c>
    </row>
    <row r="257" spans="1:14" ht="14.4" customHeight="1" x14ac:dyDescent="0.3">
      <c r="A257" s="662" t="s">
        <v>543</v>
      </c>
      <c r="B257" s="663" t="s">
        <v>544</v>
      </c>
      <c r="C257" s="664" t="s">
        <v>553</v>
      </c>
      <c r="D257" s="665" t="s">
        <v>3069</v>
      </c>
      <c r="E257" s="664" t="s">
        <v>559</v>
      </c>
      <c r="F257" s="665" t="s">
        <v>3072</v>
      </c>
      <c r="G257" s="664" t="s">
        <v>636</v>
      </c>
      <c r="H257" s="664" t="s">
        <v>1470</v>
      </c>
      <c r="I257" s="664" t="s">
        <v>1471</v>
      </c>
      <c r="J257" s="664" t="s">
        <v>1472</v>
      </c>
      <c r="K257" s="664" t="s">
        <v>1473</v>
      </c>
      <c r="L257" s="666">
        <v>47.626308242290015</v>
      </c>
      <c r="M257" s="666">
        <v>11</v>
      </c>
      <c r="N257" s="667">
        <v>523.88939066519015</v>
      </c>
    </row>
    <row r="258" spans="1:14" ht="14.4" customHeight="1" x14ac:dyDescent="0.3">
      <c r="A258" s="662" t="s">
        <v>543</v>
      </c>
      <c r="B258" s="663" t="s">
        <v>544</v>
      </c>
      <c r="C258" s="664" t="s">
        <v>553</v>
      </c>
      <c r="D258" s="665" t="s">
        <v>3069</v>
      </c>
      <c r="E258" s="664" t="s">
        <v>559</v>
      </c>
      <c r="F258" s="665" t="s">
        <v>3072</v>
      </c>
      <c r="G258" s="664" t="s">
        <v>636</v>
      </c>
      <c r="H258" s="664" t="s">
        <v>1474</v>
      </c>
      <c r="I258" s="664" t="s">
        <v>1475</v>
      </c>
      <c r="J258" s="664" t="s">
        <v>1476</v>
      </c>
      <c r="K258" s="664" t="s">
        <v>1477</v>
      </c>
      <c r="L258" s="666">
        <v>56.52994072647634</v>
      </c>
      <c r="M258" s="666">
        <v>11</v>
      </c>
      <c r="N258" s="667">
        <v>621.82934799123973</v>
      </c>
    </row>
    <row r="259" spans="1:14" ht="14.4" customHeight="1" x14ac:dyDescent="0.3">
      <c r="A259" s="662" t="s">
        <v>543</v>
      </c>
      <c r="B259" s="663" t="s">
        <v>544</v>
      </c>
      <c r="C259" s="664" t="s">
        <v>553</v>
      </c>
      <c r="D259" s="665" t="s">
        <v>3069</v>
      </c>
      <c r="E259" s="664" t="s">
        <v>559</v>
      </c>
      <c r="F259" s="665" t="s">
        <v>3072</v>
      </c>
      <c r="G259" s="664" t="s">
        <v>636</v>
      </c>
      <c r="H259" s="664" t="s">
        <v>1478</v>
      </c>
      <c r="I259" s="664" t="s">
        <v>1479</v>
      </c>
      <c r="J259" s="664" t="s">
        <v>1480</v>
      </c>
      <c r="K259" s="664" t="s">
        <v>1481</v>
      </c>
      <c r="L259" s="666">
        <v>33.119860103071851</v>
      </c>
      <c r="M259" s="666">
        <v>3</v>
      </c>
      <c r="N259" s="667">
        <v>99.359580309215545</v>
      </c>
    </row>
    <row r="260" spans="1:14" ht="14.4" customHeight="1" x14ac:dyDescent="0.3">
      <c r="A260" s="662" t="s">
        <v>543</v>
      </c>
      <c r="B260" s="663" t="s">
        <v>544</v>
      </c>
      <c r="C260" s="664" t="s">
        <v>553</v>
      </c>
      <c r="D260" s="665" t="s">
        <v>3069</v>
      </c>
      <c r="E260" s="664" t="s">
        <v>559</v>
      </c>
      <c r="F260" s="665" t="s">
        <v>3072</v>
      </c>
      <c r="G260" s="664" t="s">
        <v>636</v>
      </c>
      <c r="H260" s="664" t="s">
        <v>1482</v>
      </c>
      <c r="I260" s="664" t="s">
        <v>1483</v>
      </c>
      <c r="J260" s="664" t="s">
        <v>678</v>
      </c>
      <c r="K260" s="664" t="s">
        <v>1484</v>
      </c>
      <c r="L260" s="666">
        <v>55.313578044226624</v>
      </c>
      <c r="M260" s="666">
        <v>22</v>
      </c>
      <c r="N260" s="667">
        <v>1216.8987169729858</v>
      </c>
    </row>
    <row r="261" spans="1:14" ht="14.4" customHeight="1" x14ac:dyDescent="0.3">
      <c r="A261" s="662" t="s">
        <v>543</v>
      </c>
      <c r="B261" s="663" t="s">
        <v>544</v>
      </c>
      <c r="C261" s="664" t="s">
        <v>553</v>
      </c>
      <c r="D261" s="665" t="s">
        <v>3069</v>
      </c>
      <c r="E261" s="664" t="s">
        <v>559</v>
      </c>
      <c r="F261" s="665" t="s">
        <v>3072</v>
      </c>
      <c r="G261" s="664" t="s">
        <v>636</v>
      </c>
      <c r="H261" s="664" t="s">
        <v>1485</v>
      </c>
      <c r="I261" s="664" t="s">
        <v>1486</v>
      </c>
      <c r="J261" s="664" t="s">
        <v>1487</v>
      </c>
      <c r="K261" s="664" t="s">
        <v>1488</v>
      </c>
      <c r="L261" s="666">
        <v>141.49011934600901</v>
      </c>
      <c r="M261" s="666">
        <v>2</v>
      </c>
      <c r="N261" s="667">
        <v>282.98023869201802</v>
      </c>
    </row>
    <row r="262" spans="1:14" ht="14.4" customHeight="1" x14ac:dyDescent="0.3">
      <c r="A262" s="662" t="s">
        <v>543</v>
      </c>
      <c r="B262" s="663" t="s">
        <v>544</v>
      </c>
      <c r="C262" s="664" t="s">
        <v>553</v>
      </c>
      <c r="D262" s="665" t="s">
        <v>3069</v>
      </c>
      <c r="E262" s="664" t="s">
        <v>559</v>
      </c>
      <c r="F262" s="665" t="s">
        <v>3072</v>
      </c>
      <c r="G262" s="664" t="s">
        <v>636</v>
      </c>
      <c r="H262" s="664" t="s">
        <v>1489</v>
      </c>
      <c r="I262" s="664" t="s">
        <v>1490</v>
      </c>
      <c r="J262" s="664" t="s">
        <v>1491</v>
      </c>
      <c r="K262" s="664" t="s">
        <v>1492</v>
      </c>
      <c r="L262" s="666">
        <v>242.1700000000001</v>
      </c>
      <c r="M262" s="666">
        <v>1</v>
      </c>
      <c r="N262" s="667">
        <v>242.1700000000001</v>
      </c>
    </row>
    <row r="263" spans="1:14" ht="14.4" customHeight="1" x14ac:dyDescent="0.3">
      <c r="A263" s="662" t="s">
        <v>543</v>
      </c>
      <c r="B263" s="663" t="s">
        <v>544</v>
      </c>
      <c r="C263" s="664" t="s">
        <v>553</v>
      </c>
      <c r="D263" s="665" t="s">
        <v>3069</v>
      </c>
      <c r="E263" s="664" t="s">
        <v>559</v>
      </c>
      <c r="F263" s="665" t="s">
        <v>3072</v>
      </c>
      <c r="G263" s="664" t="s">
        <v>636</v>
      </c>
      <c r="H263" s="664" t="s">
        <v>1493</v>
      </c>
      <c r="I263" s="664" t="s">
        <v>1493</v>
      </c>
      <c r="J263" s="664" t="s">
        <v>1494</v>
      </c>
      <c r="K263" s="664" t="s">
        <v>1495</v>
      </c>
      <c r="L263" s="666">
        <v>255.1044559738383</v>
      </c>
      <c r="M263" s="666">
        <v>2</v>
      </c>
      <c r="N263" s="667">
        <v>510.2089119476766</v>
      </c>
    </row>
    <row r="264" spans="1:14" ht="14.4" customHeight="1" x14ac:dyDescent="0.3">
      <c r="A264" s="662" t="s">
        <v>543</v>
      </c>
      <c r="B264" s="663" t="s">
        <v>544</v>
      </c>
      <c r="C264" s="664" t="s">
        <v>553</v>
      </c>
      <c r="D264" s="665" t="s">
        <v>3069</v>
      </c>
      <c r="E264" s="664" t="s">
        <v>559</v>
      </c>
      <c r="F264" s="665" t="s">
        <v>3072</v>
      </c>
      <c r="G264" s="664" t="s">
        <v>636</v>
      </c>
      <c r="H264" s="664" t="s">
        <v>1496</v>
      </c>
      <c r="I264" s="664" t="s">
        <v>1497</v>
      </c>
      <c r="J264" s="664" t="s">
        <v>1498</v>
      </c>
      <c r="K264" s="664" t="s">
        <v>1499</v>
      </c>
      <c r="L264" s="666">
        <v>61.38593919597821</v>
      </c>
      <c r="M264" s="666">
        <v>3</v>
      </c>
      <c r="N264" s="667">
        <v>184.15781758793463</v>
      </c>
    </row>
    <row r="265" spans="1:14" ht="14.4" customHeight="1" x14ac:dyDescent="0.3">
      <c r="A265" s="662" t="s">
        <v>543</v>
      </c>
      <c r="B265" s="663" t="s">
        <v>544</v>
      </c>
      <c r="C265" s="664" t="s">
        <v>553</v>
      </c>
      <c r="D265" s="665" t="s">
        <v>3069</v>
      </c>
      <c r="E265" s="664" t="s">
        <v>559</v>
      </c>
      <c r="F265" s="665" t="s">
        <v>3072</v>
      </c>
      <c r="G265" s="664" t="s">
        <v>636</v>
      </c>
      <c r="H265" s="664" t="s">
        <v>1500</v>
      </c>
      <c r="I265" s="664" t="s">
        <v>1501</v>
      </c>
      <c r="J265" s="664" t="s">
        <v>1502</v>
      </c>
      <c r="K265" s="664" t="s">
        <v>1503</v>
      </c>
      <c r="L265" s="666">
        <v>254.98</v>
      </c>
      <c r="M265" s="666">
        <v>17</v>
      </c>
      <c r="N265" s="667">
        <v>4334.66</v>
      </c>
    </row>
    <row r="266" spans="1:14" ht="14.4" customHeight="1" x14ac:dyDescent="0.3">
      <c r="A266" s="662" t="s">
        <v>543</v>
      </c>
      <c r="B266" s="663" t="s">
        <v>544</v>
      </c>
      <c r="C266" s="664" t="s">
        <v>553</v>
      </c>
      <c r="D266" s="665" t="s">
        <v>3069</v>
      </c>
      <c r="E266" s="664" t="s">
        <v>559</v>
      </c>
      <c r="F266" s="665" t="s">
        <v>3072</v>
      </c>
      <c r="G266" s="664" t="s">
        <v>636</v>
      </c>
      <c r="H266" s="664" t="s">
        <v>1504</v>
      </c>
      <c r="I266" s="664" t="s">
        <v>1505</v>
      </c>
      <c r="J266" s="664" t="s">
        <v>914</v>
      </c>
      <c r="K266" s="664" t="s">
        <v>1506</v>
      </c>
      <c r="L266" s="666">
        <v>209.21396697994905</v>
      </c>
      <c r="M266" s="666">
        <v>2</v>
      </c>
      <c r="N266" s="667">
        <v>418.4279339598981</v>
      </c>
    </row>
    <row r="267" spans="1:14" ht="14.4" customHeight="1" x14ac:dyDescent="0.3">
      <c r="A267" s="662" t="s">
        <v>543</v>
      </c>
      <c r="B267" s="663" t="s">
        <v>544</v>
      </c>
      <c r="C267" s="664" t="s">
        <v>553</v>
      </c>
      <c r="D267" s="665" t="s">
        <v>3069</v>
      </c>
      <c r="E267" s="664" t="s">
        <v>559</v>
      </c>
      <c r="F267" s="665" t="s">
        <v>3072</v>
      </c>
      <c r="G267" s="664" t="s">
        <v>636</v>
      </c>
      <c r="H267" s="664" t="s">
        <v>1507</v>
      </c>
      <c r="I267" s="664" t="s">
        <v>1507</v>
      </c>
      <c r="J267" s="664" t="s">
        <v>1508</v>
      </c>
      <c r="K267" s="664" t="s">
        <v>1075</v>
      </c>
      <c r="L267" s="666">
        <v>162.13666666666668</v>
      </c>
      <c r="M267" s="666">
        <v>6</v>
      </c>
      <c r="N267" s="667">
        <v>972.82</v>
      </c>
    </row>
    <row r="268" spans="1:14" ht="14.4" customHeight="1" x14ac:dyDescent="0.3">
      <c r="A268" s="662" t="s">
        <v>543</v>
      </c>
      <c r="B268" s="663" t="s">
        <v>544</v>
      </c>
      <c r="C268" s="664" t="s">
        <v>553</v>
      </c>
      <c r="D268" s="665" t="s">
        <v>3069</v>
      </c>
      <c r="E268" s="664" t="s">
        <v>559</v>
      </c>
      <c r="F268" s="665" t="s">
        <v>3072</v>
      </c>
      <c r="G268" s="664" t="s">
        <v>636</v>
      </c>
      <c r="H268" s="664" t="s">
        <v>1509</v>
      </c>
      <c r="I268" s="664" t="s">
        <v>1510</v>
      </c>
      <c r="J268" s="664" t="s">
        <v>1511</v>
      </c>
      <c r="K268" s="664" t="s">
        <v>1512</v>
      </c>
      <c r="L268" s="666">
        <v>67.44</v>
      </c>
      <c r="M268" s="666">
        <v>3</v>
      </c>
      <c r="N268" s="667">
        <v>202.32</v>
      </c>
    </row>
    <row r="269" spans="1:14" ht="14.4" customHeight="1" x14ac:dyDescent="0.3">
      <c r="A269" s="662" t="s">
        <v>543</v>
      </c>
      <c r="B269" s="663" t="s">
        <v>544</v>
      </c>
      <c r="C269" s="664" t="s">
        <v>553</v>
      </c>
      <c r="D269" s="665" t="s">
        <v>3069</v>
      </c>
      <c r="E269" s="664" t="s">
        <v>559</v>
      </c>
      <c r="F269" s="665" t="s">
        <v>3072</v>
      </c>
      <c r="G269" s="664" t="s">
        <v>636</v>
      </c>
      <c r="H269" s="664" t="s">
        <v>1513</v>
      </c>
      <c r="I269" s="664" t="s">
        <v>215</v>
      </c>
      <c r="J269" s="664" t="s">
        <v>1514</v>
      </c>
      <c r="K269" s="664"/>
      <c r="L269" s="666">
        <v>65.089999999999989</v>
      </c>
      <c r="M269" s="666">
        <v>1</v>
      </c>
      <c r="N269" s="667">
        <v>65.089999999999989</v>
      </c>
    </row>
    <row r="270" spans="1:14" ht="14.4" customHeight="1" x14ac:dyDescent="0.3">
      <c r="A270" s="662" t="s">
        <v>543</v>
      </c>
      <c r="B270" s="663" t="s">
        <v>544</v>
      </c>
      <c r="C270" s="664" t="s">
        <v>553</v>
      </c>
      <c r="D270" s="665" t="s">
        <v>3069</v>
      </c>
      <c r="E270" s="664" t="s">
        <v>559</v>
      </c>
      <c r="F270" s="665" t="s">
        <v>3072</v>
      </c>
      <c r="G270" s="664" t="s">
        <v>636</v>
      </c>
      <c r="H270" s="664" t="s">
        <v>1515</v>
      </c>
      <c r="I270" s="664" t="s">
        <v>1516</v>
      </c>
      <c r="J270" s="664" t="s">
        <v>1517</v>
      </c>
      <c r="K270" s="664" t="s">
        <v>1518</v>
      </c>
      <c r="L270" s="666">
        <v>51.26962042078376</v>
      </c>
      <c r="M270" s="666">
        <v>2</v>
      </c>
      <c r="N270" s="667">
        <v>102.53924084156752</v>
      </c>
    </row>
    <row r="271" spans="1:14" ht="14.4" customHeight="1" x14ac:dyDescent="0.3">
      <c r="A271" s="662" t="s">
        <v>543</v>
      </c>
      <c r="B271" s="663" t="s">
        <v>544</v>
      </c>
      <c r="C271" s="664" t="s">
        <v>553</v>
      </c>
      <c r="D271" s="665" t="s">
        <v>3069</v>
      </c>
      <c r="E271" s="664" t="s">
        <v>559</v>
      </c>
      <c r="F271" s="665" t="s">
        <v>3072</v>
      </c>
      <c r="G271" s="664" t="s">
        <v>636</v>
      </c>
      <c r="H271" s="664" t="s">
        <v>1519</v>
      </c>
      <c r="I271" s="664" t="s">
        <v>215</v>
      </c>
      <c r="J271" s="664" t="s">
        <v>1520</v>
      </c>
      <c r="K271" s="664"/>
      <c r="L271" s="666">
        <v>44.674877656771081</v>
      </c>
      <c r="M271" s="666">
        <v>6</v>
      </c>
      <c r="N271" s="667">
        <v>268.04926594062647</v>
      </c>
    </row>
    <row r="272" spans="1:14" ht="14.4" customHeight="1" x14ac:dyDescent="0.3">
      <c r="A272" s="662" t="s">
        <v>543</v>
      </c>
      <c r="B272" s="663" t="s">
        <v>544</v>
      </c>
      <c r="C272" s="664" t="s">
        <v>553</v>
      </c>
      <c r="D272" s="665" t="s">
        <v>3069</v>
      </c>
      <c r="E272" s="664" t="s">
        <v>559</v>
      </c>
      <c r="F272" s="665" t="s">
        <v>3072</v>
      </c>
      <c r="G272" s="664" t="s">
        <v>636</v>
      </c>
      <c r="H272" s="664" t="s">
        <v>1521</v>
      </c>
      <c r="I272" s="664" t="s">
        <v>1522</v>
      </c>
      <c r="J272" s="664" t="s">
        <v>1523</v>
      </c>
      <c r="K272" s="664" t="s">
        <v>1524</v>
      </c>
      <c r="L272" s="666">
        <v>28.610000000000017</v>
      </c>
      <c r="M272" s="666">
        <v>3</v>
      </c>
      <c r="N272" s="667">
        <v>85.830000000000055</v>
      </c>
    </row>
    <row r="273" spans="1:14" ht="14.4" customHeight="1" x14ac:dyDescent="0.3">
      <c r="A273" s="662" t="s">
        <v>543</v>
      </c>
      <c r="B273" s="663" t="s">
        <v>544</v>
      </c>
      <c r="C273" s="664" t="s">
        <v>553</v>
      </c>
      <c r="D273" s="665" t="s">
        <v>3069</v>
      </c>
      <c r="E273" s="664" t="s">
        <v>559</v>
      </c>
      <c r="F273" s="665" t="s">
        <v>3072</v>
      </c>
      <c r="G273" s="664" t="s">
        <v>636</v>
      </c>
      <c r="H273" s="664" t="s">
        <v>1525</v>
      </c>
      <c r="I273" s="664" t="s">
        <v>1526</v>
      </c>
      <c r="J273" s="664" t="s">
        <v>1527</v>
      </c>
      <c r="K273" s="664" t="s">
        <v>1528</v>
      </c>
      <c r="L273" s="666">
        <v>118.88165878576034</v>
      </c>
      <c r="M273" s="666">
        <v>6</v>
      </c>
      <c r="N273" s="667">
        <v>713.28995271456199</v>
      </c>
    </row>
    <row r="274" spans="1:14" ht="14.4" customHeight="1" x14ac:dyDescent="0.3">
      <c r="A274" s="662" t="s">
        <v>543</v>
      </c>
      <c r="B274" s="663" t="s">
        <v>544</v>
      </c>
      <c r="C274" s="664" t="s">
        <v>553</v>
      </c>
      <c r="D274" s="665" t="s">
        <v>3069</v>
      </c>
      <c r="E274" s="664" t="s">
        <v>559</v>
      </c>
      <c r="F274" s="665" t="s">
        <v>3072</v>
      </c>
      <c r="G274" s="664" t="s">
        <v>636</v>
      </c>
      <c r="H274" s="664" t="s">
        <v>1529</v>
      </c>
      <c r="I274" s="664" t="s">
        <v>1530</v>
      </c>
      <c r="J274" s="664" t="s">
        <v>1177</v>
      </c>
      <c r="K274" s="664" t="s">
        <v>1531</v>
      </c>
      <c r="L274" s="666">
        <v>107.26</v>
      </c>
      <c r="M274" s="666">
        <v>2</v>
      </c>
      <c r="N274" s="667">
        <v>214.52</v>
      </c>
    </row>
    <row r="275" spans="1:14" ht="14.4" customHeight="1" x14ac:dyDescent="0.3">
      <c r="A275" s="662" t="s">
        <v>543</v>
      </c>
      <c r="B275" s="663" t="s">
        <v>544</v>
      </c>
      <c r="C275" s="664" t="s">
        <v>553</v>
      </c>
      <c r="D275" s="665" t="s">
        <v>3069</v>
      </c>
      <c r="E275" s="664" t="s">
        <v>559</v>
      </c>
      <c r="F275" s="665" t="s">
        <v>3072</v>
      </c>
      <c r="G275" s="664" t="s">
        <v>636</v>
      </c>
      <c r="H275" s="664" t="s">
        <v>1532</v>
      </c>
      <c r="I275" s="664" t="s">
        <v>215</v>
      </c>
      <c r="J275" s="664" t="s">
        <v>1533</v>
      </c>
      <c r="K275" s="664"/>
      <c r="L275" s="666">
        <v>340.59188276607313</v>
      </c>
      <c r="M275" s="666">
        <v>12</v>
      </c>
      <c r="N275" s="667">
        <v>4087.1025931928775</v>
      </c>
    </row>
    <row r="276" spans="1:14" ht="14.4" customHeight="1" x14ac:dyDescent="0.3">
      <c r="A276" s="662" t="s">
        <v>543</v>
      </c>
      <c r="B276" s="663" t="s">
        <v>544</v>
      </c>
      <c r="C276" s="664" t="s">
        <v>553</v>
      </c>
      <c r="D276" s="665" t="s">
        <v>3069</v>
      </c>
      <c r="E276" s="664" t="s">
        <v>559</v>
      </c>
      <c r="F276" s="665" t="s">
        <v>3072</v>
      </c>
      <c r="G276" s="664" t="s">
        <v>636</v>
      </c>
      <c r="H276" s="664" t="s">
        <v>1534</v>
      </c>
      <c r="I276" s="664" t="s">
        <v>1535</v>
      </c>
      <c r="J276" s="664" t="s">
        <v>1300</v>
      </c>
      <c r="K276" s="664" t="s">
        <v>1536</v>
      </c>
      <c r="L276" s="666">
        <v>56.749398057146095</v>
      </c>
      <c r="M276" s="666">
        <v>6</v>
      </c>
      <c r="N276" s="667">
        <v>340.49638834287657</v>
      </c>
    </row>
    <row r="277" spans="1:14" ht="14.4" customHeight="1" x14ac:dyDescent="0.3">
      <c r="A277" s="662" t="s">
        <v>543</v>
      </c>
      <c r="B277" s="663" t="s">
        <v>544</v>
      </c>
      <c r="C277" s="664" t="s">
        <v>553</v>
      </c>
      <c r="D277" s="665" t="s">
        <v>3069</v>
      </c>
      <c r="E277" s="664" t="s">
        <v>559</v>
      </c>
      <c r="F277" s="665" t="s">
        <v>3072</v>
      </c>
      <c r="G277" s="664" t="s">
        <v>636</v>
      </c>
      <c r="H277" s="664" t="s">
        <v>1537</v>
      </c>
      <c r="I277" s="664" t="s">
        <v>1538</v>
      </c>
      <c r="J277" s="664" t="s">
        <v>1539</v>
      </c>
      <c r="K277" s="664" t="s">
        <v>1540</v>
      </c>
      <c r="L277" s="666">
        <v>31.529834665657347</v>
      </c>
      <c r="M277" s="666">
        <v>3</v>
      </c>
      <c r="N277" s="667">
        <v>94.589503996972041</v>
      </c>
    </row>
    <row r="278" spans="1:14" ht="14.4" customHeight="1" x14ac:dyDescent="0.3">
      <c r="A278" s="662" t="s">
        <v>543</v>
      </c>
      <c r="B278" s="663" t="s">
        <v>544</v>
      </c>
      <c r="C278" s="664" t="s">
        <v>553</v>
      </c>
      <c r="D278" s="665" t="s">
        <v>3069</v>
      </c>
      <c r="E278" s="664" t="s">
        <v>559</v>
      </c>
      <c r="F278" s="665" t="s">
        <v>3072</v>
      </c>
      <c r="G278" s="664" t="s">
        <v>636</v>
      </c>
      <c r="H278" s="664" t="s">
        <v>1541</v>
      </c>
      <c r="I278" s="664" t="s">
        <v>1542</v>
      </c>
      <c r="J278" s="664" t="s">
        <v>1543</v>
      </c>
      <c r="K278" s="664" t="s">
        <v>1544</v>
      </c>
      <c r="L278" s="666">
        <v>24.751700335418622</v>
      </c>
      <c r="M278" s="666">
        <v>17</v>
      </c>
      <c r="N278" s="667">
        <v>420.77890570211656</v>
      </c>
    </row>
    <row r="279" spans="1:14" ht="14.4" customHeight="1" x14ac:dyDescent="0.3">
      <c r="A279" s="662" t="s">
        <v>543</v>
      </c>
      <c r="B279" s="663" t="s">
        <v>544</v>
      </c>
      <c r="C279" s="664" t="s">
        <v>553</v>
      </c>
      <c r="D279" s="665" t="s">
        <v>3069</v>
      </c>
      <c r="E279" s="664" t="s">
        <v>559</v>
      </c>
      <c r="F279" s="665" t="s">
        <v>3072</v>
      </c>
      <c r="G279" s="664" t="s">
        <v>636</v>
      </c>
      <c r="H279" s="664" t="s">
        <v>1545</v>
      </c>
      <c r="I279" s="664" t="s">
        <v>1546</v>
      </c>
      <c r="J279" s="664" t="s">
        <v>1547</v>
      </c>
      <c r="K279" s="664" t="s">
        <v>744</v>
      </c>
      <c r="L279" s="666">
        <v>128.16999999999987</v>
      </c>
      <c r="M279" s="666">
        <v>2</v>
      </c>
      <c r="N279" s="667">
        <v>256.33999999999975</v>
      </c>
    </row>
    <row r="280" spans="1:14" ht="14.4" customHeight="1" x14ac:dyDescent="0.3">
      <c r="A280" s="662" t="s">
        <v>543</v>
      </c>
      <c r="B280" s="663" t="s">
        <v>544</v>
      </c>
      <c r="C280" s="664" t="s">
        <v>553</v>
      </c>
      <c r="D280" s="665" t="s">
        <v>3069</v>
      </c>
      <c r="E280" s="664" t="s">
        <v>559</v>
      </c>
      <c r="F280" s="665" t="s">
        <v>3072</v>
      </c>
      <c r="G280" s="664" t="s">
        <v>636</v>
      </c>
      <c r="H280" s="664" t="s">
        <v>1548</v>
      </c>
      <c r="I280" s="664" t="s">
        <v>1549</v>
      </c>
      <c r="J280" s="664" t="s">
        <v>1550</v>
      </c>
      <c r="K280" s="664" t="s">
        <v>664</v>
      </c>
      <c r="L280" s="666">
        <v>79.550046409410925</v>
      </c>
      <c r="M280" s="666">
        <v>4</v>
      </c>
      <c r="N280" s="667">
        <v>318.2001856376437</v>
      </c>
    </row>
    <row r="281" spans="1:14" ht="14.4" customHeight="1" x14ac:dyDescent="0.3">
      <c r="A281" s="662" t="s">
        <v>543</v>
      </c>
      <c r="B281" s="663" t="s">
        <v>544</v>
      </c>
      <c r="C281" s="664" t="s">
        <v>553</v>
      </c>
      <c r="D281" s="665" t="s">
        <v>3069</v>
      </c>
      <c r="E281" s="664" t="s">
        <v>559</v>
      </c>
      <c r="F281" s="665" t="s">
        <v>3072</v>
      </c>
      <c r="G281" s="664" t="s">
        <v>636</v>
      </c>
      <c r="H281" s="664" t="s">
        <v>1551</v>
      </c>
      <c r="I281" s="664" t="s">
        <v>1552</v>
      </c>
      <c r="J281" s="664" t="s">
        <v>1553</v>
      </c>
      <c r="K281" s="664" t="s">
        <v>1554</v>
      </c>
      <c r="L281" s="666">
        <v>64.67000000000003</v>
      </c>
      <c r="M281" s="666">
        <v>1</v>
      </c>
      <c r="N281" s="667">
        <v>64.67000000000003</v>
      </c>
    </row>
    <row r="282" spans="1:14" ht="14.4" customHeight="1" x14ac:dyDescent="0.3">
      <c r="A282" s="662" t="s">
        <v>543</v>
      </c>
      <c r="B282" s="663" t="s">
        <v>544</v>
      </c>
      <c r="C282" s="664" t="s">
        <v>553</v>
      </c>
      <c r="D282" s="665" t="s">
        <v>3069</v>
      </c>
      <c r="E282" s="664" t="s">
        <v>559</v>
      </c>
      <c r="F282" s="665" t="s">
        <v>3072</v>
      </c>
      <c r="G282" s="664" t="s">
        <v>636</v>
      </c>
      <c r="H282" s="664" t="s">
        <v>1555</v>
      </c>
      <c r="I282" s="664" t="s">
        <v>1556</v>
      </c>
      <c r="J282" s="664" t="s">
        <v>1557</v>
      </c>
      <c r="K282" s="664" t="s">
        <v>1558</v>
      </c>
      <c r="L282" s="666">
        <v>88.389999999999986</v>
      </c>
      <c r="M282" s="666">
        <v>1</v>
      </c>
      <c r="N282" s="667">
        <v>88.389999999999986</v>
      </c>
    </row>
    <row r="283" spans="1:14" ht="14.4" customHeight="1" x14ac:dyDescent="0.3">
      <c r="A283" s="662" t="s">
        <v>543</v>
      </c>
      <c r="B283" s="663" t="s">
        <v>544</v>
      </c>
      <c r="C283" s="664" t="s">
        <v>553</v>
      </c>
      <c r="D283" s="665" t="s">
        <v>3069</v>
      </c>
      <c r="E283" s="664" t="s">
        <v>559</v>
      </c>
      <c r="F283" s="665" t="s">
        <v>3072</v>
      </c>
      <c r="G283" s="664" t="s">
        <v>636</v>
      </c>
      <c r="H283" s="664" t="s">
        <v>1559</v>
      </c>
      <c r="I283" s="664" t="s">
        <v>1560</v>
      </c>
      <c r="J283" s="664" t="s">
        <v>1561</v>
      </c>
      <c r="K283" s="664" t="s">
        <v>1562</v>
      </c>
      <c r="L283" s="666">
        <v>40.069998467659197</v>
      </c>
      <c r="M283" s="666">
        <v>1</v>
      </c>
      <c r="N283" s="667">
        <v>40.069998467659197</v>
      </c>
    </row>
    <row r="284" spans="1:14" ht="14.4" customHeight="1" x14ac:dyDescent="0.3">
      <c r="A284" s="662" t="s">
        <v>543</v>
      </c>
      <c r="B284" s="663" t="s">
        <v>544</v>
      </c>
      <c r="C284" s="664" t="s">
        <v>553</v>
      </c>
      <c r="D284" s="665" t="s">
        <v>3069</v>
      </c>
      <c r="E284" s="664" t="s">
        <v>559</v>
      </c>
      <c r="F284" s="665" t="s">
        <v>3072</v>
      </c>
      <c r="G284" s="664" t="s">
        <v>636</v>
      </c>
      <c r="H284" s="664" t="s">
        <v>1563</v>
      </c>
      <c r="I284" s="664" t="s">
        <v>1564</v>
      </c>
      <c r="J284" s="664" t="s">
        <v>1565</v>
      </c>
      <c r="K284" s="664" t="s">
        <v>1566</v>
      </c>
      <c r="L284" s="666">
        <v>292.99928260682145</v>
      </c>
      <c r="M284" s="666">
        <v>1</v>
      </c>
      <c r="N284" s="667">
        <v>292.99928260682145</v>
      </c>
    </row>
    <row r="285" spans="1:14" ht="14.4" customHeight="1" x14ac:dyDescent="0.3">
      <c r="A285" s="662" t="s">
        <v>543</v>
      </c>
      <c r="B285" s="663" t="s">
        <v>544</v>
      </c>
      <c r="C285" s="664" t="s">
        <v>553</v>
      </c>
      <c r="D285" s="665" t="s">
        <v>3069</v>
      </c>
      <c r="E285" s="664" t="s">
        <v>559</v>
      </c>
      <c r="F285" s="665" t="s">
        <v>3072</v>
      </c>
      <c r="G285" s="664" t="s">
        <v>636</v>
      </c>
      <c r="H285" s="664" t="s">
        <v>1567</v>
      </c>
      <c r="I285" s="664" t="s">
        <v>1568</v>
      </c>
      <c r="J285" s="664" t="s">
        <v>1569</v>
      </c>
      <c r="K285" s="664" t="s">
        <v>1570</v>
      </c>
      <c r="L285" s="666">
        <v>52.99</v>
      </c>
      <c r="M285" s="666">
        <v>1</v>
      </c>
      <c r="N285" s="667">
        <v>52.99</v>
      </c>
    </row>
    <row r="286" spans="1:14" ht="14.4" customHeight="1" x14ac:dyDescent="0.3">
      <c r="A286" s="662" t="s">
        <v>543</v>
      </c>
      <c r="B286" s="663" t="s">
        <v>544</v>
      </c>
      <c r="C286" s="664" t="s">
        <v>553</v>
      </c>
      <c r="D286" s="665" t="s">
        <v>3069</v>
      </c>
      <c r="E286" s="664" t="s">
        <v>559</v>
      </c>
      <c r="F286" s="665" t="s">
        <v>3072</v>
      </c>
      <c r="G286" s="664" t="s">
        <v>636</v>
      </c>
      <c r="H286" s="664" t="s">
        <v>1571</v>
      </c>
      <c r="I286" s="664" t="s">
        <v>1572</v>
      </c>
      <c r="J286" s="664" t="s">
        <v>1573</v>
      </c>
      <c r="K286" s="664" t="s">
        <v>590</v>
      </c>
      <c r="L286" s="666">
        <v>37.439795146221357</v>
      </c>
      <c r="M286" s="666">
        <v>1</v>
      </c>
      <c r="N286" s="667">
        <v>37.439795146221357</v>
      </c>
    </row>
    <row r="287" spans="1:14" ht="14.4" customHeight="1" x14ac:dyDescent="0.3">
      <c r="A287" s="662" t="s">
        <v>543</v>
      </c>
      <c r="B287" s="663" t="s">
        <v>544</v>
      </c>
      <c r="C287" s="664" t="s">
        <v>553</v>
      </c>
      <c r="D287" s="665" t="s">
        <v>3069</v>
      </c>
      <c r="E287" s="664" t="s">
        <v>559</v>
      </c>
      <c r="F287" s="665" t="s">
        <v>3072</v>
      </c>
      <c r="G287" s="664" t="s">
        <v>636</v>
      </c>
      <c r="H287" s="664" t="s">
        <v>1574</v>
      </c>
      <c r="I287" s="664" t="s">
        <v>1575</v>
      </c>
      <c r="J287" s="664" t="s">
        <v>1576</v>
      </c>
      <c r="K287" s="664" t="s">
        <v>1577</v>
      </c>
      <c r="L287" s="666">
        <v>103.17370028551198</v>
      </c>
      <c r="M287" s="666">
        <v>6</v>
      </c>
      <c r="N287" s="667">
        <v>619.0422017130719</v>
      </c>
    </row>
    <row r="288" spans="1:14" ht="14.4" customHeight="1" x14ac:dyDescent="0.3">
      <c r="A288" s="662" t="s">
        <v>543</v>
      </c>
      <c r="B288" s="663" t="s">
        <v>544</v>
      </c>
      <c r="C288" s="664" t="s">
        <v>553</v>
      </c>
      <c r="D288" s="665" t="s">
        <v>3069</v>
      </c>
      <c r="E288" s="664" t="s">
        <v>559</v>
      </c>
      <c r="F288" s="665" t="s">
        <v>3072</v>
      </c>
      <c r="G288" s="664" t="s">
        <v>636</v>
      </c>
      <c r="H288" s="664" t="s">
        <v>1578</v>
      </c>
      <c r="I288" s="664" t="s">
        <v>1579</v>
      </c>
      <c r="J288" s="664" t="s">
        <v>1580</v>
      </c>
      <c r="K288" s="664" t="s">
        <v>571</v>
      </c>
      <c r="L288" s="666">
        <v>405.43999999999994</v>
      </c>
      <c r="M288" s="666">
        <v>1</v>
      </c>
      <c r="N288" s="667">
        <v>405.43999999999994</v>
      </c>
    </row>
    <row r="289" spans="1:14" ht="14.4" customHeight="1" x14ac:dyDescent="0.3">
      <c r="A289" s="662" t="s">
        <v>543</v>
      </c>
      <c r="B289" s="663" t="s">
        <v>544</v>
      </c>
      <c r="C289" s="664" t="s">
        <v>553</v>
      </c>
      <c r="D289" s="665" t="s">
        <v>3069</v>
      </c>
      <c r="E289" s="664" t="s">
        <v>559</v>
      </c>
      <c r="F289" s="665" t="s">
        <v>3072</v>
      </c>
      <c r="G289" s="664" t="s">
        <v>636</v>
      </c>
      <c r="H289" s="664" t="s">
        <v>1581</v>
      </c>
      <c r="I289" s="664" t="s">
        <v>1582</v>
      </c>
      <c r="J289" s="664" t="s">
        <v>1583</v>
      </c>
      <c r="K289" s="664" t="s">
        <v>1584</v>
      </c>
      <c r="L289" s="666">
        <v>1001.08</v>
      </c>
      <c r="M289" s="666">
        <v>1</v>
      </c>
      <c r="N289" s="667">
        <v>1001.08</v>
      </c>
    </row>
    <row r="290" spans="1:14" ht="14.4" customHeight="1" x14ac:dyDescent="0.3">
      <c r="A290" s="662" t="s">
        <v>543</v>
      </c>
      <c r="B290" s="663" t="s">
        <v>544</v>
      </c>
      <c r="C290" s="664" t="s">
        <v>553</v>
      </c>
      <c r="D290" s="665" t="s">
        <v>3069</v>
      </c>
      <c r="E290" s="664" t="s">
        <v>559</v>
      </c>
      <c r="F290" s="665" t="s">
        <v>3072</v>
      </c>
      <c r="G290" s="664" t="s">
        <v>636</v>
      </c>
      <c r="H290" s="664" t="s">
        <v>1585</v>
      </c>
      <c r="I290" s="664" t="s">
        <v>1586</v>
      </c>
      <c r="J290" s="664" t="s">
        <v>1587</v>
      </c>
      <c r="K290" s="664" t="s">
        <v>1588</v>
      </c>
      <c r="L290" s="666">
        <v>3615.0400671292809</v>
      </c>
      <c r="M290" s="666">
        <v>1</v>
      </c>
      <c r="N290" s="667">
        <v>3615.0400671292809</v>
      </c>
    </row>
    <row r="291" spans="1:14" ht="14.4" customHeight="1" x14ac:dyDescent="0.3">
      <c r="A291" s="662" t="s">
        <v>543</v>
      </c>
      <c r="B291" s="663" t="s">
        <v>544</v>
      </c>
      <c r="C291" s="664" t="s">
        <v>553</v>
      </c>
      <c r="D291" s="665" t="s">
        <v>3069</v>
      </c>
      <c r="E291" s="664" t="s">
        <v>559</v>
      </c>
      <c r="F291" s="665" t="s">
        <v>3072</v>
      </c>
      <c r="G291" s="664" t="s">
        <v>636</v>
      </c>
      <c r="H291" s="664" t="s">
        <v>1589</v>
      </c>
      <c r="I291" s="664" t="s">
        <v>1590</v>
      </c>
      <c r="J291" s="664" t="s">
        <v>937</v>
      </c>
      <c r="K291" s="664" t="s">
        <v>1591</v>
      </c>
      <c r="L291" s="666">
        <v>105.26938006381332</v>
      </c>
      <c r="M291" s="666">
        <v>2</v>
      </c>
      <c r="N291" s="667">
        <v>210.53876012762663</v>
      </c>
    </row>
    <row r="292" spans="1:14" ht="14.4" customHeight="1" x14ac:dyDescent="0.3">
      <c r="A292" s="662" t="s">
        <v>543</v>
      </c>
      <c r="B292" s="663" t="s">
        <v>544</v>
      </c>
      <c r="C292" s="664" t="s">
        <v>553</v>
      </c>
      <c r="D292" s="665" t="s">
        <v>3069</v>
      </c>
      <c r="E292" s="664" t="s">
        <v>559</v>
      </c>
      <c r="F292" s="665" t="s">
        <v>3072</v>
      </c>
      <c r="G292" s="664" t="s">
        <v>636</v>
      </c>
      <c r="H292" s="664" t="s">
        <v>1592</v>
      </c>
      <c r="I292" s="664" t="s">
        <v>1593</v>
      </c>
      <c r="J292" s="664" t="s">
        <v>1594</v>
      </c>
      <c r="K292" s="664" t="s">
        <v>1595</v>
      </c>
      <c r="L292" s="666">
        <v>290.49919933726045</v>
      </c>
      <c r="M292" s="666">
        <v>1</v>
      </c>
      <c r="N292" s="667">
        <v>290.49919933726045</v>
      </c>
    </row>
    <row r="293" spans="1:14" ht="14.4" customHeight="1" x14ac:dyDescent="0.3">
      <c r="A293" s="662" t="s">
        <v>543</v>
      </c>
      <c r="B293" s="663" t="s">
        <v>544</v>
      </c>
      <c r="C293" s="664" t="s">
        <v>553</v>
      </c>
      <c r="D293" s="665" t="s">
        <v>3069</v>
      </c>
      <c r="E293" s="664" t="s">
        <v>559</v>
      </c>
      <c r="F293" s="665" t="s">
        <v>3072</v>
      </c>
      <c r="G293" s="664" t="s">
        <v>636</v>
      </c>
      <c r="H293" s="664" t="s">
        <v>1596</v>
      </c>
      <c r="I293" s="664" t="s">
        <v>1597</v>
      </c>
      <c r="J293" s="664" t="s">
        <v>1598</v>
      </c>
      <c r="K293" s="664" t="s">
        <v>1599</v>
      </c>
      <c r="L293" s="666">
        <v>776.5333333333333</v>
      </c>
      <c r="M293" s="666">
        <v>6</v>
      </c>
      <c r="N293" s="667">
        <v>4659.2</v>
      </c>
    </row>
    <row r="294" spans="1:14" ht="14.4" customHeight="1" x14ac:dyDescent="0.3">
      <c r="A294" s="662" t="s">
        <v>543</v>
      </c>
      <c r="B294" s="663" t="s">
        <v>544</v>
      </c>
      <c r="C294" s="664" t="s">
        <v>553</v>
      </c>
      <c r="D294" s="665" t="s">
        <v>3069</v>
      </c>
      <c r="E294" s="664" t="s">
        <v>559</v>
      </c>
      <c r="F294" s="665" t="s">
        <v>3072</v>
      </c>
      <c r="G294" s="664" t="s">
        <v>636</v>
      </c>
      <c r="H294" s="664" t="s">
        <v>1600</v>
      </c>
      <c r="I294" s="664" t="s">
        <v>1601</v>
      </c>
      <c r="J294" s="664" t="s">
        <v>1602</v>
      </c>
      <c r="K294" s="664" t="s">
        <v>1603</v>
      </c>
      <c r="L294" s="666">
        <v>49.68</v>
      </c>
      <c r="M294" s="666">
        <v>1</v>
      </c>
      <c r="N294" s="667">
        <v>49.68</v>
      </c>
    </row>
    <row r="295" spans="1:14" ht="14.4" customHeight="1" x14ac:dyDescent="0.3">
      <c r="A295" s="662" t="s">
        <v>543</v>
      </c>
      <c r="B295" s="663" t="s">
        <v>544</v>
      </c>
      <c r="C295" s="664" t="s">
        <v>553</v>
      </c>
      <c r="D295" s="665" t="s">
        <v>3069</v>
      </c>
      <c r="E295" s="664" t="s">
        <v>559</v>
      </c>
      <c r="F295" s="665" t="s">
        <v>3072</v>
      </c>
      <c r="G295" s="664" t="s">
        <v>636</v>
      </c>
      <c r="H295" s="664" t="s">
        <v>1604</v>
      </c>
      <c r="I295" s="664" t="s">
        <v>1605</v>
      </c>
      <c r="J295" s="664" t="s">
        <v>1606</v>
      </c>
      <c r="K295" s="664" t="s">
        <v>1607</v>
      </c>
      <c r="L295" s="666">
        <v>53.879924900216388</v>
      </c>
      <c r="M295" s="666">
        <v>12</v>
      </c>
      <c r="N295" s="667">
        <v>646.55909880259662</v>
      </c>
    </row>
    <row r="296" spans="1:14" ht="14.4" customHeight="1" x14ac:dyDescent="0.3">
      <c r="A296" s="662" t="s">
        <v>543</v>
      </c>
      <c r="B296" s="663" t="s">
        <v>544</v>
      </c>
      <c r="C296" s="664" t="s">
        <v>553</v>
      </c>
      <c r="D296" s="665" t="s">
        <v>3069</v>
      </c>
      <c r="E296" s="664" t="s">
        <v>559</v>
      </c>
      <c r="F296" s="665" t="s">
        <v>3072</v>
      </c>
      <c r="G296" s="664" t="s">
        <v>636</v>
      </c>
      <c r="H296" s="664" t="s">
        <v>1608</v>
      </c>
      <c r="I296" s="664" t="s">
        <v>1608</v>
      </c>
      <c r="J296" s="664" t="s">
        <v>1609</v>
      </c>
      <c r="K296" s="664" t="s">
        <v>1610</v>
      </c>
      <c r="L296" s="666">
        <v>1033.4664213022331</v>
      </c>
      <c r="M296" s="666">
        <v>6</v>
      </c>
      <c r="N296" s="667">
        <v>6200.7985278133992</v>
      </c>
    </row>
    <row r="297" spans="1:14" ht="14.4" customHeight="1" x14ac:dyDescent="0.3">
      <c r="A297" s="662" t="s">
        <v>543</v>
      </c>
      <c r="B297" s="663" t="s">
        <v>544</v>
      </c>
      <c r="C297" s="664" t="s">
        <v>553</v>
      </c>
      <c r="D297" s="665" t="s">
        <v>3069</v>
      </c>
      <c r="E297" s="664" t="s">
        <v>559</v>
      </c>
      <c r="F297" s="665" t="s">
        <v>3072</v>
      </c>
      <c r="G297" s="664" t="s">
        <v>636</v>
      </c>
      <c r="H297" s="664" t="s">
        <v>1611</v>
      </c>
      <c r="I297" s="664" t="s">
        <v>1612</v>
      </c>
      <c r="J297" s="664" t="s">
        <v>1114</v>
      </c>
      <c r="K297" s="664" t="s">
        <v>1613</v>
      </c>
      <c r="L297" s="666">
        <v>105.13500000000003</v>
      </c>
      <c r="M297" s="666">
        <v>4</v>
      </c>
      <c r="N297" s="667">
        <v>420.54000000000013</v>
      </c>
    </row>
    <row r="298" spans="1:14" ht="14.4" customHeight="1" x14ac:dyDescent="0.3">
      <c r="A298" s="662" t="s">
        <v>543</v>
      </c>
      <c r="B298" s="663" t="s">
        <v>544</v>
      </c>
      <c r="C298" s="664" t="s">
        <v>553</v>
      </c>
      <c r="D298" s="665" t="s">
        <v>3069</v>
      </c>
      <c r="E298" s="664" t="s">
        <v>559</v>
      </c>
      <c r="F298" s="665" t="s">
        <v>3072</v>
      </c>
      <c r="G298" s="664" t="s">
        <v>636</v>
      </c>
      <c r="H298" s="664" t="s">
        <v>1614</v>
      </c>
      <c r="I298" s="664" t="s">
        <v>1615</v>
      </c>
      <c r="J298" s="664" t="s">
        <v>1616</v>
      </c>
      <c r="K298" s="664" t="s">
        <v>724</v>
      </c>
      <c r="L298" s="666">
        <v>110.50000000000003</v>
      </c>
      <c r="M298" s="666">
        <v>2</v>
      </c>
      <c r="N298" s="667">
        <v>221.00000000000006</v>
      </c>
    </row>
    <row r="299" spans="1:14" ht="14.4" customHeight="1" x14ac:dyDescent="0.3">
      <c r="A299" s="662" t="s">
        <v>543</v>
      </c>
      <c r="B299" s="663" t="s">
        <v>544</v>
      </c>
      <c r="C299" s="664" t="s">
        <v>553</v>
      </c>
      <c r="D299" s="665" t="s">
        <v>3069</v>
      </c>
      <c r="E299" s="664" t="s">
        <v>559</v>
      </c>
      <c r="F299" s="665" t="s">
        <v>3072</v>
      </c>
      <c r="G299" s="664" t="s">
        <v>636</v>
      </c>
      <c r="H299" s="664" t="s">
        <v>1617</v>
      </c>
      <c r="I299" s="664" t="s">
        <v>1618</v>
      </c>
      <c r="J299" s="664" t="s">
        <v>1619</v>
      </c>
      <c r="K299" s="664" t="s">
        <v>1620</v>
      </c>
      <c r="L299" s="666">
        <v>39.050000000000004</v>
      </c>
      <c r="M299" s="666">
        <v>3</v>
      </c>
      <c r="N299" s="667">
        <v>117.15</v>
      </c>
    </row>
    <row r="300" spans="1:14" ht="14.4" customHeight="1" x14ac:dyDescent="0.3">
      <c r="A300" s="662" t="s">
        <v>543</v>
      </c>
      <c r="B300" s="663" t="s">
        <v>544</v>
      </c>
      <c r="C300" s="664" t="s">
        <v>553</v>
      </c>
      <c r="D300" s="665" t="s">
        <v>3069</v>
      </c>
      <c r="E300" s="664" t="s">
        <v>559</v>
      </c>
      <c r="F300" s="665" t="s">
        <v>3072</v>
      </c>
      <c r="G300" s="664" t="s">
        <v>636</v>
      </c>
      <c r="H300" s="664" t="s">
        <v>1621</v>
      </c>
      <c r="I300" s="664" t="s">
        <v>1622</v>
      </c>
      <c r="J300" s="664" t="s">
        <v>1623</v>
      </c>
      <c r="K300" s="664" t="s">
        <v>1624</v>
      </c>
      <c r="L300" s="666">
        <v>95.369260892019724</v>
      </c>
      <c r="M300" s="666">
        <v>1</v>
      </c>
      <c r="N300" s="667">
        <v>95.369260892019724</v>
      </c>
    </row>
    <row r="301" spans="1:14" ht="14.4" customHeight="1" x14ac:dyDescent="0.3">
      <c r="A301" s="662" t="s">
        <v>543</v>
      </c>
      <c r="B301" s="663" t="s">
        <v>544</v>
      </c>
      <c r="C301" s="664" t="s">
        <v>553</v>
      </c>
      <c r="D301" s="665" t="s">
        <v>3069</v>
      </c>
      <c r="E301" s="664" t="s">
        <v>559</v>
      </c>
      <c r="F301" s="665" t="s">
        <v>3072</v>
      </c>
      <c r="G301" s="664" t="s">
        <v>636</v>
      </c>
      <c r="H301" s="664" t="s">
        <v>1625</v>
      </c>
      <c r="I301" s="664" t="s">
        <v>1626</v>
      </c>
      <c r="J301" s="664" t="s">
        <v>795</v>
      </c>
      <c r="K301" s="664" t="s">
        <v>1627</v>
      </c>
      <c r="L301" s="666">
        <v>692.65</v>
      </c>
      <c r="M301" s="666">
        <v>3</v>
      </c>
      <c r="N301" s="667">
        <v>2077.9499999999998</v>
      </c>
    </row>
    <row r="302" spans="1:14" ht="14.4" customHeight="1" x14ac:dyDescent="0.3">
      <c r="A302" s="662" t="s">
        <v>543</v>
      </c>
      <c r="B302" s="663" t="s">
        <v>544</v>
      </c>
      <c r="C302" s="664" t="s">
        <v>553</v>
      </c>
      <c r="D302" s="665" t="s">
        <v>3069</v>
      </c>
      <c r="E302" s="664" t="s">
        <v>559</v>
      </c>
      <c r="F302" s="665" t="s">
        <v>3072</v>
      </c>
      <c r="G302" s="664" t="s">
        <v>636</v>
      </c>
      <c r="H302" s="664" t="s">
        <v>1628</v>
      </c>
      <c r="I302" s="664" t="s">
        <v>215</v>
      </c>
      <c r="J302" s="664" t="s">
        <v>1629</v>
      </c>
      <c r="K302" s="664"/>
      <c r="L302" s="666">
        <v>76.777219398698549</v>
      </c>
      <c r="M302" s="666">
        <v>4</v>
      </c>
      <c r="N302" s="667">
        <v>307.10887759479419</v>
      </c>
    </row>
    <row r="303" spans="1:14" ht="14.4" customHeight="1" x14ac:dyDescent="0.3">
      <c r="A303" s="662" t="s">
        <v>543</v>
      </c>
      <c r="B303" s="663" t="s">
        <v>544</v>
      </c>
      <c r="C303" s="664" t="s">
        <v>553</v>
      </c>
      <c r="D303" s="665" t="s">
        <v>3069</v>
      </c>
      <c r="E303" s="664" t="s">
        <v>559</v>
      </c>
      <c r="F303" s="665" t="s">
        <v>3072</v>
      </c>
      <c r="G303" s="664" t="s">
        <v>636</v>
      </c>
      <c r="H303" s="664" t="s">
        <v>1630</v>
      </c>
      <c r="I303" s="664" t="s">
        <v>1631</v>
      </c>
      <c r="J303" s="664" t="s">
        <v>1632</v>
      </c>
      <c r="K303" s="664" t="s">
        <v>1633</v>
      </c>
      <c r="L303" s="666">
        <v>174.04999768952635</v>
      </c>
      <c r="M303" s="666">
        <v>1</v>
      </c>
      <c r="N303" s="667">
        <v>174.04999768952635</v>
      </c>
    </row>
    <row r="304" spans="1:14" ht="14.4" customHeight="1" x14ac:dyDescent="0.3">
      <c r="A304" s="662" t="s">
        <v>543</v>
      </c>
      <c r="B304" s="663" t="s">
        <v>544</v>
      </c>
      <c r="C304" s="664" t="s">
        <v>553</v>
      </c>
      <c r="D304" s="665" t="s">
        <v>3069</v>
      </c>
      <c r="E304" s="664" t="s">
        <v>559</v>
      </c>
      <c r="F304" s="665" t="s">
        <v>3072</v>
      </c>
      <c r="G304" s="664" t="s">
        <v>636</v>
      </c>
      <c r="H304" s="664" t="s">
        <v>1634</v>
      </c>
      <c r="I304" s="664" t="s">
        <v>1635</v>
      </c>
      <c r="J304" s="664" t="s">
        <v>1636</v>
      </c>
      <c r="K304" s="664"/>
      <c r="L304" s="666">
        <v>219.5453760098535</v>
      </c>
      <c r="M304" s="666">
        <v>4</v>
      </c>
      <c r="N304" s="667">
        <v>878.18150403941399</v>
      </c>
    </row>
    <row r="305" spans="1:14" ht="14.4" customHeight="1" x14ac:dyDescent="0.3">
      <c r="A305" s="662" t="s">
        <v>543</v>
      </c>
      <c r="B305" s="663" t="s">
        <v>544</v>
      </c>
      <c r="C305" s="664" t="s">
        <v>553</v>
      </c>
      <c r="D305" s="665" t="s">
        <v>3069</v>
      </c>
      <c r="E305" s="664" t="s">
        <v>559</v>
      </c>
      <c r="F305" s="665" t="s">
        <v>3072</v>
      </c>
      <c r="G305" s="664" t="s">
        <v>636</v>
      </c>
      <c r="H305" s="664" t="s">
        <v>1637</v>
      </c>
      <c r="I305" s="664" t="s">
        <v>1638</v>
      </c>
      <c r="J305" s="664" t="s">
        <v>1639</v>
      </c>
      <c r="K305" s="664" t="s">
        <v>1640</v>
      </c>
      <c r="L305" s="666">
        <v>85.1</v>
      </c>
      <c r="M305" s="666">
        <v>2</v>
      </c>
      <c r="N305" s="667">
        <v>170.2</v>
      </c>
    </row>
    <row r="306" spans="1:14" ht="14.4" customHeight="1" x14ac:dyDescent="0.3">
      <c r="A306" s="662" t="s">
        <v>543</v>
      </c>
      <c r="B306" s="663" t="s">
        <v>544</v>
      </c>
      <c r="C306" s="664" t="s">
        <v>553</v>
      </c>
      <c r="D306" s="665" t="s">
        <v>3069</v>
      </c>
      <c r="E306" s="664" t="s">
        <v>559</v>
      </c>
      <c r="F306" s="665" t="s">
        <v>3072</v>
      </c>
      <c r="G306" s="664" t="s">
        <v>636</v>
      </c>
      <c r="H306" s="664" t="s">
        <v>1641</v>
      </c>
      <c r="I306" s="664" t="s">
        <v>1642</v>
      </c>
      <c r="J306" s="664" t="s">
        <v>1643</v>
      </c>
      <c r="K306" s="664" t="s">
        <v>1644</v>
      </c>
      <c r="L306" s="666">
        <v>833.6</v>
      </c>
      <c r="M306" s="666">
        <v>1</v>
      </c>
      <c r="N306" s="667">
        <v>833.6</v>
      </c>
    </row>
    <row r="307" spans="1:14" ht="14.4" customHeight="1" x14ac:dyDescent="0.3">
      <c r="A307" s="662" t="s">
        <v>543</v>
      </c>
      <c r="B307" s="663" t="s">
        <v>544</v>
      </c>
      <c r="C307" s="664" t="s">
        <v>553</v>
      </c>
      <c r="D307" s="665" t="s">
        <v>3069</v>
      </c>
      <c r="E307" s="664" t="s">
        <v>559</v>
      </c>
      <c r="F307" s="665" t="s">
        <v>3072</v>
      </c>
      <c r="G307" s="664" t="s">
        <v>636</v>
      </c>
      <c r="H307" s="664" t="s">
        <v>1645</v>
      </c>
      <c r="I307" s="664" t="s">
        <v>215</v>
      </c>
      <c r="J307" s="664" t="s">
        <v>1646</v>
      </c>
      <c r="K307" s="664"/>
      <c r="L307" s="666">
        <v>57.902432180556701</v>
      </c>
      <c r="M307" s="666">
        <v>1</v>
      </c>
      <c r="N307" s="667">
        <v>57.902432180556701</v>
      </c>
    </row>
    <row r="308" spans="1:14" ht="14.4" customHeight="1" x14ac:dyDescent="0.3">
      <c r="A308" s="662" t="s">
        <v>543</v>
      </c>
      <c r="B308" s="663" t="s">
        <v>544</v>
      </c>
      <c r="C308" s="664" t="s">
        <v>553</v>
      </c>
      <c r="D308" s="665" t="s">
        <v>3069</v>
      </c>
      <c r="E308" s="664" t="s">
        <v>559</v>
      </c>
      <c r="F308" s="665" t="s">
        <v>3072</v>
      </c>
      <c r="G308" s="664" t="s">
        <v>636</v>
      </c>
      <c r="H308" s="664" t="s">
        <v>1647</v>
      </c>
      <c r="I308" s="664" t="s">
        <v>1648</v>
      </c>
      <c r="J308" s="664" t="s">
        <v>1649</v>
      </c>
      <c r="K308" s="664" t="s">
        <v>1015</v>
      </c>
      <c r="L308" s="666">
        <v>43.753889979136069</v>
      </c>
      <c r="M308" s="666">
        <v>5</v>
      </c>
      <c r="N308" s="667">
        <v>218.76944989568034</v>
      </c>
    </row>
    <row r="309" spans="1:14" ht="14.4" customHeight="1" x14ac:dyDescent="0.3">
      <c r="A309" s="662" t="s">
        <v>543</v>
      </c>
      <c r="B309" s="663" t="s">
        <v>544</v>
      </c>
      <c r="C309" s="664" t="s">
        <v>553</v>
      </c>
      <c r="D309" s="665" t="s">
        <v>3069</v>
      </c>
      <c r="E309" s="664" t="s">
        <v>559</v>
      </c>
      <c r="F309" s="665" t="s">
        <v>3072</v>
      </c>
      <c r="G309" s="664" t="s">
        <v>636</v>
      </c>
      <c r="H309" s="664" t="s">
        <v>1650</v>
      </c>
      <c r="I309" s="664" t="s">
        <v>1651</v>
      </c>
      <c r="J309" s="664" t="s">
        <v>1652</v>
      </c>
      <c r="K309" s="664" t="s">
        <v>1653</v>
      </c>
      <c r="L309" s="666">
        <v>112.62</v>
      </c>
      <c r="M309" s="666">
        <v>4</v>
      </c>
      <c r="N309" s="667">
        <v>450.48</v>
      </c>
    </row>
    <row r="310" spans="1:14" ht="14.4" customHeight="1" x14ac:dyDescent="0.3">
      <c r="A310" s="662" t="s">
        <v>543</v>
      </c>
      <c r="B310" s="663" t="s">
        <v>544</v>
      </c>
      <c r="C310" s="664" t="s">
        <v>553</v>
      </c>
      <c r="D310" s="665" t="s">
        <v>3069</v>
      </c>
      <c r="E310" s="664" t="s">
        <v>559</v>
      </c>
      <c r="F310" s="665" t="s">
        <v>3072</v>
      </c>
      <c r="G310" s="664" t="s">
        <v>636</v>
      </c>
      <c r="H310" s="664" t="s">
        <v>1654</v>
      </c>
      <c r="I310" s="664" t="s">
        <v>1655</v>
      </c>
      <c r="J310" s="664" t="s">
        <v>1656</v>
      </c>
      <c r="K310" s="664" t="s">
        <v>1657</v>
      </c>
      <c r="L310" s="666">
        <v>733.40952038839976</v>
      </c>
      <c r="M310" s="666">
        <v>1</v>
      </c>
      <c r="N310" s="667">
        <v>733.40952038839976</v>
      </c>
    </row>
    <row r="311" spans="1:14" ht="14.4" customHeight="1" x14ac:dyDescent="0.3">
      <c r="A311" s="662" t="s">
        <v>543</v>
      </c>
      <c r="B311" s="663" t="s">
        <v>544</v>
      </c>
      <c r="C311" s="664" t="s">
        <v>553</v>
      </c>
      <c r="D311" s="665" t="s">
        <v>3069</v>
      </c>
      <c r="E311" s="664" t="s">
        <v>559</v>
      </c>
      <c r="F311" s="665" t="s">
        <v>3072</v>
      </c>
      <c r="G311" s="664" t="s">
        <v>636</v>
      </c>
      <c r="H311" s="664" t="s">
        <v>1658</v>
      </c>
      <c r="I311" s="664" t="s">
        <v>1659</v>
      </c>
      <c r="J311" s="664" t="s">
        <v>1660</v>
      </c>
      <c r="K311" s="664" t="s">
        <v>1661</v>
      </c>
      <c r="L311" s="666">
        <v>80.323333333333309</v>
      </c>
      <c r="M311" s="666">
        <v>6</v>
      </c>
      <c r="N311" s="667">
        <v>481.93999999999988</v>
      </c>
    </row>
    <row r="312" spans="1:14" ht="14.4" customHeight="1" x14ac:dyDescent="0.3">
      <c r="A312" s="662" t="s">
        <v>543</v>
      </c>
      <c r="B312" s="663" t="s">
        <v>544</v>
      </c>
      <c r="C312" s="664" t="s">
        <v>553</v>
      </c>
      <c r="D312" s="665" t="s">
        <v>3069</v>
      </c>
      <c r="E312" s="664" t="s">
        <v>559</v>
      </c>
      <c r="F312" s="665" t="s">
        <v>3072</v>
      </c>
      <c r="G312" s="664" t="s">
        <v>636</v>
      </c>
      <c r="H312" s="664" t="s">
        <v>1662</v>
      </c>
      <c r="I312" s="664" t="s">
        <v>1663</v>
      </c>
      <c r="J312" s="664" t="s">
        <v>1664</v>
      </c>
      <c r="K312" s="664" t="s">
        <v>1415</v>
      </c>
      <c r="L312" s="666">
        <v>437.41923691295597</v>
      </c>
      <c r="M312" s="666">
        <v>5</v>
      </c>
      <c r="N312" s="667">
        <v>2187.0961845647798</v>
      </c>
    </row>
    <row r="313" spans="1:14" ht="14.4" customHeight="1" x14ac:dyDescent="0.3">
      <c r="A313" s="662" t="s">
        <v>543</v>
      </c>
      <c r="B313" s="663" t="s">
        <v>544</v>
      </c>
      <c r="C313" s="664" t="s">
        <v>553</v>
      </c>
      <c r="D313" s="665" t="s">
        <v>3069</v>
      </c>
      <c r="E313" s="664" t="s">
        <v>559</v>
      </c>
      <c r="F313" s="665" t="s">
        <v>3072</v>
      </c>
      <c r="G313" s="664" t="s">
        <v>636</v>
      </c>
      <c r="H313" s="664" t="s">
        <v>1665</v>
      </c>
      <c r="I313" s="664" t="s">
        <v>1665</v>
      </c>
      <c r="J313" s="664" t="s">
        <v>1666</v>
      </c>
      <c r="K313" s="664" t="s">
        <v>1667</v>
      </c>
      <c r="L313" s="666">
        <v>1336.48</v>
      </c>
      <c r="M313" s="666">
        <v>1</v>
      </c>
      <c r="N313" s="667">
        <v>1336.48</v>
      </c>
    </row>
    <row r="314" spans="1:14" ht="14.4" customHeight="1" x14ac:dyDescent="0.3">
      <c r="A314" s="662" t="s">
        <v>543</v>
      </c>
      <c r="B314" s="663" t="s">
        <v>544</v>
      </c>
      <c r="C314" s="664" t="s">
        <v>553</v>
      </c>
      <c r="D314" s="665" t="s">
        <v>3069</v>
      </c>
      <c r="E314" s="664" t="s">
        <v>559</v>
      </c>
      <c r="F314" s="665" t="s">
        <v>3072</v>
      </c>
      <c r="G314" s="664" t="s">
        <v>636</v>
      </c>
      <c r="H314" s="664" t="s">
        <v>1668</v>
      </c>
      <c r="I314" s="664" t="s">
        <v>1669</v>
      </c>
      <c r="J314" s="664" t="s">
        <v>1670</v>
      </c>
      <c r="K314" s="664" t="s">
        <v>1671</v>
      </c>
      <c r="L314" s="666">
        <v>93.11699179545451</v>
      </c>
      <c r="M314" s="666">
        <v>33</v>
      </c>
      <c r="N314" s="667">
        <v>3072.8607292499987</v>
      </c>
    </row>
    <row r="315" spans="1:14" ht="14.4" customHeight="1" x14ac:dyDescent="0.3">
      <c r="A315" s="662" t="s">
        <v>543</v>
      </c>
      <c r="B315" s="663" t="s">
        <v>544</v>
      </c>
      <c r="C315" s="664" t="s">
        <v>553</v>
      </c>
      <c r="D315" s="665" t="s">
        <v>3069</v>
      </c>
      <c r="E315" s="664" t="s">
        <v>559</v>
      </c>
      <c r="F315" s="665" t="s">
        <v>3072</v>
      </c>
      <c r="G315" s="664" t="s">
        <v>636</v>
      </c>
      <c r="H315" s="664" t="s">
        <v>1672</v>
      </c>
      <c r="I315" s="664" t="s">
        <v>1673</v>
      </c>
      <c r="J315" s="664" t="s">
        <v>1674</v>
      </c>
      <c r="K315" s="664" t="s">
        <v>1675</v>
      </c>
      <c r="L315" s="666">
        <v>70.090000000000018</v>
      </c>
      <c r="M315" s="666">
        <v>1</v>
      </c>
      <c r="N315" s="667">
        <v>70.090000000000018</v>
      </c>
    </row>
    <row r="316" spans="1:14" ht="14.4" customHeight="1" x14ac:dyDescent="0.3">
      <c r="A316" s="662" t="s">
        <v>543</v>
      </c>
      <c r="B316" s="663" t="s">
        <v>544</v>
      </c>
      <c r="C316" s="664" t="s">
        <v>553</v>
      </c>
      <c r="D316" s="665" t="s">
        <v>3069</v>
      </c>
      <c r="E316" s="664" t="s">
        <v>559</v>
      </c>
      <c r="F316" s="665" t="s">
        <v>3072</v>
      </c>
      <c r="G316" s="664" t="s">
        <v>636</v>
      </c>
      <c r="H316" s="664" t="s">
        <v>1676</v>
      </c>
      <c r="I316" s="664" t="s">
        <v>1677</v>
      </c>
      <c r="J316" s="664" t="s">
        <v>1678</v>
      </c>
      <c r="K316" s="664" t="s">
        <v>1679</v>
      </c>
      <c r="L316" s="666">
        <v>118.22617436510131</v>
      </c>
      <c r="M316" s="666">
        <v>6</v>
      </c>
      <c r="N316" s="667">
        <v>709.35704619060789</v>
      </c>
    </row>
    <row r="317" spans="1:14" ht="14.4" customHeight="1" x14ac:dyDescent="0.3">
      <c r="A317" s="662" t="s">
        <v>543</v>
      </c>
      <c r="B317" s="663" t="s">
        <v>544</v>
      </c>
      <c r="C317" s="664" t="s">
        <v>553</v>
      </c>
      <c r="D317" s="665" t="s">
        <v>3069</v>
      </c>
      <c r="E317" s="664" t="s">
        <v>559</v>
      </c>
      <c r="F317" s="665" t="s">
        <v>3072</v>
      </c>
      <c r="G317" s="664" t="s">
        <v>636</v>
      </c>
      <c r="H317" s="664" t="s">
        <v>1680</v>
      </c>
      <c r="I317" s="664" t="s">
        <v>1681</v>
      </c>
      <c r="J317" s="664" t="s">
        <v>1682</v>
      </c>
      <c r="K317" s="664" t="s">
        <v>1683</v>
      </c>
      <c r="L317" s="666">
        <v>37.090000000000003</v>
      </c>
      <c r="M317" s="666">
        <v>2</v>
      </c>
      <c r="N317" s="667">
        <v>74.180000000000007</v>
      </c>
    </row>
    <row r="318" spans="1:14" ht="14.4" customHeight="1" x14ac:dyDescent="0.3">
      <c r="A318" s="662" t="s">
        <v>543</v>
      </c>
      <c r="B318" s="663" t="s">
        <v>544</v>
      </c>
      <c r="C318" s="664" t="s">
        <v>553</v>
      </c>
      <c r="D318" s="665" t="s">
        <v>3069</v>
      </c>
      <c r="E318" s="664" t="s">
        <v>559</v>
      </c>
      <c r="F318" s="665" t="s">
        <v>3072</v>
      </c>
      <c r="G318" s="664" t="s">
        <v>636</v>
      </c>
      <c r="H318" s="664" t="s">
        <v>1684</v>
      </c>
      <c r="I318" s="664" t="s">
        <v>1684</v>
      </c>
      <c r="J318" s="664" t="s">
        <v>1685</v>
      </c>
      <c r="K318" s="664" t="s">
        <v>1686</v>
      </c>
      <c r="L318" s="666">
        <v>390.51</v>
      </c>
      <c r="M318" s="666">
        <v>1</v>
      </c>
      <c r="N318" s="667">
        <v>390.51</v>
      </c>
    </row>
    <row r="319" spans="1:14" ht="14.4" customHeight="1" x14ac:dyDescent="0.3">
      <c r="A319" s="662" t="s">
        <v>543</v>
      </c>
      <c r="B319" s="663" t="s">
        <v>544</v>
      </c>
      <c r="C319" s="664" t="s">
        <v>553</v>
      </c>
      <c r="D319" s="665" t="s">
        <v>3069</v>
      </c>
      <c r="E319" s="664" t="s">
        <v>559</v>
      </c>
      <c r="F319" s="665" t="s">
        <v>3072</v>
      </c>
      <c r="G319" s="664" t="s">
        <v>636</v>
      </c>
      <c r="H319" s="664" t="s">
        <v>1687</v>
      </c>
      <c r="I319" s="664" t="s">
        <v>1688</v>
      </c>
      <c r="J319" s="664" t="s">
        <v>1689</v>
      </c>
      <c r="K319" s="664" t="s">
        <v>1690</v>
      </c>
      <c r="L319" s="666">
        <v>33.889804798231985</v>
      </c>
      <c r="M319" s="666">
        <v>2</v>
      </c>
      <c r="N319" s="667">
        <v>67.77960959646397</v>
      </c>
    </row>
    <row r="320" spans="1:14" ht="14.4" customHeight="1" x14ac:dyDescent="0.3">
      <c r="A320" s="662" t="s">
        <v>543</v>
      </c>
      <c r="B320" s="663" t="s">
        <v>544</v>
      </c>
      <c r="C320" s="664" t="s">
        <v>553</v>
      </c>
      <c r="D320" s="665" t="s">
        <v>3069</v>
      </c>
      <c r="E320" s="664" t="s">
        <v>559</v>
      </c>
      <c r="F320" s="665" t="s">
        <v>3072</v>
      </c>
      <c r="G320" s="664" t="s">
        <v>636</v>
      </c>
      <c r="H320" s="664" t="s">
        <v>1691</v>
      </c>
      <c r="I320" s="664" t="s">
        <v>1691</v>
      </c>
      <c r="J320" s="664" t="s">
        <v>1692</v>
      </c>
      <c r="K320" s="664" t="s">
        <v>1693</v>
      </c>
      <c r="L320" s="666">
        <v>92.506821340930372</v>
      </c>
      <c r="M320" s="666">
        <v>28</v>
      </c>
      <c r="N320" s="667">
        <v>2590.1909975460503</v>
      </c>
    </row>
    <row r="321" spans="1:14" ht="14.4" customHeight="1" x14ac:dyDescent="0.3">
      <c r="A321" s="662" t="s">
        <v>543</v>
      </c>
      <c r="B321" s="663" t="s">
        <v>544</v>
      </c>
      <c r="C321" s="664" t="s">
        <v>553</v>
      </c>
      <c r="D321" s="665" t="s">
        <v>3069</v>
      </c>
      <c r="E321" s="664" t="s">
        <v>559</v>
      </c>
      <c r="F321" s="665" t="s">
        <v>3072</v>
      </c>
      <c r="G321" s="664" t="s">
        <v>636</v>
      </c>
      <c r="H321" s="664" t="s">
        <v>1694</v>
      </c>
      <c r="I321" s="664" t="s">
        <v>1695</v>
      </c>
      <c r="J321" s="664" t="s">
        <v>1696</v>
      </c>
      <c r="K321" s="664" t="s">
        <v>1697</v>
      </c>
      <c r="L321" s="666">
        <v>86.589608647830659</v>
      </c>
      <c r="M321" s="666">
        <v>16</v>
      </c>
      <c r="N321" s="667">
        <v>1385.4337383652905</v>
      </c>
    </row>
    <row r="322" spans="1:14" ht="14.4" customHeight="1" x14ac:dyDescent="0.3">
      <c r="A322" s="662" t="s">
        <v>543</v>
      </c>
      <c r="B322" s="663" t="s">
        <v>544</v>
      </c>
      <c r="C322" s="664" t="s">
        <v>553</v>
      </c>
      <c r="D322" s="665" t="s">
        <v>3069</v>
      </c>
      <c r="E322" s="664" t="s">
        <v>559</v>
      </c>
      <c r="F322" s="665" t="s">
        <v>3072</v>
      </c>
      <c r="G322" s="664" t="s">
        <v>636</v>
      </c>
      <c r="H322" s="664" t="s">
        <v>1698</v>
      </c>
      <c r="I322" s="664" t="s">
        <v>215</v>
      </c>
      <c r="J322" s="664" t="s">
        <v>1699</v>
      </c>
      <c r="K322" s="664"/>
      <c r="L322" s="666">
        <v>89.448895945755226</v>
      </c>
      <c r="M322" s="666">
        <v>6</v>
      </c>
      <c r="N322" s="667">
        <v>536.69337567453135</v>
      </c>
    </row>
    <row r="323" spans="1:14" ht="14.4" customHeight="1" x14ac:dyDescent="0.3">
      <c r="A323" s="662" t="s">
        <v>543</v>
      </c>
      <c r="B323" s="663" t="s">
        <v>544</v>
      </c>
      <c r="C323" s="664" t="s">
        <v>553</v>
      </c>
      <c r="D323" s="665" t="s">
        <v>3069</v>
      </c>
      <c r="E323" s="664" t="s">
        <v>559</v>
      </c>
      <c r="F323" s="665" t="s">
        <v>3072</v>
      </c>
      <c r="G323" s="664" t="s">
        <v>636</v>
      </c>
      <c r="H323" s="664" t="s">
        <v>1700</v>
      </c>
      <c r="I323" s="664" t="s">
        <v>1701</v>
      </c>
      <c r="J323" s="664" t="s">
        <v>1702</v>
      </c>
      <c r="K323" s="664" t="s">
        <v>1703</v>
      </c>
      <c r="L323" s="666">
        <v>37.77992081546256</v>
      </c>
      <c r="M323" s="666">
        <v>2</v>
      </c>
      <c r="N323" s="667">
        <v>75.559841630925121</v>
      </c>
    </row>
    <row r="324" spans="1:14" ht="14.4" customHeight="1" x14ac:dyDescent="0.3">
      <c r="A324" s="662" t="s">
        <v>543</v>
      </c>
      <c r="B324" s="663" t="s">
        <v>544</v>
      </c>
      <c r="C324" s="664" t="s">
        <v>553</v>
      </c>
      <c r="D324" s="665" t="s">
        <v>3069</v>
      </c>
      <c r="E324" s="664" t="s">
        <v>559</v>
      </c>
      <c r="F324" s="665" t="s">
        <v>3072</v>
      </c>
      <c r="G324" s="664" t="s">
        <v>636</v>
      </c>
      <c r="H324" s="664" t="s">
        <v>1704</v>
      </c>
      <c r="I324" s="664" t="s">
        <v>1704</v>
      </c>
      <c r="J324" s="664" t="s">
        <v>1705</v>
      </c>
      <c r="K324" s="664" t="s">
        <v>1706</v>
      </c>
      <c r="L324" s="666">
        <v>71.209645330176102</v>
      </c>
      <c r="M324" s="666">
        <v>3</v>
      </c>
      <c r="N324" s="667">
        <v>213.6289359905283</v>
      </c>
    </row>
    <row r="325" spans="1:14" ht="14.4" customHeight="1" x14ac:dyDescent="0.3">
      <c r="A325" s="662" t="s">
        <v>543</v>
      </c>
      <c r="B325" s="663" t="s">
        <v>544</v>
      </c>
      <c r="C325" s="664" t="s">
        <v>553</v>
      </c>
      <c r="D325" s="665" t="s">
        <v>3069</v>
      </c>
      <c r="E325" s="664" t="s">
        <v>559</v>
      </c>
      <c r="F325" s="665" t="s">
        <v>3072</v>
      </c>
      <c r="G325" s="664" t="s">
        <v>636</v>
      </c>
      <c r="H325" s="664" t="s">
        <v>1707</v>
      </c>
      <c r="I325" s="664" t="s">
        <v>1708</v>
      </c>
      <c r="J325" s="664" t="s">
        <v>1309</v>
      </c>
      <c r="K325" s="664" t="s">
        <v>1709</v>
      </c>
      <c r="L325" s="666">
        <v>44.020109983158328</v>
      </c>
      <c r="M325" s="666">
        <v>2</v>
      </c>
      <c r="N325" s="667">
        <v>88.040219966316656</v>
      </c>
    </row>
    <row r="326" spans="1:14" ht="14.4" customHeight="1" x14ac:dyDescent="0.3">
      <c r="A326" s="662" t="s">
        <v>543</v>
      </c>
      <c r="B326" s="663" t="s">
        <v>544</v>
      </c>
      <c r="C326" s="664" t="s">
        <v>553</v>
      </c>
      <c r="D326" s="665" t="s">
        <v>3069</v>
      </c>
      <c r="E326" s="664" t="s">
        <v>559</v>
      </c>
      <c r="F326" s="665" t="s">
        <v>3072</v>
      </c>
      <c r="G326" s="664" t="s">
        <v>636</v>
      </c>
      <c r="H326" s="664" t="s">
        <v>1710</v>
      </c>
      <c r="I326" s="664" t="s">
        <v>1711</v>
      </c>
      <c r="J326" s="664" t="s">
        <v>1712</v>
      </c>
      <c r="K326" s="664" t="s">
        <v>1713</v>
      </c>
      <c r="L326" s="666">
        <v>367.42499999999995</v>
      </c>
      <c r="M326" s="666">
        <v>2</v>
      </c>
      <c r="N326" s="667">
        <v>734.84999999999991</v>
      </c>
    </row>
    <row r="327" spans="1:14" ht="14.4" customHeight="1" x14ac:dyDescent="0.3">
      <c r="A327" s="662" t="s">
        <v>543</v>
      </c>
      <c r="B327" s="663" t="s">
        <v>544</v>
      </c>
      <c r="C327" s="664" t="s">
        <v>553</v>
      </c>
      <c r="D327" s="665" t="s">
        <v>3069</v>
      </c>
      <c r="E327" s="664" t="s">
        <v>559</v>
      </c>
      <c r="F327" s="665" t="s">
        <v>3072</v>
      </c>
      <c r="G327" s="664" t="s">
        <v>636</v>
      </c>
      <c r="H327" s="664" t="s">
        <v>1714</v>
      </c>
      <c r="I327" s="664" t="s">
        <v>1715</v>
      </c>
      <c r="J327" s="664" t="s">
        <v>1716</v>
      </c>
      <c r="K327" s="664" t="s">
        <v>1717</v>
      </c>
      <c r="L327" s="666">
        <v>237.98976308319314</v>
      </c>
      <c r="M327" s="666">
        <v>2</v>
      </c>
      <c r="N327" s="667">
        <v>475.97952616638628</v>
      </c>
    </row>
    <row r="328" spans="1:14" ht="14.4" customHeight="1" x14ac:dyDescent="0.3">
      <c r="A328" s="662" t="s">
        <v>543</v>
      </c>
      <c r="B328" s="663" t="s">
        <v>544</v>
      </c>
      <c r="C328" s="664" t="s">
        <v>553</v>
      </c>
      <c r="D328" s="665" t="s">
        <v>3069</v>
      </c>
      <c r="E328" s="664" t="s">
        <v>559</v>
      </c>
      <c r="F328" s="665" t="s">
        <v>3072</v>
      </c>
      <c r="G328" s="664" t="s">
        <v>636</v>
      </c>
      <c r="H328" s="664" t="s">
        <v>1718</v>
      </c>
      <c r="I328" s="664" t="s">
        <v>1719</v>
      </c>
      <c r="J328" s="664" t="s">
        <v>1720</v>
      </c>
      <c r="K328" s="664" t="s">
        <v>1721</v>
      </c>
      <c r="L328" s="666">
        <v>71.664919149580427</v>
      </c>
      <c r="M328" s="666">
        <v>26</v>
      </c>
      <c r="N328" s="667">
        <v>1863.287897889091</v>
      </c>
    </row>
    <row r="329" spans="1:14" ht="14.4" customHeight="1" x14ac:dyDescent="0.3">
      <c r="A329" s="662" t="s">
        <v>543</v>
      </c>
      <c r="B329" s="663" t="s">
        <v>544</v>
      </c>
      <c r="C329" s="664" t="s">
        <v>553</v>
      </c>
      <c r="D329" s="665" t="s">
        <v>3069</v>
      </c>
      <c r="E329" s="664" t="s">
        <v>559</v>
      </c>
      <c r="F329" s="665" t="s">
        <v>3072</v>
      </c>
      <c r="G329" s="664" t="s">
        <v>636</v>
      </c>
      <c r="H329" s="664" t="s">
        <v>1722</v>
      </c>
      <c r="I329" s="664" t="s">
        <v>1723</v>
      </c>
      <c r="J329" s="664" t="s">
        <v>1724</v>
      </c>
      <c r="K329" s="664" t="s">
        <v>1725</v>
      </c>
      <c r="L329" s="666">
        <v>183.93999999999997</v>
      </c>
      <c r="M329" s="666">
        <v>3</v>
      </c>
      <c r="N329" s="667">
        <v>551.81999999999994</v>
      </c>
    </row>
    <row r="330" spans="1:14" ht="14.4" customHeight="1" x14ac:dyDescent="0.3">
      <c r="A330" s="662" t="s">
        <v>543</v>
      </c>
      <c r="B330" s="663" t="s">
        <v>544</v>
      </c>
      <c r="C330" s="664" t="s">
        <v>553</v>
      </c>
      <c r="D330" s="665" t="s">
        <v>3069</v>
      </c>
      <c r="E330" s="664" t="s">
        <v>559</v>
      </c>
      <c r="F330" s="665" t="s">
        <v>3072</v>
      </c>
      <c r="G330" s="664" t="s">
        <v>636</v>
      </c>
      <c r="H330" s="664" t="s">
        <v>1726</v>
      </c>
      <c r="I330" s="664" t="s">
        <v>1727</v>
      </c>
      <c r="J330" s="664" t="s">
        <v>1728</v>
      </c>
      <c r="K330" s="664" t="s">
        <v>1729</v>
      </c>
      <c r="L330" s="666">
        <v>133.37666522638312</v>
      </c>
      <c r="M330" s="666">
        <v>3</v>
      </c>
      <c r="N330" s="667">
        <v>400.12999567914937</v>
      </c>
    </row>
    <row r="331" spans="1:14" ht="14.4" customHeight="1" x14ac:dyDescent="0.3">
      <c r="A331" s="662" t="s">
        <v>543</v>
      </c>
      <c r="B331" s="663" t="s">
        <v>544</v>
      </c>
      <c r="C331" s="664" t="s">
        <v>553</v>
      </c>
      <c r="D331" s="665" t="s">
        <v>3069</v>
      </c>
      <c r="E331" s="664" t="s">
        <v>559</v>
      </c>
      <c r="F331" s="665" t="s">
        <v>3072</v>
      </c>
      <c r="G331" s="664" t="s">
        <v>636</v>
      </c>
      <c r="H331" s="664" t="s">
        <v>1730</v>
      </c>
      <c r="I331" s="664" t="s">
        <v>1731</v>
      </c>
      <c r="J331" s="664" t="s">
        <v>1732</v>
      </c>
      <c r="K331" s="664" t="s">
        <v>1733</v>
      </c>
      <c r="L331" s="666">
        <v>1307.31</v>
      </c>
      <c r="M331" s="666">
        <v>2</v>
      </c>
      <c r="N331" s="667">
        <v>2614.62</v>
      </c>
    </row>
    <row r="332" spans="1:14" ht="14.4" customHeight="1" x14ac:dyDescent="0.3">
      <c r="A332" s="662" t="s">
        <v>543</v>
      </c>
      <c r="B332" s="663" t="s">
        <v>544</v>
      </c>
      <c r="C332" s="664" t="s">
        <v>553</v>
      </c>
      <c r="D332" s="665" t="s">
        <v>3069</v>
      </c>
      <c r="E332" s="664" t="s">
        <v>559</v>
      </c>
      <c r="F332" s="665" t="s">
        <v>3072</v>
      </c>
      <c r="G332" s="664" t="s">
        <v>636</v>
      </c>
      <c r="H332" s="664" t="s">
        <v>1734</v>
      </c>
      <c r="I332" s="664" t="s">
        <v>1735</v>
      </c>
      <c r="J332" s="664" t="s">
        <v>1736</v>
      </c>
      <c r="K332" s="664" t="s">
        <v>1737</v>
      </c>
      <c r="L332" s="666">
        <v>285.49</v>
      </c>
      <c r="M332" s="666">
        <v>1</v>
      </c>
      <c r="N332" s="667">
        <v>285.49</v>
      </c>
    </row>
    <row r="333" spans="1:14" ht="14.4" customHeight="1" x14ac:dyDescent="0.3">
      <c r="A333" s="662" t="s">
        <v>543</v>
      </c>
      <c r="B333" s="663" t="s">
        <v>544</v>
      </c>
      <c r="C333" s="664" t="s">
        <v>553</v>
      </c>
      <c r="D333" s="665" t="s">
        <v>3069</v>
      </c>
      <c r="E333" s="664" t="s">
        <v>559</v>
      </c>
      <c r="F333" s="665" t="s">
        <v>3072</v>
      </c>
      <c r="G333" s="664" t="s">
        <v>636</v>
      </c>
      <c r="H333" s="664" t="s">
        <v>1738</v>
      </c>
      <c r="I333" s="664" t="s">
        <v>1739</v>
      </c>
      <c r="J333" s="664" t="s">
        <v>1740</v>
      </c>
      <c r="K333" s="664" t="s">
        <v>1741</v>
      </c>
      <c r="L333" s="666">
        <v>130.7833203036657</v>
      </c>
      <c r="M333" s="666">
        <v>6</v>
      </c>
      <c r="N333" s="667">
        <v>784.69992182199428</v>
      </c>
    </row>
    <row r="334" spans="1:14" ht="14.4" customHeight="1" x14ac:dyDescent="0.3">
      <c r="A334" s="662" t="s">
        <v>543</v>
      </c>
      <c r="B334" s="663" t="s">
        <v>544</v>
      </c>
      <c r="C334" s="664" t="s">
        <v>553</v>
      </c>
      <c r="D334" s="665" t="s">
        <v>3069</v>
      </c>
      <c r="E334" s="664" t="s">
        <v>559</v>
      </c>
      <c r="F334" s="665" t="s">
        <v>3072</v>
      </c>
      <c r="G334" s="664" t="s">
        <v>636</v>
      </c>
      <c r="H334" s="664" t="s">
        <v>1742</v>
      </c>
      <c r="I334" s="664" t="s">
        <v>1743</v>
      </c>
      <c r="J334" s="664" t="s">
        <v>1744</v>
      </c>
      <c r="K334" s="664" t="s">
        <v>1745</v>
      </c>
      <c r="L334" s="666">
        <v>21.710000000000004</v>
      </c>
      <c r="M334" s="666">
        <v>1</v>
      </c>
      <c r="N334" s="667">
        <v>21.710000000000004</v>
      </c>
    </row>
    <row r="335" spans="1:14" ht="14.4" customHeight="1" x14ac:dyDescent="0.3">
      <c r="A335" s="662" t="s">
        <v>543</v>
      </c>
      <c r="B335" s="663" t="s">
        <v>544</v>
      </c>
      <c r="C335" s="664" t="s">
        <v>553</v>
      </c>
      <c r="D335" s="665" t="s">
        <v>3069</v>
      </c>
      <c r="E335" s="664" t="s">
        <v>559</v>
      </c>
      <c r="F335" s="665" t="s">
        <v>3072</v>
      </c>
      <c r="G335" s="664" t="s">
        <v>636</v>
      </c>
      <c r="H335" s="664" t="s">
        <v>1746</v>
      </c>
      <c r="I335" s="664" t="s">
        <v>1747</v>
      </c>
      <c r="J335" s="664" t="s">
        <v>1748</v>
      </c>
      <c r="K335" s="664" t="s">
        <v>1749</v>
      </c>
      <c r="L335" s="666">
        <v>51.289816183263987</v>
      </c>
      <c r="M335" s="666">
        <v>3</v>
      </c>
      <c r="N335" s="667">
        <v>153.86944854979197</v>
      </c>
    </row>
    <row r="336" spans="1:14" ht="14.4" customHeight="1" x14ac:dyDescent="0.3">
      <c r="A336" s="662" t="s">
        <v>543</v>
      </c>
      <c r="B336" s="663" t="s">
        <v>544</v>
      </c>
      <c r="C336" s="664" t="s">
        <v>553</v>
      </c>
      <c r="D336" s="665" t="s">
        <v>3069</v>
      </c>
      <c r="E336" s="664" t="s">
        <v>559</v>
      </c>
      <c r="F336" s="665" t="s">
        <v>3072</v>
      </c>
      <c r="G336" s="664" t="s">
        <v>636</v>
      </c>
      <c r="H336" s="664" t="s">
        <v>1750</v>
      </c>
      <c r="I336" s="664" t="s">
        <v>1751</v>
      </c>
      <c r="J336" s="664" t="s">
        <v>1752</v>
      </c>
      <c r="K336" s="664" t="s">
        <v>1753</v>
      </c>
      <c r="L336" s="666">
        <v>186.53777777777776</v>
      </c>
      <c r="M336" s="666">
        <v>9</v>
      </c>
      <c r="N336" s="667">
        <v>1678.84</v>
      </c>
    </row>
    <row r="337" spans="1:14" ht="14.4" customHeight="1" x14ac:dyDescent="0.3">
      <c r="A337" s="662" t="s">
        <v>543</v>
      </c>
      <c r="B337" s="663" t="s">
        <v>544</v>
      </c>
      <c r="C337" s="664" t="s">
        <v>553</v>
      </c>
      <c r="D337" s="665" t="s">
        <v>3069</v>
      </c>
      <c r="E337" s="664" t="s">
        <v>559</v>
      </c>
      <c r="F337" s="665" t="s">
        <v>3072</v>
      </c>
      <c r="G337" s="664" t="s">
        <v>636</v>
      </c>
      <c r="H337" s="664" t="s">
        <v>1754</v>
      </c>
      <c r="I337" s="664" t="s">
        <v>1755</v>
      </c>
      <c r="J337" s="664" t="s">
        <v>1418</v>
      </c>
      <c r="K337" s="664" t="s">
        <v>1756</v>
      </c>
      <c r="L337" s="666">
        <v>74.900010284515886</v>
      </c>
      <c r="M337" s="666">
        <v>7</v>
      </c>
      <c r="N337" s="667">
        <v>524.30007199161116</v>
      </c>
    </row>
    <row r="338" spans="1:14" ht="14.4" customHeight="1" x14ac:dyDescent="0.3">
      <c r="A338" s="662" t="s">
        <v>543</v>
      </c>
      <c r="B338" s="663" t="s">
        <v>544</v>
      </c>
      <c r="C338" s="664" t="s">
        <v>553</v>
      </c>
      <c r="D338" s="665" t="s">
        <v>3069</v>
      </c>
      <c r="E338" s="664" t="s">
        <v>559</v>
      </c>
      <c r="F338" s="665" t="s">
        <v>3072</v>
      </c>
      <c r="G338" s="664" t="s">
        <v>636</v>
      </c>
      <c r="H338" s="664" t="s">
        <v>1757</v>
      </c>
      <c r="I338" s="664" t="s">
        <v>215</v>
      </c>
      <c r="J338" s="664" t="s">
        <v>1758</v>
      </c>
      <c r="K338" s="664" t="s">
        <v>1759</v>
      </c>
      <c r="L338" s="666">
        <v>58.968497529523674</v>
      </c>
      <c r="M338" s="666">
        <v>4</v>
      </c>
      <c r="N338" s="667">
        <v>235.8739901180947</v>
      </c>
    </row>
    <row r="339" spans="1:14" ht="14.4" customHeight="1" x14ac:dyDescent="0.3">
      <c r="A339" s="662" t="s">
        <v>543</v>
      </c>
      <c r="B339" s="663" t="s">
        <v>544</v>
      </c>
      <c r="C339" s="664" t="s">
        <v>553</v>
      </c>
      <c r="D339" s="665" t="s">
        <v>3069</v>
      </c>
      <c r="E339" s="664" t="s">
        <v>559</v>
      </c>
      <c r="F339" s="665" t="s">
        <v>3072</v>
      </c>
      <c r="G339" s="664" t="s">
        <v>636</v>
      </c>
      <c r="H339" s="664" t="s">
        <v>1760</v>
      </c>
      <c r="I339" s="664" t="s">
        <v>1761</v>
      </c>
      <c r="J339" s="664" t="s">
        <v>1762</v>
      </c>
      <c r="K339" s="664" t="s">
        <v>1763</v>
      </c>
      <c r="L339" s="666">
        <v>24.105000000000004</v>
      </c>
      <c r="M339" s="666">
        <v>2</v>
      </c>
      <c r="N339" s="667">
        <v>48.210000000000008</v>
      </c>
    </row>
    <row r="340" spans="1:14" ht="14.4" customHeight="1" x14ac:dyDescent="0.3">
      <c r="A340" s="662" t="s">
        <v>543</v>
      </c>
      <c r="B340" s="663" t="s">
        <v>544</v>
      </c>
      <c r="C340" s="664" t="s">
        <v>553</v>
      </c>
      <c r="D340" s="665" t="s">
        <v>3069</v>
      </c>
      <c r="E340" s="664" t="s">
        <v>559</v>
      </c>
      <c r="F340" s="665" t="s">
        <v>3072</v>
      </c>
      <c r="G340" s="664" t="s">
        <v>636</v>
      </c>
      <c r="H340" s="664" t="s">
        <v>1764</v>
      </c>
      <c r="I340" s="664" t="s">
        <v>1765</v>
      </c>
      <c r="J340" s="664" t="s">
        <v>1766</v>
      </c>
      <c r="K340" s="664" t="s">
        <v>1767</v>
      </c>
      <c r="L340" s="666">
        <v>112.73999999999997</v>
      </c>
      <c r="M340" s="666">
        <v>3</v>
      </c>
      <c r="N340" s="667">
        <v>338.21999999999991</v>
      </c>
    </row>
    <row r="341" spans="1:14" ht="14.4" customHeight="1" x14ac:dyDescent="0.3">
      <c r="A341" s="662" t="s">
        <v>543</v>
      </c>
      <c r="B341" s="663" t="s">
        <v>544</v>
      </c>
      <c r="C341" s="664" t="s">
        <v>553</v>
      </c>
      <c r="D341" s="665" t="s">
        <v>3069</v>
      </c>
      <c r="E341" s="664" t="s">
        <v>559</v>
      </c>
      <c r="F341" s="665" t="s">
        <v>3072</v>
      </c>
      <c r="G341" s="664" t="s">
        <v>636</v>
      </c>
      <c r="H341" s="664" t="s">
        <v>1768</v>
      </c>
      <c r="I341" s="664" t="s">
        <v>1769</v>
      </c>
      <c r="J341" s="664" t="s">
        <v>1770</v>
      </c>
      <c r="K341" s="664"/>
      <c r="L341" s="666">
        <v>388.88863660445668</v>
      </c>
      <c r="M341" s="666">
        <v>2</v>
      </c>
      <c r="N341" s="667">
        <v>777.77727320891336</v>
      </c>
    </row>
    <row r="342" spans="1:14" ht="14.4" customHeight="1" x14ac:dyDescent="0.3">
      <c r="A342" s="662" t="s">
        <v>543</v>
      </c>
      <c r="B342" s="663" t="s">
        <v>544</v>
      </c>
      <c r="C342" s="664" t="s">
        <v>553</v>
      </c>
      <c r="D342" s="665" t="s">
        <v>3069</v>
      </c>
      <c r="E342" s="664" t="s">
        <v>559</v>
      </c>
      <c r="F342" s="665" t="s">
        <v>3072</v>
      </c>
      <c r="G342" s="664" t="s">
        <v>636</v>
      </c>
      <c r="H342" s="664" t="s">
        <v>1771</v>
      </c>
      <c r="I342" s="664" t="s">
        <v>1772</v>
      </c>
      <c r="J342" s="664" t="s">
        <v>1773</v>
      </c>
      <c r="K342" s="664" t="s">
        <v>1774</v>
      </c>
      <c r="L342" s="666">
        <v>106.73</v>
      </c>
      <c r="M342" s="666">
        <v>2</v>
      </c>
      <c r="N342" s="667">
        <v>213.46</v>
      </c>
    </row>
    <row r="343" spans="1:14" ht="14.4" customHeight="1" x14ac:dyDescent="0.3">
      <c r="A343" s="662" t="s">
        <v>543</v>
      </c>
      <c r="B343" s="663" t="s">
        <v>544</v>
      </c>
      <c r="C343" s="664" t="s">
        <v>553</v>
      </c>
      <c r="D343" s="665" t="s">
        <v>3069</v>
      </c>
      <c r="E343" s="664" t="s">
        <v>559</v>
      </c>
      <c r="F343" s="665" t="s">
        <v>3072</v>
      </c>
      <c r="G343" s="664" t="s">
        <v>636</v>
      </c>
      <c r="H343" s="664" t="s">
        <v>1775</v>
      </c>
      <c r="I343" s="664" t="s">
        <v>1776</v>
      </c>
      <c r="J343" s="664" t="s">
        <v>1777</v>
      </c>
      <c r="K343" s="664" t="s">
        <v>1778</v>
      </c>
      <c r="L343" s="666">
        <v>736.92999999999984</v>
      </c>
      <c r="M343" s="666">
        <v>2</v>
      </c>
      <c r="N343" s="667">
        <v>1473.8599999999997</v>
      </c>
    </row>
    <row r="344" spans="1:14" ht="14.4" customHeight="1" x14ac:dyDescent="0.3">
      <c r="A344" s="662" t="s">
        <v>543</v>
      </c>
      <c r="B344" s="663" t="s">
        <v>544</v>
      </c>
      <c r="C344" s="664" t="s">
        <v>553</v>
      </c>
      <c r="D344" s="665" t="s">
        <v>3069</v>
      </c>
      <c r="E344" s="664" t="s">
        <v>559</v>
      </c>
      <c r="F344" s="665" t="s">
        <v>3072</v>
      </c>
      <c r="G344" s="664" t="s">
        <v>636</v>
      </c>
      <c r="H344" s="664" t="s">
        <v>1779</v>
      </c>
      <c r="I344" s="664" t="s">
        <v>215</v>
      </c>
      <c r="J344" s="664" t="s">
        <v>1780</v>
      </c>
      <c r="K344" s="664"/>
      <c r="L344" s="666">
        <v>178.49399287546029</v>
      </c>
      <c r="M344" s="666">
        <v>1</v>
      </c>
      <c r="N344" s="667">
        <v>178.49399287546029</v>
      </c>
    </row>
    <row r="345" spans="1:14" ht="14.4" customHeight="1" x14ac:dyDescent="0.3">
      <c r="A345" s="662" t="s">
        <v>543</v>
      </c>
      <c r="B345" s="663" t="s">
        <v>544</v>
      </c>
      <c r="C345" s="664" t="s">
        <v>553</v>
      </c>
      <c r="D345" s="665" t="s">
        <v>3069</v>
      </c>
      <c r="E345" s="664" t="s">
        <v>559</v>
      </c>
      <c r="F345" s="665" t="s">
        <v>3072</v>
      </c>
      <c r="G345" s="664" t="s">
        <v>636</v>
      </c>
      <c r="H345" s="664" t="s">
        <v>1781</v>
      </c>
      <c r="I345" s="664" t="s">
        <v>215</v>
      </c>
      <c r="J345" s="664" t="s">
        <v>1782</v>
      </c>
      <c r="K345" s="664"/>
      <c r="L345" s="666">
        <v>129.66766085178264</v>
      </c>
      <c r="M345" s="666">
        <v>11</v>
      </c>
      <c r="N345" s="667">
        <v>1426.344269369609</v>
      </c>
    </row>
    <row r="346" spans="1:14" ht="14.4" customHeight="1" x14ac:dyDescent="0.3">
      <c r="A346" s="662" t="s">
        <v>543</v>
      </c>
      <c r="B346" s="663" t="s">
        <v>544</v>
      </c>
      <c r="C346" s="664" t="s">
        <v>553</v>
      </c>
      <c r="D346" s="665" t="s">
        <v>3069</v>
      </c>
      <c r="E346" s="664" t="s">
        <v>559</v>
      </c>
      <c r="F346" s="665" t="s">
        <v>3072</v>
      </c>
      <c r="G346" s="664" t="s">
        <v>636</v>
      </c>
      <c r="H346" s="664" t="s">
        <v>1783</v>
      </c>
      <c r="I346" s="664" t="s">
        <v>215</v>
      </c>
      <c r="J346" s="664" t="s">
        <v>1784</v>
      </c>
      <c r="K346" s="664"/>
      <c r="L346" s="666">
        <v>96.617000000000004</v>
      </c>
      <c r="M346" s="666">
        <v>2</v>
      </c>
      <c r="N346" s="667">
        <v>193.23400000000001</v>
      </c>
    </row>
    <row r="347" spans="1:14" ht="14.4" customHeight="1" x14ac:dyDescent="0.3">
      <c r="A347" s="662" t="s">
        <v>543</v>
      </c>
      <c r="B347" s="663" t="s">
        <v>544</v>
      </c>
      <c r="C347" s="664" t="s">
        <v>553</v>
      </c>
      <c r="D347" s="665" t="s">
        <v>3069</v>
      </c>
      <c r="E347" s="664" t="s">
        <v>559</v>
      </c>
      <c r="F347" s="665" t="s">
        <v>3072</v>
      </c>
      <c r="G347" s="664" t="s">
        <v>636</v>
      </c>
      <c r="H347" s="664" t="s">
        <v>1785</v>
      </c>
      <c r="I347" s="664" t="s">
        <v>215</v>
      </c>
      <c r="J347" s="664" t="s">
        <v>1786</v>
      </c>
      <c r="K347" s="664"/>
      <c r="L347" s="666">
        <v>240.57903143545528</v>
      </c>
      <c r="M347" s="666">
        <v>3</v>
      </c>
      <c r="N347" s="667">
        <v>721.73709430636586</v>
      </c>
    </row>
    <row r="348" spans="1:14" ht="14.4" customHeight="1" x14ac:dyDescent="0.3">
      <c r="A348" s="662" t="s">
        <v>543</v>
      </c>
      <c r="B348" s="663" t="s">
        <v>544</v>
      </c>
      <c r="C348" s="664" t="s">
        <v>553</v>
      </c>
      <c r="D348" s="665" t="s">
        <v>3069</v>
      </c>
      <c r="E348" s="664" t="s">
        <v>559</v>
      </c>
      <c r="F348" s="665" t="s">
        <v>3072</v>
      </c>
      <c r="G348" s="664" t="s">
        <v>636</v>
      </c>
      <c r="H348" s="664" t="s">
        <v>1787</v>
      </c>
      <c r="I348" s="664" t="s">
        <v>215</v>
      </c>
      <c r="J348" s="664" t="s">
        <v>1788</v>
      </c>
      <c r="K348" s="664"/>
      <c r="L348" s="666">
        <v>219.94740490380397</v>
      </c>
      <c r="M348" s="666">
        <v>2</v>
      </c>
      <c r="N348" s="667">
        <v>439.89480980760794</v>
      </c>
    </row>
    <row r="349" spans="1:14" ht="14.4" customHeight="1" x14ac:dyDescent="0.3">
      <c r="A349" s="662" t="s">
        <v>543</v>
      </c>
      <c r="B349" s="663" t="s">
        <v>544</v>
      </c>
      <c r="C349" s="664" t="s">
        <v>553</v>
      </c>
      <c r="D349" s="665" t="s">
        <v>3069</v>
      </c>
      <c r="E349" s="664" t="s">
        <v>559</v>
      </c>
      <c r="F349" s="665" t="s">
        <v>3072</v>
      </c>
      <c r="G349" s="664" t="s">
        <v>636</v>
      </c>
      <c r="H349" s="664" t="s">
        <v>1789</v>
      </c>
      <c r="I349" s="664" t="s">
        <v>215</v>
      </c>
      <c r="J349" s="664" t="s">
        <v>1790</v>
      </c>
      <c r="K349" s="664"/>
      <c r="L349" s="666">
        <v>286.84443675238521</v>
      </c>
      <c r="M349" s="666">
        <v>3</v>
      </c>
      <c r="N349" s="667">
        <v>860.53331025715556</v>
      </c>
    </row>
    <row r="350" spans="1:14" ht="14.4" customHeight="1" x14ac:dyDescent="0.3">
      <c r="A350" s="662" t="s">
        <v>543</v>
      </c>
      <c r="B350" s="663" t="s">
        <v>544</v>
      </c>
      <c r="C350" s="664" t="s">
        <v>553</v>
      </c>
      <c r="D350" s="665" t="s">
        <v>3069</v>
      </c>
      <c r="E350" s="664" t="s">
        <v>559</v>
      </c>
      <c r="F350" s="665" t="s">
        <v>3072</v>
      </c>
      <c r="G350" s="664" t="s">
        <v>636</v>
      </c>
      <c r="H350" s="664" t="s">
        <v>1791</v>
      </c>
      <c r="I350" s="664" t="s">
        <v>215</v>
      </c>
      <c r="J350" s="664" t="s">
        <v>1792</v>
      </c>
      <c r="K350" s="664" t="s">
        <v>1793</v>
      </c>
      <c r="L350" s="666">
        <v>75.02000000000001</v>
      </c>
      <c r="M350" s="666">
        <v>1</v>
      </c>
      <c r="N350" s="667">
        <v>75.02000000000001</v>
      </c>
    </row>
    <row r="351" spans="1:14" ht="14.4" customHeight="1" x14ac:dyDescent="0.3">
      <c r="A351" s="662" t="s">
        <v>543</v>
      </c>
      <c r="B351" s="663" t="s">
        <v>544</v>
      </c>
      <c r="C351" s="664" t="s">
        <v>553</v>
      </c>
      <c r="D351" s="665" t="s">
        <v>3069</v>
      </c>
      <c r="E351" s="664" t="s">
        <v>559</v>
      </c>
      <c r="F351" s="665" t="s">
        <v>3072</v>
      </c>
      <c r="G351" s="664" t="s">
        <v>636</v>
      </c>
      <c r="H351" s="664" t="s">
        <v>1794</v>
      </c>
      <c r="I351" s="664" t="s">
        <v>1794</v>
      </c>
      <c r="J351" s="664" t="s">
        <v>1795</v>
      </c>
      <c r="K351" s="664" t="s">
        <v>1796</v>
      </c>
      <c r="L351" s="666">
        <v>323.13200000000001</v>
      </c>
      <c r="M351" s="666">
        <v>5</v>
      </c>
      <c r="N351" s="667">
        <v>1615.66</v>
      </c>
    </row>
    <row r="352" spans="1:14" ht="14.4" customHeight="1" x14ac:dyDescent="0.3">
      <c r="A352" s="662" t="s">
        <v>543</v>
      </c>
      <c r="B352" s="663" t="s">
        <v>544</v>
      </c>
      <c r="C352" s="664" t="s">
        <v>553</v>
      </c>
      <c r="D352" s="665" t="s">
        <v>3069</v>
      </c>
      <c r="E352" s="664" t="s">
        <v>559</v>
      </c>
      <c r="F352" s="665" t="s">
        <v>3072</v>
      </c>
      <c r="G352" s="664" t="s">
        <v>636</v>
      </c>
      <c r="H352" s="664" t="s">
        <v>1797</v>
      </c>
      <c r="I352" s="664" t="s">
        <v>1798</v>
      </c>
      <c r="J352" s="664" t="s">
        <v>1799</v>
      </c>
      <c r="K352" s="664" t="s">
        <v>1800</v>
      </c>
      <c r="L352" s="666">
        <v>46.699858119840464</v>
      </c>
      <c r="M352" s="666">
        <v>3</v>
      </c>
      <c r="N352" s="667">
        <v>140.0995743595214</v>
      </c>
    </row>
    <row r="353" spans="1:14" ht="14.4" customHeight="1" x14ac:dyDescent="0.3">
      <c r="A353" s="662" t="s">
        <v>543</v>
      </c>
      <c r="B353" s="663" t="s">
        <v>544</v>
      </c>
      <c r="C353" s="664" t="s">
        <v>553</v>
      </c>
      <c r="D353" s="665" t="s">
        <v>3069</v>
      </c>
      <c r="E353" s="664" t="s">
        <v>559</v>
      </c>
      <c r="F353" s="665" t="s">
        <v>3072</v>
      </c>
      <c r="G353" s="664" t="s">
        <v>636</v>
      </c>
      <c r="H353" s="664" t="s">
        <v>1801</v>
      </c>
      <c r="I353" s="664" t="s">
        <v>1802</v>
      </c>
      <c r="J353" s="664" t="s">
        <v>1803</v>
      </c>
      <c r="K353" s="664" t="s">
        <v>1804</v>
      </c>
      <c r="L353" s="666">
        <v>801.37</v>
      </c>
      <c r="M353" s="666">
        <v>3</v>
      </c>
      <c r="N353" s="667">
        <v>2404.11</v>
      </c>
    </row>
    <row r="354" spans="1:14" ht="14.4" customHeight="1" x14ac:dyDescent="0.3">
      <c r="A354" s="662" t="s">
        <v>543</v>
      </c>
      <c r="B354" s="663" t="s">
        <v>544</v>
      </c>
      <c r="C354" s="664" t="s">
        <v>553</v>
      </c>
      <c r="D354" s="665" t="s">
        <v>3069</v>
      </c>
      <c r="E354" s="664" t="s">
        <v>559</v>
      </c>
      <c r="F354" s="665" t="s">
        <v>3072</v>
      </c>
      <c r="G354" s="664" t="s">
        <v>636</v>
      </c>
      <c r="H354" s="664" t="s">
        <v>1805</v>
      </c>
      <c r="I354" s="664" t="s">
        <v>1806</v>
      </c>
      <c r="J354" s="664" t="s">
        <v>1807</v>
      </c>
      <c r="K354" s="664" t="s">
        <v>1808</v>
      </c>
      <c r="L354" s="666">
        <v>75.689563192219268</v>
      </c>
      <c r="M354" s="666">
        <v>1</v>
      </c>
      <c r="N354" s="667">
        <v>75.689563192219268</v>
      </c>
    </row>
    <row r="355" spans="1:14" ht="14.4" customHeight="1" x14ac:dyDescent="0.3">
      <c r="A355" s="662" t="s">
        <v>543</v>
      </c>
      <c r="B355" s="663" t="s">
        <v>544</v>
      </c>
      <c r="C355" s="664" t="s">
        <v>553</v>
      </c>
      <c r="D355" s="665" t="s">
        <v>3069</v>
      </c>
      <c r="E355" s="664" t="s">
        <v>559</v>
      </c>
      <c r="F355" s="665" t="s">
        <v>3072</v>
      </c>
      <c r="G355" s="664" t="s">
        <v>636</v>
      </c>
      <c r="H355" s="664" t="s">
        <v>1809</v>
      </c>
      <c r="I355" s="664" t="s">
        <v>1810</v>
      </c>
      <c r="J355" s="664" t="s">
        <v>1807</v>
      </c>
      <c r="K355" s="664" t="s">
        <v>1811</v>
      </c>
      <c r="L355" s="666">
        <v>138.94999999999996</v>
      </c>
      <c r="M355" s="666">
        <v>3</v>
      </c>
      <c r="N355" s="667">
        <v>416.84999999999991</v>
      </c>
    </row>
    <row r="356" spans="1:14" ht="14.4" customHeight="1" x14ac:dyDescent="0.3">
      <c r="A356" s="662" t="s">
        <v>543</v>
      </c>
      <c r="B356" s="663" t="s">
        <v>544</v>
      </c>
      <c r="C356" s="664" t="s">
        <v>553</v>
      </c>
      <c r="D356" s="665" t="s">
        <v>3069</v>
      </c>
      <c r="E356" s="664" t="s">
        <v>559</v>
      </c>
      <c r="F356" s="665" t="s">
        <v>3072</v>
      </c>
      <c r="G356" s="664" t="s">
        <v>636</v>
      </c>
      <c r="H356" s="664" t="s">
        <v>1812</v>
      </c>
      <c r="I356" s="664" t="s">
        <v>1813</v>
      </c>
      <c r="J356" s="664" t="s">
        <v>1814</v>
      </c>
      <c r="K356" s="664" t="s">
        <v>812</v>
      </c>
      <c r="L356" s="666">
        <v>119.08499999999999</v>
      </c>
      <c r="M356" s="666">
        <v>2</v>
      </c>
      <c r="N356" s="667">
        <v>238.17</v>
      </c>
    </row>
    <row r="357" spans="1:14" ht="14.4" customHeight="1" x14ac:dyDescent="0.3">
      <c r="A357" s="662" t="s">
        <v>543</v>
      </c>
      <c r="B357" s="663" t="s">
        <v>544</v>
      </c>
      <c r="C357" s="664" t="s">
        <v>553</v>
      </c>
      <c r="D357" s="665" t="s">
        <v>3069</v>
      </c>
      <c r="E357" s="664" t="s">
        <v>559</v>
      </c>
      <c r="F357" s="665" t="s">
        <v>3072</v>
      </c>
      <c r="G357" s="664" t="s">
        <v>636</v>
      </c>
      <c r="H357" s="664" t="s">
        <v>1815</v>
      </c>
      <c r="I357" s="664" t="s">
        <v>1816</v>
      </c>
      <c r="J357" s="664" t="s">
        <v>1817</v>
      </c>
      <c r="K357" s="664" t="s">
        <v>1818</v>
      </c>
      <c r="L357" s="666">
        <v>147.79000000000002</v>
      </c>
      <c r="M357" s="666">
        <v>4</v>
      </c>
      <c r="N357" s="667">
        <v>591.16000000000008</v>
      </c>
    </row>
    <row r="358" spans="1:14" ht="14.4" customHeight="1" x14ac:dyDescent="0.3">
      <c r="A358" s="662" t="s">
        <v>543</v>
      </c>
      <c r="B358" s="663" t="s">
        <v>544</v>
      </c>
      <c r="C358" s="664" t="s">
        <v>553</v>
      </c>
      <c r="D358" s="665" t="s">
        <v>3069</v>
      </c>
      <c r="E358" s="664" t="s">
        <v>559</v>
      </c>
      <c r="F358" s="665" t="s">
        <v>3072</v>
      </c>
      <c r="G358" s="664" t="s">
        <v>636</v>
      </c>
      <c r="H358" s="664" t="s">
        <v>1819</v>
      </c>
      <c r="I358" s="664" t="s">
        <v>1820</v>
      </c>
      <c r="J358" s="664" t="s">
        <v>1821</v>
      </c>
      <c r="K358" s="664" t="s">
        <v>1822</v>
      </c>
      <c r="L358" s="666">
        <v>1189.3592301747472</v>
      </c>
      <c r="M358" s="666">
        <v>2</v>
      </c>
      <c r="N358" s="667">
        <v>2378.7184603494943</v>
      </c>
    </row>
    <row r="359" spans="1:14" ht="14.4" customHeight="1" x14ac:dyDescent="0.3">
      <c r="A359" s="662" t="s">
        <v>543</v>
      </c>
      <c r="B359" s="663" t="s">
        <v>544</v>
      </c>
      <c r="C359" s="664" t="s">
        <v>553</v>
      </c>
      <c r="D359" s="665" t="s">
        <v>3069</v>
      </c>
      <c r="E359" s="664" t="s">
        <v>559</v>
      </c>
      <c r="F359" s="665" t="s">
        <v>3072</v>
      </c>
      <c r="G359" s="664" t="s">
        <v>636</v>
      </c>
      <c r="H359" s="664" t="s">
        <v>1823</v>
      </c>
      <c r="I359" s="664" t="s">
        <v>215</v>
      </c>
      <c r="J359" s="664" t="s">
        <v>1824</v>
      </c>
      <c r="K359" s="664"/>
      <c r="L359" s="666">
        <v>128</v>
      </c>
      <c r="M359" s="666">
        <v>3</v>
      </c>
      <c r="N359" s="667">
        <v>384</v>
      </c>
    </row>
    <row r="360" spans="1:14" ht="14.4" customHeight="1" x14ac:dyDescent="0.3">
      <c r="A360" s="662" t="s">
        <v>543</v>
      </c>
      <c r="B360" s="663" t="s">
        <v>544</v>
      </c>
      <c r="C360" s="664" t="s">
        <v>553</v>
      </c>
      <c r="D360" s="665" t="s">
        <v>3069</v>
      </c>
      <c r="E360" s="664" t="s">
        <v>559</v>
      </c>
      <c r="F360" s="665" t="s">
        <v>3072</v>
      </c>
      <c r="G360" s="664" t="s">
        <v>636</v>
      </c>
      <c r="H360" s="664" t="s">
        <v>1825</v>
      </c>
      <c r="I360" s="664" t="s">
        <v>215</v>
      </c>
      <c r="J360" s="664" t="s">
        <v>1826</v>
      </c>
      <c r="K360" s="664"/>
      <c r="L360" s="666">
        <v>633.53033496818978</v>
      </c>
      <c r="M360" s="666">
        <v>1</v>
      </c>
      <c r="N360" s="667">
        <v>633.53033496818978</v>
      </c>
    </row>
    <row r="361" spans="1:14" ht="14.4" customHeight="1" x14ac:dyDescent="0.3">
      <c r="A361" s="662" t="s">
        <v>543</v>
      </c>
      <c r="B361" s="663" t="s">
        <v>544</v>
      </c>
      <c r="C361" s="664" t="s">
        <v>553</v>
      </c>
      <c r="D361" s="665" t="s">
        <v>3069</v>
      </c>
      <c r="E361" s="664" t="s">
        <v>559</v>
      </c>
      <c r="F361" s="665" t="s">
        <v>3072</v>
      </c>
      <c r="G361" s="664" t="s">
        <v>636</v>
      </c>
      <c r="H361" s="664" t="s">
        <v>1827</v>
      </c>
      <c r="I361" s="664" t="s">
        <v>1828</v>
      </c>
      <c r="J361" s="664" t="s">
        <v>1829</v>
      </c>
      <c r="K361" s="664" t="s">
        <v>1830</v>
      </c>
      <c r="L361" s="666">
        <v>164.24333260751317</v>
      </c>
      <c r="M361" s="666">
        <v>3</v>
      </c>
      <c r="N361" s="667">
        <v>492.72999782253953</v>
      </c>
    </row>
    <row r="362" spans="1:14" ht="14.4" customHeight="1" x14ac:dyDescent="0.3">
      <c r="A362" s="662" t="s">
        <v>543</v>
      </c>
      <c r="B362" s="663" t="s">
        <v>544</v>
      </c>
      <c r="C362" s="664" t="s">
        <v>553</v>
      </c>
      <c r="D362" s="665" t="s">
        <v>3069</v>
      </c>
      <c r="E362" s="664" t="s">
        <v>559</v>
      </c>
      <c r="F362" s="665" t="s">
        <v>3072</v>
      </c>
      <c r="G362" s="664" t="s">
        <v>636</v>
      </c>
      <c r="H362" s="664" t="s">
        <v>1831</v>
      </c>
      <c r="I362" s="664" t="s">
        <v>1832</v>
      </c>
      <c r="J362" s="664" t="s">
        <v>1833</v>
      </c>
      <c r="K362" s="664" t="s">
        <v>1834</v>
      </c>
      <c r="L362" s="666">
        <v>49.76</v>
      </c>
      <c r="M362" s="666">
        <v>1</v>
      </c>
      <c r="N362" s="667">
        <v>49.76</v>
      </c>
    </row>
    <row r="363" spans="1:14" ht="14.4" customHeight="1" x14ac:dyDescent="0.3">
      <c r="A363" s="662" t="s">
        <v>543</v>
      </c>
      <c r="B363" s="663" t="s">
        <v>544</v>
      </c>
      <c r="C363" s="664" t="s">
        <v>553</v>
      </c>
      <c r="D363" s="665" t="s">
        <v>3069</v>
      </c>
      <c r="E363" s="664" t="s">
        <v>559</v>
      </c>
      <c r="F363" s="665" t="s">
        <v>3072</v>
      </c>
      <c r="G363" s="664" t="s">
        <v>636</v>
      </c>
      <c r="H363" s="664" t="s">
        <v>1835</v>
      </c>
      <c r="I363" s="664" t="s">
        <v>215</v>
      </c>
      <c r="J363" s="664" t="s">
        <v>1836</v>
      </c>
      <c r="K363" s="664"/>
      <c r="L363" s="666">
        <v>150.90002456382408</v>
      </c>
      <c r="M363" s="666">
        <v>22</v>
      </c>
      <c r="N363" s="667">
        <v>3319.8005404041296</v>
      </c>
    </row>
    <row r="364" spans="1:14" ht="14.4" customHeight="1" x14ac:dyDescent="0.3">
      <c r="A364" s="662" t="s">
        <v>543</v>
      </c>
      <c r="B364" s="663" t="s">
        <v>544</v>
      </c>
      <c r="C364" s="664" t="s">
        <v>553</v>
      </c>
      <c r="D364" s="665" t="s">
        <v>3069</v>
      </c>
      <c r="E364" s="664" t="s">
        <v>559</v>
      </c>
      <c r="F364" s="665" t="s">
        <v>3072</v>
      </c>
      <c r="G364" s="664" t="s">
        <v>636</v>
      </c>
      <c r="H364" s="664" t="s">
        <v>1837</v>
      </c>
      <c r="I364" s="664" t="s">
        <v>1838</v>
      </c>
      <c r="J364" s="664" t="s">
        <v>1839</v>
      </c>
      <c r="K364" s="664" t="s">
        <v>617</v>
      </c>
      <c r="L364" s="666">
        <v>1423.14</v>
      </c>
      <c r="M364" s="666">
        <v>1</v>
      </c>
      <c r="N364" s="667">
        <v>1423.14</v>
      </c>
    </row>
    <row r="365" spans="1:14" ht="14.4" customHeight="1" x14ac:dyDescent="0.3">
      <c r="A365" s="662" t="s">
        <v>543</v>
      </c>
      <c r="B365" s="663" t="s">
        <v>544</v>
      </c>
      <c r="C365" s="664" t="s">
        <v>553</v>
      </c>
      <c r="D365" s="665" t="s">
        <v>3069</v>
      </c>
      <c r="E365" s="664" t="s">
        <v>559</v>
      </c>
      <c r="F365" s="665" t="s">
        <v>3072</v>
      </c>
      <c r="G365" s="664" t="s">
        <v>636</v>
      </c>
      <c r="H365" s="664" t="s">
        <v>1840</v>
      </c>
      <c r="I365" s="664" t="s">
        <v>1841</v>
      </c>
      <c r="J365" s="664" t="s">
        <v>1842</v>
      </c>
      <c r="K365" s="664" t="s">
        <v>1843</v>
      </c>
      <c r="L365" s="666">
        <v>54.599999999999973</v>
      </c>
      <c r="M365" s="666">
        <v>2</v>
      </c>
      <c r="N365" s="667">
        <v>109.19999999999995</v>
      </c>
    </row>
    <row r="366" spans="1:14" ht="14.4" customHeight="1" x14ac:dyDescent="0.3">
      <c r="A366" s="662" t="s">
        <v>543</v>
      </c>
      <c r="B366" s="663" t="s">
        <v>544</v>
      </c>
      <c r="C366" s="664" t="s">
        <v>553</v>
      </c>
      <c r="D366" s="665" t="s">
        <v>3069</v>
      </c>
      <c r="E366" s="664" t="s">
        <v>559</v>
      </c>
      <c r="F366" s="665" t="s">
        <v>3072</v>
      </c>
      <c r="G366" s="664" t="s">
        <v>636</v>
      </c>
      <c r="H366" s="664" t="s">
        <v>1844</v>
      </c>
      <c r="I366" s="664" t="s">
        <v>1845</v>
      </c>
      <c r="J366" s="664" t="s">
        <v>1846</v>
      </c>
      <c r="K366" s="664" t="s">
        <v>1847</v>
      </c>
      <c r="L366" s="666">
        <v>59.65</v>
      </c>
      <c r="M366" s="666">
        <v>3</v>
      </c>
      <c r="N366" s="667">
        <v>178.95</v>
      </c>
    </row>
    <row r="367" spans="1:14" ht="14.4" customHeight="1" x14ac:dyDescent="0.3">
      <c r="A367" s="662" t="s">
        <v>543</v>
      </c>
      <c r="B367" s="663" t="s">
        <v>544</v>
      </c>
      <c r="C367" s="664" t="s">
        <v>553</v>
      </c>
      <c r="D367" s="665" t="s">
        <v>3069</v>
      </c>
      <c r="E367" s="664" t="s">
        <v>559</v>
      </c>
      <c r="F367" s="665" t="s">
        <v>3072</v>
      </c>
      <c r="G367" s="664" t="s">
        <v>636</v>
      </c>
      <c r="H367" s="664" t="s">
        <v>1848</v>
      </c>
      <c r="I367" s="664" t="s">
        <v>1849</v>
      </c>
      <c r="J367" s="664" t="s">
        <v>1850</v>
      </c>
      <c r="K367" s="664" t="s">
        <v>1851</v>
      </c>
      <c r="L367" s="666">
        <v>33.769848357047174</v>
      </c>
      <c r="M367" s="666">
        <v>2</v>
      </c>
      <c r="N367" s="667">
        <v>67.539696714094347</v>
      </c>
    </row>
    <row r="368" spans="1:14" ht="14.4" customHeight="1" x14ac:dyDescent="0.3">
      <c r="A368" s="662" t="s">
        <v>543</v>
      </c>
      <c r="B368" s="663" t="s">
        <v>544</v>
      </c>
      <c r="C368" s="664" t="s">
        <v>553</v>
      </c>
      <c r="D368" s="665" t="s">
        <v>3069</v>
      </c>
      <c r="E368" s="664" t="s">
        <v>559</v>
      </c>
      <c r="F368" s="665" t="s">
        <v>3072</v>
      </c>
      <c r="G368" s="664" t="s">
        <v>636</v>
      </c>
      <c r="H368" s="664" t="s">
        <v>1852</v>
      </c>
      <c r="I368" s="664" t="s">
        <v>1853</v>
      </c>
      <c r="J368" s="664" t="s">
        <v>1854</v>
      </c>
      <c r="K368" s="664" t="s">
        <v>1855</v>
      </c>
      <c r="L368" s="666">
        <v>111.72</v>
      </c>
      <c r="M368" s="666">
        <v>2</v>
      </c>
      <c r="N368" s="667">
        <v>223.44</v>
      </c>
    </row>
    <row r="369" spans="1:14" ht="14.4" customHeight="1" x14ac:dyDescent="0.3">
      <c r="A369" s="662" t="s">
        <v>543</v>
      </c>
      <c r="B369" s="663" t="s">
        <v>544</v>
      </c>
      <c r="C369" s="664" t="s">
        <v>553</v>
      </c>
      <c r="D369" s="665" t="s">
        <v>3069</v>
      </c>
      <c r="E369" s="664" t="s">
        <v>559</v>
      </c>
      <c r="F369" s="665" t="s">
        <v>3072</v>
      </c>
      <c r="G369" s="664" t="s">
        <v>636</v>
      </c>
      <c r="H369" s="664" t="s">
        <v>1856</v>
      </c>
      <c r="I369" s="664" t="s">
        <v>1857</v>
      </c>
      <c r="J369" s="664" t="s">
        <v>1858</v>
      </c>
      <c r="K369" s="664" t="s">
        <v>1859</v>
      </c>
      <c r="L369" s="666">
        <v>86.221699390744334</v>
      </c>
      <c r="M369" s="666">
        <v>33</v>
      </c>
      <c r="N369" s="667">
        <v>2845.3160798945632</v>
      </c>
    </row>
    <row r="370" spans="1:14" ht="14.4" customHeight="1" x14ac:dyDescent="0.3">
      <c r="A370" s="662" t="s">
        <v>543</v>
      </c>
      <c r="B370" s="663" t="s">
        <v>544</v>
      </c>
      <c r="C370" s="664" t="s">
        <v>553</v>
      </c>
      <c r="D370" s="665" t="s">
        <v>3069</v>
      </c>
      <c r="E370" s="664" t="s">
        <v>559</v>
      </c>
      <c r="F370" s="665" t="s">
        <v>3072</v>
      </c>
      <c r="G370" s="664" t="s">
        <v>636</v>
      </c>
      <c r="H370" s="664" t="s">
        <v>1860</v>
      </c>
      <c r="I370" s="664" t="s">
        <v>1861</v>
      </c>
      <c r="J370" s="664" t="s">
        <v>1862</v>
      </c>
      <c r="K370" s="664" t="s">
        <v>1863</v>
      </c>
      <c r="L370" s="666">
        <v>325.1597346216542</v>
      </c>
      <c r="M370" s="666">
        <v>3</v>
      </c>
      <c r="N370" s="667">
        <v>975.47920386496264</v>
      </c>
    </row>
    <row r="371" spans="1:14" ht="14.4" customHeight="1" x14ac:dyDescent="0.3">
      <c r="A371" s="662" t="s">
        <v>543</v>
      </c>
      <c r="B371" s="663" t="s">
        <v>544</v>
      </c>
      <c r="C371" s="664" t="s">
        <v>553</v>
      </c>
      <c r="D371" s="665" t="s">
        <v>3069</v>
      </c>
      <c r="E371" s="664" t="s">
        <v>559</v>
      </c>
      <c r="F371" s="665" t="s">
        <v>3072</v>
      </c>
      <c r="G371" s="664" t="s">
        <v>636</v>
      </c>
      <c r="H371" s="664" t="s">
        <v>1864</v>
      </c>
      <c r="I371" s="664" t="s">
        <v>215</v>
      </c>
      <c r="J371" s="664" t="s">
        <v>1865</v>
      </c>
      <c r="K371" s="664"/>
      <c r="L371" s="666">
        <v>459.91371441194354</v>
      </c>
      <c r="M371" s="666">
        <v>14</v>
      </c>
      <c r="N371" s="667">
        <v>6438.7920017672095</v>
      </c>
    </row>
    <row r="372" spans="1:14" ht="14.4" customHeight="1" x14ac:dyDescent="0.3">
      <c r="A372" s="662" t="s">
        <v>543</v>
      </c>
      <c r="B372" s="663" t="s">
        <v>544</v>
      </c>
      <c r="C372" s="664" t="s">
        <v>553</v>
      </c>
      <c r="D372" s="665" t="s">
        <v>3069</v>
      </c>
      <c r="E372" s="664" t="s">
        <v>559</v>
      </c>
      <c r="F372" s="665" t="s">
        <v>3072</v>
      </c>
      <c r="G372" s="664" t="s">
        <v>636</v>
      </c>
      <c r="H372" s="664" t="s">
        <v>1866</v>
      </c>
      <c r="I372" s="664" t="s">
        <v>215</v>
      </c>
      <c r="J372" s="664" t="s">
        <v>1867</v>
      </c>
      <c r="K372" s="664"/>
      <c r="L372" s="666">
        <v>799.46354377670878</v>
      </c>
      <c r="M372" s="666">
        <v>2</v>
      </c>
      <c r="N372" s="667">
        <v>1598.9270875534176</v>
      </c>
    </row>
    <row r="373" spans="1:14" ht="14.4" customHeight="1" x14ac:dyDescent="0.3">
      <c r="A373" s="662" t="s">
        <v>543</v>
      </c>
      <c r="B373" s="663" t="s">
        <v>544</v>
      </c>
      <c r="C373" s="664" t="s">
        <v>553</v>
      </c>
      <c r="D373" s="665" t="s">
        <v>3069</v>
      </c>
      <c r="E373" s="664" t="s">
        <v>559</v>
      </c>
      <c r="F373" s="665" t="s">
        <v>3072</v>
      </c>
      <c r="G373" s="664" t="s">
        <v>636</v>
      </c>
      <c r="H373" s="664" t="s">
        <v>1868</v>
      </c>
      <c r="I373" s="664" t="s">
        <v>1869</v>
      </c>
      <c r="J373" s="664" t="s">
        <v>1870</v>
      </c>
      <c r="K373" s="664" t="s">
        <v>1310</v>
      </c>
      <c r="L373" s="666">
        <v>70.719999999999985</v>
      </c>
      <c r="M373" s="666">
        <v>1</v>
      </c>
      <c r="N373" s="667">
        <v>70.719999999999985</v>
      </c>
    </row>
    <row r="374" spans="1:14" ht="14.4" customHeight="1" x14ac:dyDescent="0.3">
      <c r="A374" s="662" t="s">
        <v>543</v>
      </c>
      <c r="B374" s="663" t="s">
        <v>544</v>
      </c>
      <c r="C374" s="664" t="s">
        <v>553</v>
      </c>
      <c r="D374" s="665" t="s">
        <v>3069</v>
      </c>
      <c r="E374" s="664" t="s">
        <v>559</v>
      </c>
      <c r="F374" s="665" t="s">
        <v>3072</v>
      </c>
      <c r="G374" s="664" t="s">
        <v>636</v>
      </c>
      <c r="H374" s="664" t="s">
        <v>1871</v>
      </c>
      <c r="I374" s="664" t="s">
        <v>1872</v>
      </c>
      <c r="J374" s="664" t="s">
        <v>1873</v>
      </c>
      <c r="K374" s="664" t="s">
        <v>1874</v>
      </c>
      <c r="L374" s="666">
        <v>34.649902239083033</v>
      </c>
      <c r="M374" s="666">
        <v>2</v>
      </c>
      <c r="N374" s="667">
        <v>69.299804478166067</v>
      </c>
    </row>
    <row r="375" spans="1:14" ht="14.4" customHeight="1" x14ac:dyDescent="0.3">
      <c r="A375" s="662" t="s">
        <v>543</v>
      </c>
      <c r="B375" s="663" t="s">
        <v>544</v>
      </c>
      <c r="C375" s="664" t="s">
        <v>553</v>
      </c>
      <c r="D375" s="665" t="s">
        <v>3069</v>
      </c>
      <c r="E375" s="664" t="s">
        <v>559</v>
      </c>
      <c r="F375" s="665" t="s">
        <v>3072</v>
      </c>
      <c r="G375" s="664" t="s">
        <v>636</v>
      </c>
      <c r="H375" s="664" t="s">
        <v>1875</v>
      </c>
      <c r="I375" s="664" t="s">
        <v>215</v>
      </c>
      <c r="J375" s="664" t="s">
        <v>1876</v>
      </c>
      <c r="K375" s="664"/>
      <c r="L375" s="666">
        <v>52.175694219992863</v>
      </c>
      <c r="M375" s="666">
        <v>1</v>
      </c>
      <c r="N375" s="667">
        <v>52.175694219992863</v>
      </c>
    </row>
    <row r="376" spans="1:14" ht="14.4" customHeight="1" x14ac:dyDescent="0.3">
      <c r="A376" s="662" t="s">
        <v>543</v>
      </c>
      <c r="B376" s="663" t="s">
        <v>544</v>
      </c>
      <c r="C376" s="664" t="s">
        <v>553</v>
      </c>
      <c r="D376" s="665" t="s">
        <v>3069</v>
      </c>
      <c r="E376" s="664" t="s">
        <v>559</v>
      </c>
      <c r="F376" s="665" t="s">
        <v>3072</v>
      </c>
      <c r="G376" s="664" t="s">
        <v>636</v>
      </c>
      <c r="H376" s="664" t="s">
        <v>1877</v>
      </c>
      <c r="I376" s="664" t="s">
        <v>1878</v>
      </c>
      <c r="J376" s="664" t="s">
        <v>1324</v>
      </c>
      <c r="K376" s="664" t="s">
        <v>1879</v>
      </c>
      <c r="L376" s="666">
        <v>185.49</v>
      </c>
      <c r="M376" s="666">
        <v>1</v>
      </c>
      <c r="N376" s="667">
        <v>185.49</v>
      </c>
    </row>
    <row r="377" spans="1:14" ht="14.4" customHeight="1" x14ac:dyDescent="0.3">
      <c r="A377" s="662" t="s">
        <v>543</v>
      </c>
      <c r="B377" s="663" t="s">
        <v>544</v>
      </c>
      <c r="C377" s="664" t="s">
        <v>553</v>
      </c>
      <c r="D377" s="665" t="s">
        <v>3069</v>
      </c>
      <c r="E377" s="664" t="s">
        <v>559</v>
      </c>
      <c r="F377" s="665" t="s">
        <v>3072</v>
      </c>
      <c r="G377" s="664" t="s">
        <v>636</v>
      </c>
      <c r="H377" s="664" t="s">
        <v>1880</v>
      </c>
      <c r="I377" s="664" t="s">
        <v>1881</v>
      </c>
      <c r="J377" s="664" t="s">
        <v>1882</v>
      </c>
      <c r="K377" s="664" t="s">
        <v>1883</v>
      </c>
      <c r="L377" s="666">
        <v>2153.375</v>
      </c>
      <c r="M377" s="666">
        <v>2</v>
      </c>
      <c r="N377" s="667">
        <v>4306.75</v>
      </c>
    </row>
    <row r="378" spans="1:14" ht="14.4" customHeight="1" x14ac:dyDescent="0.3">
      <c r="A378" s="662" t="s">
        <v>543</v>
      </c>
      <c r="B378" s="663" t="s">
        <v>544</v>
      </c>
      <c r="C378" s="664" t="s">
        <v>553</v>
      </c>
      <c r="D378" s="665" t="s">
        <v>3069</v>
      </c>
      <c r="E378" s="664" t="s">
        <v>559</v>
      </c>
      <c r="F378" s="665" t="s">
        <v>3072</v>
      </c>
      <c r="G378" s="664" t="s">
        <v>636</v>
      </c>
      <c r="H378" s="664" t="s">
        <v>1884</v>
      </c>
      <c r="I378" s="664" t="s">
        <v>1885</v>
      </c>
      <c r="J378" s="664" t="s">
        <v>1886</v>
      </c>
      <c r="K378" s="664" t="s">
        <v>1887</v>
      </c>
      <c r="L378" s="666">
        <v>32.486232350571967</v>
      </c>
      <c r="M378" s="666">
        <v>16</v>
      </c>
      <c r="N378" s="667">
        <v>519.77971760915148</v>
      </c>
    </row>
    <row r="379" spans="1:14" ht="14.4" customHeight="1" x14ac:dyDescent="0.3">
      <c r="A379" s="662" t="s">
        <v>543</v>
      </c>
      <c r="B379" s="663" t="s">
        <v>544</v>
      </c>
      <c r="C379" s="664" t="s">
        <v>553</v>
      </c>
      <c r="D379" s="665" t="s">
        <v>3069</v>
      </c>
      <c r="E379" s="664" t="s">
        <v>559</v>
      </c>
      <c r="F379" s="665" t="s">
        <v>3072</v>
      </c>
      <c r="G379" s="664" t="s">
        <v>636</v>
      </c>
      <c r="H379" s="664" t="s">
        <v>1888</v>
      </c>
      <c r="I379" s="664" t="s">
        <v>1889</v>
      </c>
      <c r="J379" s="664" t="s">
        <v>1890</v>
      </c>
      <c r="K379" s="664" t="s">
        <v>1891</v>
      </c>
      <c r="L379" s="666">
        <v>1348.73</v>
      </c>
      <c r="M379" s="666">
        <v>2</v>
      </c>
      <c r="N379" s="667">
        <v>2697.46</v>
      </c>
    </row>
    <row r="380" spans="1:14" ht="14.4" customHeight="1" x14ac:dyDescent="0.3">
      <c r="A380" s="662" t="s">
        <v>543</v>
      </c>
      <c r="B380" s="663" t="s">
        <v>544</v>
      </c>
      <c r="C380" s="664" t="s">
        <v>553</v>
      </c>
      <c r="D380" s="665" t="s">
        <v>3069</v>
      </c>
      <c r="E380" s="664" t="s">
        <v>559</v>
      </c>
      <c r="F380" s="665" t="s">
        <v>3072</v>
      </c>
      <c r="G380" s="664" t="s">
        <v>636</v>
      </c>
      <c r="H380" s="664" t="s">
        <v>1892</v>
      </c>
      <c r="I380" s="664" t="s">
        <v>1893</v>
      </c>
      <c r="J380" s="664" t="s">
        <v>1894</v>
      </c>
      <c r="K380" s="664" t="s">
        <v>1895</v>
      </c>
      <c r="L380" s="666">
        <v>4332.33</v>
      </c>
      <c r="M380" s="666">
        <v>2</v>
      </c>
      <c r="N380" s="667">
        <v>8664.66</v>
      </c>
    </row>
    <row r="381" spans="1:14" ht="14.4" customHeight="1" x14ac:dyDescent="0.3">
      <c r="A381" s="662" t="s">
        <v>543</v>
      </c>
      <c r="B381" s="663" t="s">
        <v>544</v>
      </c>
      <c r="C381" s="664" t="s">
        <v>553</v>
      </c>
      <c r="D381" s="665" t="s">
        <v>3069</v>
      </c>
      <c r="E381" s="664" t="s">
        <v>559</v>
      </c>
      <c r="F381" s="665" t="s">
        <v>3072</v>
      </c>
      <c r="G381" s="664" t="s">
        <v>636</v>
      </c>
      <c r="H381" s="664" t="s">
        <v>1896</v>
      </c>
      <c r="I381" s="664" t="s">
        <v>1896</v>
      </c>
      <c r="J381" s="664" t="s">
        <v>1897</v>
      </c>
      <c r="K381" s="664" t="s">
        <v>1898</v>
      </c>
      <c r="L381" s="666">
        <v>76.929999999999978</v>
      </c>
      <c r="M381" s="666">
        <v>1</v>
      </c>
      <c r="N381" s="667">
        <v>76.929999999999978</v>
      </c>
    </row>
    <row r="382" spans="1:14" ht="14.4" customHeight="1" x14ac:dyDescent="0.3">
      <c r="A382" s="662" t="s">
        <v>543</v>
      </c>
      <c r="B382" s="663" t="s">
        <v>544</v>
      </c>
      <c r="C382" s="664" t="s">
        <v>553</v>
      </c>
      <c r="D382" s="665" t="s">
        <v>3069</v>
      </c>
      <c r="E382" s="664" t="s">
        <v>559</v>
      </c>
      <c r="F382" s="665" t="s">
        <v>3072</v>
      </c>
      <c r="G382" s="664" t="s">
        <v>636</v>
      </c>
      <c r="H382" s="664" t="s">
        <v>1899</v>
      </c>
      <c r="I382" s="664" t="s">
        <v>1900</v>
      </c>
      <c r="J382" s="664" t="s">
        <v>1901</v>
      </c>
      <c r="K382" s="664" t="s">
        <v>1902</v>
      </c>
      <c r="L382" s="666">
        <v>125.85905970908505</v>
      </c>
      <c r="M382" s="666">
        <v>1</v>
      </c>
      <c r="N382" s="667">
        <v>125.85905970908505</v>
      </c>
    </row>
    <row r="383" spans="1:14" ht="14.4" customHeight="1" x14ac:dyDescent="0.3">
      <c r="A383" s="662" t="s">
        <v>543</v>
      </c>
      <c r="B383" s="663" t="s">
        <v>544</v>
      </c>
      <c r="C383" s="664" t="s">
        <v>553</v>
      </c>
      <c r="D383" s="665" t="s">
        <v>3069</v>
      </c>
      <c r="E383" s="664" t="s">
        <v>559</v>
      </c>
      <c r="F383" s="665" t="s">
        <v>3072</v>
      </c>
      <c r="G383" s="664" t="s">
        <v>636</v>
      </c>
      <c r="H383" s="664" t="s">
        <v>1903</v>
      </c>
      <c r="I383" s="664" t="s">
        <v>1904</v>
      </c>
      <c r="J383" s="664" t="s">
        <v>1905</v>
      </c>
      <c r="K383" s="664" t="s">
        <v>1906</v>
      </c>
      <c r="L383" s="666">
        <v>59.4</v>
      </c>
      <c r="M383" s="666">
        <v>1</v>
      </c>
      <c r="N383" s="667">
        <v>59.4</v>
      </c>
    </row>
    <row r="384" spans="1:14" ht="14.4" customHeight="1" x14ac:dyDescent="0.3">
      <c r="A384" s="662" t="s">
        <v>543</v>
      </c>
      <c r="B384" s="663" t="s">
        <v>544</v>
      </c>
      <c r="C384" s="664" t="s">
        <v>553</v>
      </c>
      <c r="D384" s="665" t="s">
        <v>3069</v>
      </c>
      <c r="E384" s="664" t="s">
        <v>559</v>
      </c>
      <c r="F384" s="665" t="s">
        <v>3072</v>
      </c>
      <c r="G384" s="664" t="s">
        <v>636</v>
      </c>
      <c r="H384" s="664" t="s">
        <v>1907</v>
      </c>
      <c r="I384" s="664" t="s">
        <v>1908</v>
      </c>
      <c r="J384" s="664" t="s">
        <v>1909</v>
      </c>
      <c r="K384" s="664" t="s">
        <v>1910</v>
      </c>
      <c r="L384" s="666">
        <v>86.39</v>
      </c>
      <c r="M384" s="666">
        <v>1</v>
      </c>
      <c r="N384" s="667">
        <v>86.39</v>
      </c>
    </row>
    <row r="385" spans="1:14" ht="14.4" customHeight="1" x14ac:dyDescent="0.3">
      <c r="A385" s="662" t="s">
        <v>543</v>
      </c>
      <c r="B385" s="663" t="s">
        <v>544</v>
      </c>
      <c r="C385" s="664" t="s">
        <v>553</v>
      </c>
      <c r="D385" s="665" t="s">
        <v>3069</v>
      </c>
      <c r="E385" s="664" t="s">
        <v>559</v>
      </c>
      <c r="F385" s="665" t="s">
        <v>3072</v>
      </c>
      <c r="G385" s="664" t="s">
        <v>636</v>
      </c>
      <c r="H385" s="664" t="s">
        <v>1911</v>
      </c>
      <c r="I385" s="664" t="s">
        <v>215</v>
      </c>
      <c r="J385" s="664" t="s">
        <v>1912</v>
      </c>
      <c r="K385" s="664"/>
      <c r="L385" s="666">
        <v>57.712848026701181</v>
      </c>
      <c r="M385" s="666">
        <v>2</v>
      </c>
      <c r="N385" s="667">
        <v>115.42569605340236</v>
      </c>
    </row>
    <row r="386" spans="1:14" ht="14.4" customHeight="1" x14ac:dyDescent="0.3">
      <c r="A386" s="662" t="s">
        <v>543</v>
      </c>
      <c r="B386" s="663" t="s">
        <v>544</v>
      </c>
      <c r="C386" s="664" t="s">
        <v>553</v>
      </c>
      <c r="D386" s="665" t="s">
        <v>3069</v>
      </c>
      <c r="E386" s="664" t="s">
        <v>559</v>
      </c>
      <c r="F386" s="665" t="s">
        <v>3072</v>
      </c>
      <c r="G386" s="664" t="s">
        <v>636</v>
      </c>
      <c r="H386" s="664" t="s">
        <v>1913</v>
      </c>
      <c r="I386" s="664" t="s">
        <v>1914</v>
      </c>
      <c r="J386" s="664" t="s">
        <v>1915</v>
      </c>
      <c r="K386" s="664" t="s">
        <v>1916</v>
      </c>
      <c r="L386" s="666">
        <v>124.63</v>
      </c>
      <c r="M386" s="666">
        <v>1</v>
      </c>
      <c r="N386" s="667">
        <v>124.63</v>
      </c>
    </row>
    <row r="387" spans="1:14" ht="14.4" customHeight="1" x14ac:dyDescent="0.3">
      <c r="A387" s="662" t="s">
        <v>543</v>
      </c>
      <c r="B387" s="663" t="s">
        <v>544</v>
      </c>
      <c r="C387" s="664" t="s">
        <v>553</v>
      </c>
      <c r="D387" s="665" t="s">
        <v>3069</v>
      </c>
      <c r="E387" s="664" t="s">
        <v>559</v>
      </c>
      <c r="F387" s="665" t="s">
        <v>3072</v>
      </c>
      <c r="G387" s="664" t="s">
        <v>636</v>
      </c>
      <c r="H387" s="664" t="s">
        <v>1917</v>
      </c>
      <c r="I387" s="664" t="s">
        <v>1918</v>
      </c>
      <c r="J387" s="664" t="s">
        <v>1919</v>
      </c>
      <c r="K387" s="664" t="s">
        <v>1920</v>
      </c>
      <c r="L387" s="666">
        <v>114.46984712818252</v>
      </c>
      <c r="M387" s="666">
        <v>1</v>
      </c>
      <c r="N387" s="667">
        <v>114.46984712818252</v>
      </c>
    </row>
    <row r="388" spans="1:14" ht="14.4" customHeight="1" x14ac:dyDescent="0.3">
      <c r="A388" s="662" t="s">
        <v>543</v>
      </c>
      <c r="B388" s="663" t="s">
        <v>544</v>
      </c>
      <c r="C388" s="664" t="s">
        <v>553</v>
      </c>
      <c r="D388" s="665" t="s">
        <v>3069</v>
      </c>
      <c r="E388" s="664" t="s">
        <v>559</v>
      </c>
      <c r="F388" s="665" t="s">
        <v>3072</v>
      </c>
      <c r="G388" s="664" t="s">
        <v>636</v>
      </c>
      <c r="H388" s="664" t="s">
        <v>1921</v>
      </c>
      <c r="I388" s="664" t="s">
        <v>1922</v>
      </c>
      <c r="J388" s="664" t="s">
        <v>1923</v>
      </c>
      <c r="K388" s="664" t="s">
        <v>1924</v>
      </c>
      <c r="L388" s="666">
        <v>100.49094278395449</v>
      </c>
      <c r="M388" s="666">
        <v>2</v>
      </c>
      <c r="N388" s="667">
        <v>200.98188556790899</v>
      </c>
    </row>
    <row r="389" spans="1:14" ht="14.4" customHeight="1" x14ac:dyDescent="0.3">
      <c r="A389" s="662" t="s">
        <v>543</v>
      </c>
      <c r="B389" s="663" t="s">
        <v>544</v>
      </c>
      <c r="C389" s="664" t="s">
        <v>553</v>
      </c>
      <c r="D389" s="665" t="s">
        <v>3069</v>
      </c>
      <c r="E389" s="664" t="s">
        <v>559</v>
      </c>
      <c r="F389" s="665" t="s">
        <v>3072</v>
      </c>
      <c r="G389" s="664" t="s">
        <v>636</v>
      </c>
      <c r="H389" s="664" t="s">
        <v>1925</v>
      </c>
      <c r="I389" s="664" t="s">
        <v>1926</v>
      </c>
      <c r="J389" s="664" t="s">
        <v>1927</v>
      </c>
      <c r="K389" s="664" t="s">
        <v>1928</v>
      </c>
      <c r="L389" s="666">
        <v>62.579999999999977</v>
      </c>
      <c r="M389" s="666">
        <v>1</v>
      </c>
      <c r="N389" s="667">
        <v>62.579999999999977</v>
      </c>
    </row>
    <row r="390" spans="1:14" ht="14.4" customHeight="1" x14ac:dyDescent="0.3">
      <c r="A390" s="662" t="s">
        <v>543</v>
      </c>
      <c r="B390" s="663" t="s">
        <v>544</v>
      </c>
      <c r="C390" s="664" t="s">
        <v>553</v>
      </c>
      <c r="D390" s="665" t="s">
        <v>3069</v>
      </c>
      <c r="E390" s="664" t="s">
        <v>559</v>
      </c>
      <c r="F390" s="665" t="s">
        <v>3072</v>
      </c>
      <c r="G390" s="664" t="s">
        <v>636</v>
      </c>
      <c r="H390" s="664" t="s">
        <v>1929</v>
      </c>
      <c r="I390" s="664" t="s">
        <v>1930</v>
      </c>
      <c r="J390" s="664" t="s">
        <v>1931</v>
      </c>
      <c r="K390" s="664" t="s">
        <v>1932</v>
      </c>
      <c r="L390" s="666">
        <v>75.64</v>
      </c>
      <c r="M390" s="666">
        <v>1</v>
      </c>
      <c r="N390" s="667">
        <v>75.64</v>
      </c>
    </row>
    <row r="391" spans="1:14" ht="14.4" customHeight="1" x14ac:dyDescent="0.3">
      <c r="A391" s="662" t="s">
        <v>543</v>
      </c>
      <c r="B391" s="663" t="s">
        <v>544</v>
      </c>
      <c r="C391" s="664" t="s">
        <v>553</v>
      </c>
      <c r="D391" s="665" t="s">
        <v>3069</v>
      </c>
      <c r="E391" s="664" t="s">
        <v>559</v>
      </c>
      <c r="F391" s="665" t="s">
        <v>3072</v>
      </c>
      <c r="G391" s="664" t="s">
        <v>636</v>
      </c>
      <c r="H391" s="664" t="s">
        <v>1933</v>
      </c>
      <c r="I391" s="664" t="s">
        <v>1934</v>
      </c>
      <c r="J391" s="664" t="s">
        <v>1935</v>
      </c>
      <c r="K391" s="664" t="s">
        <v>1936</v>
      </c>
      <c r="L391" s="666">
        <v>200.34666666666661</v>
      </c>
      <c r="M391" s="666">
        <v>6</v>
      </c>
      <c r="N391" s="667">
        <v>1202.0799999999997</v>
      </c>
    </row>
    <row r="392" spans="1:14" ht="14.4" customHeight="1" x14ac:dyDescent="0.3">
      <c r="A392" s="662" t="s">
        <v>543</v>
      </c>
      <c r="B392" s="663" t="s">
        <v>544</v>
      </c>
      <c r="C392" s="664" t="s">
        <v>553</v>
      </c>
      <c r="D392" s="665" t="s">
        <v>3069</v>
      </c>
      <c r="E392" s="664" t="s">
        <v>559</v>
      </c>
      <c r="F392" s="665" t="s">
        <v>3072</v>
      </c>
      <c r="G392" s="664" t="s">
        <v>636</v>
      </c>
      <c r="H392" s="664" t="s">
        <v>1937</v>
      </c>
      <c r="I392" s="664" t="s">
        <v>1938</v>
      </c>
      <c r="J392" s="664" t="s">
        <v>1939</v>
      </c>
      <c r="K392" s="664" t="s">
        <v>1940</v>
      </c>
      <c r="L392" s="666">
        <v>0</v>
      </c>
      <c r="M392" s="666">
        <v>0</v>
      </c>
      <c r="N392" s="667">
        <v>0</v>
      </c>
    </row>
    <row r="393" spans="1:14" ht="14.4" customHeight="1" x14ac:dyDescent="0.3">
      <c r="A393" s="662" t="s">
        <v>543</v>
      </c>
      <c r="B393" s="663" t="s">
        <v>544</v>
      </c>
      <c r="C393" s="664" t="s">
        <v>553</v>
      </c>
      <c r="D393" s="665" t="s">
        <v>3069</v>
      </c>
      <c r="E393" s="664" t="s">
        <v>559</v>
      </c>
      <c r="F393" s="665" t="s">
        <v>3072</v>
      </c>
      <c r="G393" s="664" t="s">
        <v>636</v>
      </c>
      <c r="H393" s="664" t="s">
        <v>1941</v>
      </c>
      <c r="I393" s="664" t="s">
        <v>1942</v>
      </c>
      <c r="J393" s="664" t="s">
        <v>1943</v>
      </c>
      <c r="K393" s="664" t="s">
        <v>1944</v>
      </c>
      <c r="L393" s="666">
        <v>78.680180825109048</v>
      </c>
      <c r="M393" s="666">
        <v>2</v>
      </c>
      <c r="N393" s="667">
        <v>157.3603616502181</v>
      </c>
    </row>
    <row r="394" spans="1:14" ht="14.4" customHeight="1" x14ac:dyDescent="0.3">
      <c r="A394" s="662" t="s">
        <v>543</v>
      </c>
      <c r="B394" s="663" t="s">
        <v>544</v>
      </c>
      <c r="C394" s="664" t="s">
        <v>553</v>
      </c>
      <c r="D394" s="665" t="s">
        <v>3069</v>
      </c>
      <c r="E394" s="664" t="s">
        <v>559</v>
      </c>
      <c r="F394" s="665" t="s">
        <v>3072</v>
      </c>
      <c r="G394" s="664" t="s">
        <v>636</v>
      </c>
      <c r="H394" s="664" t="s">
        <v>1945</v>
      </c>
      <c r="I394" s="664" t="s">
        <v>215</v>
      </c>
      <c r="J394" s="664" t="s">
        <v>1946</v>
      </c>
      <c r="K394" s="664"/>
      <c r="L394" s="666">
        <v>379.08954528435942</v>
      </c>
      <c r="M394" s="666">
        <v>3</v>
      </c>
      <c r="N394" s="667">
        <v>1137.2686358530782</v>
      </c>
    </row>
    <row r="395" spans="1:14" ht="14.4" customHeight="1" x14ac:dyDescent="0.3">
      <c r="A395" s="662" t="s">
        <v>543</v>
      </c>
      <c r="B395" s="663" t="s">
        <v>544</v>
      </c>
      <c r="C395" s="664" t="s">
        <v>553</v>
      </c>
      <c r="D395" s="665" t="s">
        <v>3069</v>
      </c>
      <c r="E395" s="664" t="s">
        <v>559</v>
      </c>
      <c r="F395" s="665" t="s">
        <v>3072</v>
      </c>
      <c r="G395" s="664" t="s">
        <v>636</v>
      </c>
      <c r="H395" s="664" t="s">
        <v>1947</v>
      </c>
      <c r="I395" s="664" t="s">
        <v>215</v>
      </c>
      <c r="J395" s="664" t="s">
        <v>1948</v>
      </c>
      <c r="K395" s="664" t="s">
        <v>1949</v>
      </c>
      <c r="L395" s="666">
        <v>614.51070477081214</v>
      </c>
      <c r="M395" s="666">
        <v>1</v>
      </c>
      <c r="N395" s="667">
        <v>614.51070477081214</v>
      </c>
    </row>
    <row r="396" spans="1:14" ht="14.4" customHeight="1" x14ac:dyDescent="0.3">
      <c r="A396" s="662" t="s">
        <v>543</v>
      </c>
      <c r="B396" s="663" t="s">
        <v>544</v>
      </c>
      <c r="C396" s="664" t="s">
        <v>553</v>
      </c>
      <c r="D396" s="665" t="s">
        <v>3069</v>
      </c>
      <c r="E396" s="664" t="s">
        <v>559</v>
      </c>
      <c r="F396" s="665" t="s">
        <v>3072</v>
      </c>
      <c r="G396" s="664" t="s">
        <v>636</v>
      </c>
      <c r="H396" s="664" t="s">
        <v>1950</v>
      </c>
      <c r="I396" s="664" t="s">
        <v>1951</v>
      </c>
      <c r="J396" s="664" t="s">
        <v>1952</v>
      </c>
      <c r="K396" s="664" t="s">
        <v>1953</v>
      </c>
      <c r="L396" s="666">
        <v>84.55</v>
      </c>
      <c r="M396" s="666">
        <v>2</v>
      </c>
      <c r="N396" s="667">
        <v>169.1</v>
      </c>
    </row>
    <row r="397" spans="1:14" ht="14.4" customHeight="1" x14ac:dyDescent="0.3">
      <c r="A397" s="662" t="s">
        <v>543</v>
      </c>
      <c r="B397" s="663" t="s">
        <v>544</v>
      </c>
      <c r="C397" s="664" t="s">
        <v>553</v>
      </c>
      <c r="D397" s="665" t="s">
        <v>3069</v>
      </c>
      <c r="E397" s="664" t="s">
        <v>559</v>
      </c>
      <c r="F397" s="665" t="s">
        <v>3072</v>
      </c>
      <c r="G397" s="664" t="s">
        <v>636</v>
      </c>
      <c r="H397" s="664" t="s">
        <v>1954</v>
      </c>
      <c r="I397" s="664" t="s">
        <v>1955</v>
      </c>
      <c r="J397" s="664" t="s">
        <v>1956</v>
      </c>
      <c r="K397" s="664" t="s">
        <v>1957</v>
      </c>
      <c r="L397" s="666">
        <v>140.09999900302975</v>
      </c>
      <c r="M397" s="666">
        <v>1</v>
      </c>
      <c r="N397" s="667">
        <v>140.09999900302975</v>
      </c>
    </row>
    <row r="398" spans="1:14" ht="14.4" customHeight="1" x14ac:dyDescent="0.3">
      <c r="A398" s="662" t="s">
        <v>543</v>
      </c>
      <c r="B398" s="663" t="s">
        <v>544</v>
      </c>
      <c r="C398" s="664" t="s">
        <v>553</v>
      </c>
      <c r="D398" s="665" t="s">
        <v>3069</v>
      </c>
      <c r="E398" s="664" t="s">
        <v>559</v>
      </c>
      <c r="F398" s="665" t="s">
        <v>3072</v>
      </c>
      <c r="G398" s="664" t="s">
        <v>636</v>
      </c>
      <c r="H398" s="664" t="s">
        <v>1958</v>
      </c>
      <c r="I398" s="664" t="s">
        <v>1959</v>
      </c>
      <c r="J398" s="664" t="s">
        <v>1550</v>
      </c>
      <c r="K398" s="664" t="s">
        <v>1960</v>
      </c>
      <c r="L398" s="666">
        <v>156.51962191136224</v>
      </c>
      <c r="M398" s="666">
        <v>2</v>
      </c>
      <c r="N398" s="667">
        <v>313.03924382272447</v>
      </c>
    </row>
    <row r="399" spans="1:14" ht="14.4" customHeight="1" x14ac:dyDescent="0.3">
      <c r="A399" s="662" t="s">
        <v>543</v>
      </c>
      <c r="B399" s="663" t="s">
        <v>544</v>
      </c>
      <c r="C399" s="664" t="s">
        <v>553</v>
      </c>
      <c r="D399" s="665" t="s">
        <v>3069</v>
      </c>
      <c r="E399" s="664" t="s">
        <v>559</v>
      </c>
      <c r="F399" s="665" t="s">
        <v>3072</v>
      </c>
      <c r="G399" s="664" t="s">
        <v>636</v>
      </c>
      <c r="H399" s="664" t="s">
        <v>1961</v>
      </c>
      <c r="I399" s="664" t="s">
        <v>1962</v>
      </c>
      <c r="J399" s="664" t="s">
        <v>1963</v>
      </c>
      <c r="K399" s="664" t="s">
        <v>1964</v>
      </c>
      <c r="L399" s="666">
        <v>117.22701421962614</v>
      </c>
      <c r="M399" s="666">
        <v>1</v>
      </c>
      <c r="N399" s="667">
        <v>117.22701421962614</v>
      </c>
    </row>
    <row r="400" spans="1:14" ht="14.4" customHeight="1" x14ac:dyDescent="0.3">
      <c r="A400" s="662" t="s">
        <v>543</v>
      </c>
      <c r="B400" s="663" t="s">
        <v>544</v>
      </c>
      <c r="C400" s="664" t="s">
        <v>553</v>
      </c>
      <c r="D400" s="665" t="s">
        <v>3069</v>
      </c>
      <c r="E400" s="664" t="s">
        <v>559</v>
      </c>
      <c r="F400" s="665" t="s">
        <v>3072</v>
      </c>
      <c r="G400" s="664" t="s">
        <v>636</v>
      </c>
      <c r="H400" s="664" t="s">
        <v>1965</v>
      </c>
      <c r="I400" s="664" t="s">
        <v>215</v>
      </c>
      <c r="J400" s="664" t="s">
        <v>1966</v>
      </c>
      <c r="K400" s="664"/>
      <c r="L400" s="666">
        <v>109.79857673989899</v>
      </c>
      <c r="M400" s="666">
        <v>3</v>
      </c>
      <c r="N400" s="667">
        <v>329.39573021969699</v>
      </c>
    </row>
    <row r="401" spans="1:14" ht="14.4" customHeight="1" x14ac:dyDescent="0.3">
      <c r="A401" s="662" t="s">
        <v>543</v>
      </c>
      <c r="B401" s="663" t="s">
        <v>544</v>
      </c>
      <c r="C401" s="664" t="s">
        <v>553</v>
      </c>
      <c r="D401" s="665" t="s">
        <v>3069</v>
      </c>
      <c r="E401" s="664" t="s">
        <v>559</v>
      </c>
      <c r="F401" s="665" t="s">
        <v>3072</v>
      </c>
      <c r="G401" s="664" t="s">
        <v>636</v>
      </c>
      <c r="H401" s="664" t="s">
        <v>1967</v>
      </c>
      <c r="I401" s="664" t="s">
        <v>1968</v>
      </c>
      <c r="J401" s="664" t="s">
        <v>1969</v>
      </c>
      <c r="K401" s="664" t="s">
        <v>1970</v>
      </c>
      <c r="L401" s="666">
        <v>18.609999999999996</v>
      </c>
      <c r="M401" s="666">
        <v>3</v>
      </c>
      <c r="N401" s="667">
        <v>55.829999999999984</v>
      </c>
    </row>
    <row r="402" spans="1:14" ht="14.4" customHeight="1" x14ac:dyDescent="0.3">
      <c r="A402" s="662" t="s">
        <v>543</v>
      </c>
      <c r="B402" s="663" t="s">
        <v>544</v>
      </c>
      <c r="C402" s="664" t="s">
        <v>553</v>
      </c>
      <c r="D402" s="665" t="s">
        <v>3069</v>
      </c>
      <c r="E402" s="664" t="s">
        <v>559</v>
      </c>
      <c r="F402" s="665" t="s">
        <v>3072</v>
      </c>
      <c r="G402" s="664" t="s">
        <v>636</v>
      </c>
      <c r="H402" s="664" t="s">
        <v>1971</v>
      </c>
      <c r="I402" s="664" t="s">
        <v>215</v>
      </c>
      <c r="J402" s="664" t="s">
        <v>1972</v>
      </c>
      <c r="K402" s="664"/>
      <c r="L402" s="666">
        <v>408.10000000000008</v>
      </c>
      <c r="M402" s="666">
        <v>1</v>
      </c>
      <c r="N402" s="667">
        <v>408.10000000000008</v>
      </c>
    </row>
    <row r="403" spans="1:14" ht="14.4" customHeight="1" x14ac:dyDescent="0.3">
      <c r="A403" s="662" t="s">
        <v>543</v>
      </c>
      <c r="B403" s="663" t="s">
        <v>544</v>
      </c>
      <c r="C403" s="664" t="s">
        <v>553</v>
      </c>
      <c r="D403" s="665" t="s">
        <v>3069</v>
      </c>
      <c r="E403" s="664" t="s">
        <v>559</v>
      </c>
      <c r="F403" s="665" t="s">
        <v>3072</v>
      </c>
      <c r="G403" s="664" t="s">
        <v>636</v>
      </c>
      <c r="H403" s="664" t="s">
        <v>1973</v>
      </c>
      <c r="I403" s="664" t="s">
        <v>1974</v>
      </c>
      <c r="J403" s="664" t="s">
        <v>1975</v>
      </c>
      <c r="K403" s="664" t="s">
        <v>1976</v>
      </c>
      <c r="L403" s="666">
        <v>52.910000000000011</v>
      </c>
      <c r="M403" s="666">
        <v>1</v>
      </c>
      <c r="N403" s="667">
        <v>52.910000000000011</v>
      </c>
    </row>
    <row r="404" spans="1:14" ht="14.4" customHeight="1" x14ac:dyDescent="0.3">
      <c r="A404" s="662" t="s">
        <v>543</v>
      </c>
      <c r="B404" s="663" t="s">
        <v>544</v>
      </c>
      <c r="C404" s="664" t="s">
        <v>553</v>
      </c>
      <c r="D404" s="665" t="s">
        <v>3069</v>
      </c>
      <c r="E404" s="664" t="s">
        <v>559</v>
      </c>
      <c r="F404" s="665" t="s">
        <v>3072</v>
      </c>
      <c r="G404" s="664" t="s">
        <v>636</v>
      </c>
      <c r="H404" s="664" t="s">
        <v>1977</v>
      </c>
      <c r="I404" s="664" t="s">
        <v>215</v>
      </c>
      <c r="J404" s="664" t="s">
        <v>1978</v>
      </c>
      <c r="K404" s="664"/>
      <c r="L404" s="666">
        <v>83.2</v>
      </c>
      <c r="M404" s="666">
        <v>1</v>
      </c>
      <c r="N404" s="667">
        <v>83.2</v>
      </c>
    </row>
    <row r="405" spans="1:14" ht="14.4" customHeight="1" x14ac:dyDescent="0.3">
      <c r="A405" s="662" t="s">
        <v>543</v>
      </c>
      <c r="B405" s="663" t="s">
        <v>544</v>
      </c>
      <c r="C405" s="664" t="s">
        <v>553</v>
      </c>
      <c r="D405" s="665" t="s">
        <v>3069</v>
      </c>
      <c r="E405" s="664" t="s">
        <v>559</v>
      </c>
      <c r="F405" s="665" t="s">
        <v>3072</v>
      </c>
      <c r="G405" s="664" t="s">
        <v>636</v>
      </c>
      <c r="H405" s="664" t="s">
        <v>1979</v>
      </c>
      <c r="I405" s="664" t="s">
        <v>1980</v>
      </c>
      <c r="J405" s="664" t="s">
        <v>1981</v>
      </c>
      <c r="K405" s="664" t="s">
        <v>1982</v>
      </c>
      <c r="L405" s="666">
        <v>175.96499999999997</v>
      </c>
      <c r="M405" s="666">
        <v>4</v>
      </c>
      <c r="N405" s="667">
        <v>703.8599999999999</v>
      </c>
    </row>
    <row r="406" spans="1:14" ht="14.4" customHeight="1" x14ac:dyDescent="0.3">
      <c r="A406" s="662" t="s">
        <v>543</v>
      </c>
      <c r="B406" s="663" t="s">
        <v>544</v>
      </c>
      <c r="C406" s="664" t="s">
        <v>553</v>
      </c>
      <c r="D406" s="665" t="s">
        <v>3069</v>
      </c>
      <c r="E406" s="664" t="s">
        <v>559</v>
      </c>
      <c r="F406" s="665" t="s">
        <v>3072</v>
      </c>
      <c r="G406" s="664" t="s">
        <v>636</v>
      </c>
      <c r="H406" s="664" t="s">
        <v>1983</v>
      </c>
      <c r="I406" s="664" t="s">
        <v>1984</v>
      </c>
      <c r="J406" s="664" t="s">
        <v>1985</v>
      </c>
      <c r="K406" s="664" t="s">
        <v>1986</v>
      </c>
      <c r="L406" s="666">
        <v>307.37002872754306</v>
      </c>
      <c r="M406" s="666">
        <v>2</v>
      </c>
      <c r="N406" s="667">
        <v>614.74005745508612</v>
      </c>
    </row>
    <row r="407" spans="1:14" ht="14.4" customHeight="1" x14ac:dyDescent="0.3">
      <c r="A407" s="662" t="s">
        <v>543</v>
      </c>
      <c r="B407" s="663" t="s">
        <v>544</v>
      </c>
      <c r="C407" s="664" t="s">
        <v>553</v>
      </c>
      <c r="D407" s="665" t="s">
        <v>3069</v>
      </c>
      <c r="E407" s="664" t="s">
        <v>559</v>
      </c>
      <c r="F407" s="665" t="s">
        <v>3072</v>
      </c>
      <c r="G407" s="664" t="s">
        <v>636</v>
      </c>
      <c r="H407" s="664" t="s">
        <v>1987</v>
      </c>
      <c r="I407" s="664" t="s">
        <v>1988</v>
      </c>
      <c r="J407" s="664" t="s">
        <v>1989</v>
      </c>
      <c r="K407" s="664" t="s">
        <v>1990</v>
      </c>
      <c r="L407" s="666">
        <v>224.70999999999995</v>
      </c>
      <c r="M407" s="666">
        <v>1</v>
      </c>
      <c r="N407" s="667">
        <v>224.70999999999995</v>
      </c>
    </row>
    <row r="408" spans="1:14" ht="14.4" customHeight="1" x14ac:dyDescent="0.3">
      <c r="A408" s="662" t="s">
        <v>543</v>
      </c>
      <c r="B408" s="663" t="s">
        <v>544</v>
      </c>
      <c r="C408" s="664" t="s">
        <v>553</v>
      </c>
      <c r="D408" s="665" t="s">
        <v>3069</v>
      </c>
      <c r="E408" s="664" t="s">
        <v>559</v>
      </c>
      <c r="F408" s="665" t="s">
        <v>3072</v>
      </c>
      <c r="G408" s="664" t="s">
        <v>636</v>
      </c>
      <c r="H408" s="664" t="s">
        <v>1991</v>
      </c>
      <c r="I408" s="664" t="s">
        <v>1992</v>
      </c>
      <c r="J408" s="664" t="s">
        <v>1993</v>
      </c>
      <c r="K408" s="664" t="s">
        <v>1994</v>
      </c>
      <c r="L408" s="666">
        <v>96.259999999999991</v>
      </c>
      <c r="M408" s="666">
        <v>1</v>
      </c>
      <c r="N408" s="667">
        <v>96.259999999999991</v>
      </c>
    </row>
    <row r="409" spans="1:14" ht="14.4" customHeight="1" x14ac:dyDescent="0.3">
      <c r="A409" s="662" t="s">
        <v>543</v>
      </c>
      <c r="B409" s="663" t="s">
        <v>544</v>
      </c>
      <c r="C409" s="664" t="s">
        <v>553</v>
      </c>
      <c r="D409" s="665" t="s">
        <v>3069</v>
      </c>
      <c r="E409" s="664" t="s">
        <v>559</v>
      </c>
      <c r="F409" s="665" t="s">
        <v>3072</v>
      </c>
      <c r="G409" s="664" t="s">
        <v>636</v>
      </c>
      <c r="H409" s="664" t="s">
        <v>1995</v>
      </c>
      <c r="I409" s="664" t="s">
        <v>215</v>
      </c>
      <c r="J409" s="664" t="s">
        <v>1996</v>
      </c>
      <c r="K409" s="664"/>
      <c r="L409" s="666">
        <v>63.230928207532223</v>
      </c>
      <c r="M409" s="666">
        <v>1</v>
      </c>
      <c r="N409" s="667">
        <v>63.230928207532223</v>
      </c>
    </row>
    <row r="410" spans="1:14" ht="14.4" customHeight="1" x14ac:dyDescent="0.3">
      <c r="A410" s="662" t="s">
        <v>543</v>
      </c>
      <c r="B410" s="663" t="s">
        <v>544</v>
      </c>
      <c r="C410" s="664" t="s">
        <v>553</v>
      </c>
      <c r="D410" s="665" t="s">
        <v>3069</v>
      </c>
      <c r="E410" s="664" t="s">
        <v>559</v>
      </c>
      <c r="F410" s="665" t="s">
        <v>3072</v>
      </c>
      <c r="G410" s="664" t="s">
        <v>636</v>
      </c>
      <c r="H410" s="664" t="s">
        <v>1997</v>
      </c>
      <c r="I410" s="664" t="s">
        <v>1998</v>
      </c>
      <c r="J410" s="664" t="s">
        <v>1999</v>
      </c>
      <c r="K410" s="664" t="s">
        <v>2000</v>
      </c>
      <c r="L410" s="666">
        <v>107.3292408203728</v>
      </c>
      <c r="M410" s="666">
        <v>1</v>
      </c>
      <c r="N410" s="667">
        <v>107.3292408203728</v>
      </c>
    </row>
    <row r="411" spans="1:14" ht="14.4" customHeight="1" x14ac:dyDescent="0.3">
      <c r="A411" s="662" t="s">
        <v>543</v>
      </c>
      <c r="B411" s="663" t="s">
        <v>544</v>
      </c>
      <c r="C411" s="664" t="s">
        <v>553</v>
      </c>
      <c r="D411" s="665" t="s">
        <v>3069</v>
      </c>
      <c r="E411" s="664" t="s">
        <v>559</v>
      </c>
      <c r="F411" s="665" t="s">
        <v>3072</v>
      </c>
      <c r="G411" s="664" t="s">
        <v>636</v>
      </c>
      <c r="H411" s="664" t="s">
        <v>2001</v>
      </c>
      <c r="I411" s="664" t="s">
        <v>2002</v>
      </c>
      <c r="J411" s="664" t="s">
        <v>799</v>
      </c>
      <c r="K411" s="664" t="s">
        <v>2003</v>
      </c>
      <c r="L411" s="666">
        <v>107.2945653513364</v>
      </c>
      <c r="M411" s="666">
        <v>6</v>
      </c>
      <c r="N411" s="667">
        <v>643.76739210801838</v>
      </c>
    </row>
    <row r="412" spans="1:14" ht="14.4" customHeight="1" x14ac:dyDescent="0.3">
      <c r="A412" s="662" t="s">
        <v>543</v>
      </c>
      <c r="B412" s="663" t="s">
        <v>544</v>
      </c>
      <c r="C412" s="664" t="s">
        <v>553</v>
      </c>
      <c r="D412" s="665" t="s">
        <v>3069</v>
      </c>
      <c r="E412" s="664" t="s">
        <v>559</v>
      </c>
      <c r="F412" s="665" t="s">
        <v>3072</v>
      </c>
      <c r="G412" s="664" t="s">
        <v>636</v>
      </c>
      <c r="H412" s="664" t="s">
        <v>2004</v>
      </c>
      <c r="I412" s="664" t="s">
        <v>2005</v>
      </c>
      <c r="J412" s="664" t="s">
        <v>1696</v>
      </c>
      <c r="K412" s="664" t="s">
        <v>2006</v>
      </c>
      <c r="L412" s="666">
        <v>150.51025130656294</v>
      </c>
      <c r="M412" s="666">
        <v>7</v>
      </c>
      <c r="N412" s="667">
        <v>1053.5717591459406</v>
      </c>
    </row>
    <row r="413" spans="1:14" ht="14.4" customHeight="1" x14ac:dyDescent="0.3">
      <c r="A413" s="662" t="s">
        <v>543</v>
      </c>
      <c r="B413" s="663" t="s">
        <v>544</v>
      </c>
      <c r="C413" s="664" t="s">
        <v>553</v>
      </c>
      <c r="D413" s="665" t="s">
        <v>3069</v>
      </c>
      <c r="E413" s="664" t="s">
        <v>559</v>
      </c>
      <c r="F413" s="665" t="s">
        <v>3072</v>
      </c>
      <c r="G413" s="664" t="s">
        <v>636</v>
      </c>
      <c r="H413" s="664" t="s">
        <v>2007</v>
      </c>
      <c r="I413" s="664" t="s">
        <v>2008</v>
      </c>
      <c r="J413" s="664" t="s">
        <v>2009</v>
      </c>
      <c r="K413" s="664" t="s">
        <v>2010</v>
      </c>
      <c r="L413" s="666">
        <v>76.26976612693727</v>
      </c>
      <c r="M413" s="666">
        <v>2</v>
      </c>
      <c r="N413" s="667">
        <v>152.53953225387454</v>
      </c>
    </row>
    <row r="414" spans="1:14" ht="14.4" customHeight="1" x14ac:dyDescent="0.3">
      <c r="A414" s="662" t="s">
        <v>543</v>
      </c>
      <c r="B414" s="663" t="s">
        <v>544</v>
      </c>
      <c r="C414" s="664" t="s">
        <v>553</v>
      </c>
      <c r="D414" s="665" t="s">
        <v>3069</v>
      </c>
      <c r="E414" s="664" t="s">
        <v>559</v>
      </c>
      <c r="F414" s="665" t="s">
        <v>3072</v>
      </c>
      <c r="G414" s="664" t="s">
        <v>636</v>
      </c>
      <c r="H414" s="664" t="s">
        <v>2011</v>
      </c>
      <c r="I414" s="664" t="s">
        <v>2012</v>
      </c>
      <c r="J414" s="664" t="s">
        <v>2013</v>
      </c>
      <c r="K414" s="664" t="s">
        <v>2014</v>
      </c>
      <c r="L414" s="666">
        <v>407.58855849238682</v>
      </c>
      <c r="M414" s="666">
        <v>2</v>
      </c>
      <c r="N414" s="667">
        <v>815.17711698477365</v>
      </c>
    </row>
    <row r="415" spans="1:14" ht="14.4" customHeight="1" x14ac:dyDescent="0.3">
      <c r="A415" s="662" t="s">
        <v>543</v>
      </c>
      <c r="B415" s="663" t="s">
        <v>544</v>
      </c>
      <c r="C415" s="664" t="s">
        <v>553</v>
      </c>
      <c r="D415" s="665" t="s">
        <v>3069</v>
      </c>
      <c r="E415" s="664" t="s">
        <v>559</v>
      </c>
      <c r="F415" s="665" t="s">
        <v>3072</v>
      </c>
      <c r="G415" s="664" t="s">
        <v>636</v>
      </c>
      <c r="H415" s="664" t="s">
        <v>2015</v>
      </c>
      <c r="I415" s="664" t="s">
        <v>2015</v>
      </c>
      <c r="J415" s="664" t="s">
        <v>2016</v>
      </c>
      <c r="K415" s="664" t="s">
        <v>2017</v>
      </c>
      <c r="L415" s="666">
        <v>135.16999999999996</v>
      </c>
      <c r="M415" s="666">
        <v>1</v>
      </c>
      <c r="N415" s="667">
        <v>135.16999999999996</v>
      </c>
    </row>
    <row r="416" spans="1:14" ht="14.4" customHeight="1" x14ac:dyDescent="0.3">
      <c r="A416" s="662" t="s">
        <v>543</v>
      </c>
      <c r="B416" s="663" t="s">
        <v>544</v>
      </c>
      <c r="C416" s="664" t="s">
        <v>553</v>
      </c>
      <c r="D416" s="665" t="s">
        <v>3069</v>
      </c>
      <c r="E416" s="664" t="s">
        <v>559</v>
      </c>
      <c r="F416" s="665" t="s">
        <v>3072</v>
      </c>
      <c r="G416" s="664" t="s">
        <v>636</v>
      </c>
      <c r="H416" s="664" t="s">
        <v>2018</v>
      </c>
      <c r="I416" s="664" t="s">
        <v>2018</v>
      </c>
      <c r="J416" s="664" t="s">
        <v>2019</v>
      </c>
      <c r="K416" s="664" t="s">
        <v>2020</v>
      </c>
      <c r="L416" s="666">
        <v>34.290000000000006</v>
      </c>
      <c r="M416" s="666">
        <v>1</v>
      </c>
      <c r="N416" s="667">
        <v>34.290000000000006</v>
      </c>
    </row>
    <row r="417" spans="1:14" ht="14.4" customHeight="1" x14ac:dyDescent="0.3">
      <c r="A417" s="662" t="s">
        <v>543</v>
      </c>
      <c r="B417" s="663" t="s">
        <v>544</v>
      </c>
      <c r="C417" s="664" t="s">
        <v>553</v>
      </c>
      <c r="D417" s="665" t="s">
        <v>3069</v>
      </c>
      <c r="E417" s="664" t="s">
        <v>559</v>
      </c>
      <c r="F417" s="665" t="s">
        <v>3072</v>
      </c>
      <c r="G417" s="664" t="s">
        <v>636</v>
      </c>
      <c r="H417" s="664" t="s">
        <v>2021</v>
      </c>
      <c r="I417" s="664" t="s">
        <v>2021</v>
      </c>
      <c r="J417" s="664" t="s">
        <v>2022</v>
      </c>
      <c r="K417" s="664" t="s">
        <v>2023</v>
      </c>
      <c r="L417" s="666">
        <v>98.129014821881327</v>
      </c>
      <c r="M417" s="666">
        <v>1</v>
      </c>
      <c r="N417" s="667">
        <v>98.129014821881327</v>
      </c>
    </row>
    <row r="418" spans="1:14" ht="14.4" customHeight="1" x14ac:dyDescent="0.3">
      <c r="A418" s="662" t="s">
        <v>543</v>
      </c>
      <c r="B418" s="663" t="s">
        <v>544</v>
      </c>
      <c r="C418" s="664" t="s">
        <v>553</v>
      </c>
      <c r="D418" s="665" t="s">
        <v>3069</v>
      </c>
      <c r="E418" s="664" t="s">
        <v>559</v>
      </c>
      <c r="F418" s="665" t="s">
        <v>3072</v>
      </c>
      <c r="G418" s="664" t="s">
        <v>636</v>
      </c>
      <c r="H418" s="664" t="s">
        <v>2024</v>
      </c>
      <c r="I418" s="664" t="s">
        <v>2024</v>
      </c>
      <c r="J418" s="664" t="s">
        <v>2025</v>
      </c>
      <c r="K418" s="664" t="s">
        <v>2026</v>
      </c>
      <c r="L418" s="666">
        <v>1807.19</v>
      </c>
      <c r="M418" s="666">
        <v>2</v>
      </c>
      <c r="N418" s="667">
        <v>3614.38</v>
      </c>
    </row>
    <row r="419" spans="1:14" ht="14.4" customHeight="1" x14ac:dyDescent="0.3">
      <c r="A419" s="662" t="s">
        <v>543</v>
      </c>
      <c r="B419" s="663" t="s">
        <v>544</v>
      </c>
      <c r="C419" s="664" t="s">
        <v>553</v>
      </c>
      <c r="D419" s="665" t="s">
        <v>3069</v>
      </c>
      <c r="E419" s="664" t="s">
        <v>559</v>
      </c>
      <c r="F419" s="665" t="s">
        <v>3072</v>
      </c>
      <c r="G419" s="664" t="s">
        <v>636</v>
      </c>
      <c r="H419" s="664" t="s">
        <v>2027</v>
      </c>
      <c r="I419" s="664" t="s">
        <v>2027</v>
      </c>
      <c r="J419" s="664" t="s">
        <v>2028</v>
      </c>
      <c r="K419" s="664" t="s">
        <v>2029</v>
      </c>
      <c r="L419" s="666">
        <v>38.47</v>
      </c>
      <c r="M419" s="666">
        <v>2</v>
      </c>
      <c r="N419" s="667">
        <v>76.94</v>
      </c>
    </row>
    <row r="420" spans="1:14" ht="14.4" customHeight="1" x14ac:dyDescent="0.3">
      <c r="A420" s="662" t="s">
        <v>543</v>
      </c>
      <c r="B420" s="663" t="s">
        <v>544</v>
      </c>
      <c r="C420" s="664" t="s">
        <v>553</v>
      </c>
      <c r="D420" s="665" t="s">
        <v>3069</v>
      </c>
      <c r="E420" s="664" t="s">
        <v>559</v>
      </c>
      <c r="F420" s="665" t="s">
        <v>3072</v>
      </c>
      <c r="G420" s="664" t="s">
        <v>636</v>
      </c>
      <c r="H420" s="664" t="s">
        <v>2030</v>
      </c>
      <c r="I420" s="664" t="s">
        <v>2031</v>
      </c>
      <c r="J420" s="664" t="s">
        <v>2032</v>
      </c>
      <c r="K420" s="664" t="s">
        <v>1285</v>
      </c>
      <c r="L420" s="666">
        <v>59.169999999999973</v>
      </c>
      <c r="M420" s="666">
        <v>1</v>
      </c>
      <c r="N420" s="667">
        <v>59.169999999999973</v>
      </c>
    </row>
    <row r="421" spans="1:14" ht="14.4" customHeight="1" x14ac:dyDescent="0.3">
      <c r="A421" s="662" t="s">
        <v>543</v>
      </c>
      <c r="B421" s="663" t="s">
        <v>544</v>
      </c>
      <c r="C421" s="664" t="s">
        <v>553</v>
      </c>
      <c r="D421" s="665" t="s">
        <v>3069</v>
      </c>
      <c r="E421" s="664" t="s">
        <v>559</v>
      </c>
      <c r="F421" s="665" t="s">
        <v>3072</v>
      </c>
      <c r="G421" s="664" t="s">
        <v>636</v>
      </c>
      <c r="H421" s="664" t="s">
        <v>2033</v>
      </c>
      <c r="I421" s="664" t="s">
        <v>2034</v>
      </c>
      <c r="J421" s="664" t="s">
        <v>2035</v>
      </c>
      <c r="K421" s="664" t="s">
        <v>2036</v>
      </c>
      <c r="L421" s="666">
        <v>66.686611915657394</v>
      </c>
      <c r="M421" s="666">
        <v>3</v>
      </c>
      <c r="N421" s="667">
        <v>200.05983574697217</v>
      </c>
    </row>
    <row r="422" spans="1:14" ht="14.4" customHeight="1" x14ac:dyDescent="0.3">
      <c r="A422" s="662" t="s">
        <v>543</v>
      </c>
      <c r="B422" s="663" t="s">
        <v>544</v>
      </c>
      <c r="C422" s="664" t="s">
        <v>553</v>
      </c>
      <c r="D422" s="665" t="s">
        <v>3069</v>
      </c>
      <c r="E422" s="664" t="s">
        <v>559</v>
      </c>
      <c r="F422" s="665" t="s">
        <v>3072</v>
      </c>
      <c r="G422" s="664" t="s">
        <v>636</v>
      </c>
      <c r="H422" s="664" t="s">
        <v>2037</v>
      </c>
      <c r="I422" s="664" t="s">
        <v>2037</v>
      </c>
      <c r="J422" s="664" t="s">
        <v>1032</v>
      </c>
      <c r="K422" s="664" t="s">
        <v>2038</v>
      </c>
      <c r="L422" s="666">
        <v>1539.6599999999999</v>
      </c>
      <c r="M422" s="666">
        <v>2</v>
      </c>
      <c r="N422" s="667">
        <v>3079.3199999999997</v>
      </c>
    </row>
    <row r="423" spans="1:14" ht="14.4" customHeight="1" x14ac:dyDescent="0.3">
      <c r="A423" s="662" t="s">
        <v>543</v>
      </c>
      <c r="B423" s="663" t="s">
        <v>544</v>
      </c>
      <c r="C423" s="664" t="s">
        <v>553</v>
      </c>
      <c r="D423" s="665" t="s">
        <v>3069</v>
      </c>
      <c r="E423" s="664" t="s">
        <v>559</v>
      </c>
      <c r="F423" s="665" t="s">
        <v>3072</v>
      </c>
      <c r="G423" s="664" t="s">
        <v>636</v>
      </c>
      <c r="H423" s="664" t="s">
        <v>2039</v>
      </c>
      <c r="I423" s="664" t="s">
        <v>215</v>
      </c>
      <c r="J423" s="664" t="s">
        <v>2040</v>
      </c>
      <c r="K423" s="664"/>
      <c r="L423" s="666">
        <v>678.21240823311814</v>
      </c>
      <c r="M423" s="666">
        <v>1</v>
      </c>
      <c r="N423" s="667">
        <v>678.21240823311814</v>
      </c>
    </row>
    <row r="424" spans="1:14" ht="14.4" customHeight="1" x14ac:dyDescent="0.3">
      <c r="A424" s="662" t="s">
        <v>543</v>
      </c>
      <c r="B424" s="663" t="s">
        <v>544</v>
      </c>
      <c r="C424" s="664" t="s">
        <v>553</v>
      </c>
      <c r="D424" s="665" t="s">
        <v>3069</v>
      </c>
      <c r="E424" s="664" t="s">
        <v>559</v>
      </c>
      <c r="F424" s="665" t="s">
        <v>3072</v>
      </c>
      <c r="G424" s="664" t="s">
        <v>636</v>
      </c>
      <c r="H424" s="664" t="s">
        <v>2041</v>
      </c>
      <c r="I424" s="664" t="s">
        <v>2042</v>
      </c>
      <c r="J424" s="664" t="s">
        <v>2043</v>
      </c>
      <c r="K424" s="664" t="s">
        <v>2044</v>
      </c>
      <c r="L424" s="666">
        <v>162.76</v>
      </c>
      <c r="M424" s="666">
        <v>1</v>
      </c>
      <c r="N424" s="667">
        <v>162.76</v>
      </c>
    </row>
    <row r="425" spans="1:14" ht="14.4" customHeight="1" x14ac:dyDescent="0.3">
      <c r="A425" s="662" t="s">
        <v>543</v>
      </c>
      <c r="B425" s="663" t="s">
        <v>544</v>
      </c>
      <c r="C425" s="664" t="s">
        <v>553</v>
      </c>
      <c r="D425" s="665" t="s">
        <v>3069</v>
      </c>
      <c r="E425" s="664" t="s">
        <v>559</v>
      </c>
      <c r="F425" s="665" t="s">
        <v>3072</v>
      </c>
      <c r="G425" s="664" t="s">
        <v>636</v>
      </c>
      <c r="H425" s="664" t="s">
        <v>2045</v>
      </c>
      <c r="I425" s="664" t="s">
        <v>2046</v>
      </c>
      <c r="J425" s="664" t="s">
        <v>2047</v>
      </c>
      <c r="K425" s="664" t="s">
        <v>2048</v>
      </c>
      <c r="L425" s="666">
        <v>228.92932808548579</v>
      </c>
      <c r="M425" s="666">
        <v>1</v>
      </c>
      <c r="N425" s="667">
        <v>228.92932808548579</v>
      </c>
    </row>
    <row r="426" spans="1:14" ht="14.4" customHeight="1" x14ac:dyDescent="0.3">
      <c r="A426" s="662" t="s">
        <v>543</v>
      </c>
      <c r="B426" s="663" t="s">
        <v>544</v>
      </c>
      <c r="C426" s="664" t="s">
        <v>553</v>
      </c>
      <c r="D426" s="665" t="s">
        <v>3069</v>
      </c>
      <c r="E426" s="664" t="s">
        <v>559</v>
      </c>
      <c r="F426" s="665" t="s">
        <v>3072</v>
      </c>
      <c r="G426" s="664" t="s">
        <v>636</v>
      </c>
      <c r="H426" s="664" t="s">
        <v>2049</v>
      </c>
      <c r="I426" s="664" t="s">
        <v>2050</v>
      </c>
      <c r="J426" s="664" t="s">
        <v>2051</v>
      </c>
      <c r="K426" s="664" t="s">
        <v>2052</v>
      </c>
      <c r="L426" s="666">
        <v>102.31910516470656</v>
      </c>
      <c r="M426" s="666">
        <v>1</v>
      </c>
      <c r="N426" s="667">
        <v>102.31910516470656</v>
      </c>
    </row>
    <row r="427" spans="1:14" ht="14.4" customHeight="1" x14ac:dyDescent="0.3">
      <c r="A427" s="662" t="s">
        <v>543</v>
      </c>
      <c r="B427" s="663" t="s">
        <v>544</v>
      </c>
      <c r="C427" s="664" t="s">
        <v>553</v>
      </c>
      <c r="D427" s="665" t="s">
        <v>3069</v>
      </c>
      <c r="E427" s="664" t="s">
        <v>559</v>
      </c>
      <c r="F427" s="665" t="s">
        <v>3072</v>
      </c>
      <c r="G427" s="664" t="s">
        <v>636</v>
      </c>
      <c r="H427" s="664" t="s">
        <v>2053</v>
      </c>
      <c r="I427" s="664" t="s">
        <v>215</v>
      </c>
      <c r="J427" s="664" t="s">
        <v>2054</v>
      </c>
      <c r="K427" s="664"/>
      <c r="L427" s="666">
        <v>216.20031856492403</v>
      </c>
      <c r="M427" s="666">
        <v>4</v>
      </c>
      <c r="N427" s="667">
        <v>864.80127425969613</v>
      </c>
    </row>
    <row r="428" spans="1:14" ht="14.4" customHeight="1" x14ac:dyDescent="0.3">
      <c r="A428" s="662" t="s">
        <v>543</v>
      </c>
      <c r="B428" s="663" t="s">
        <v>544</v>
      </c>
      <c r="C428" s="664" t="s">
        <v>553</v>
      </c>
      <c r="D428" s="665" t="s">
        <v>3069</v>
      </c>
      <c r="E428" s="664" t="s">
        <v>559</v>
      </c>
      <c r="F428" s="665" t="s">
        <v>3072</v>
      </c>
      <c r="G428" s="664" t="s">
        <v>636</v>
      </c>
      <c r="H428" s="664" t="s">
        <v>2055</v>
      </c>
      <c r="I428" s="664" t="s">
        <v>2056</v>
      </c>
      <c r="J428" s="664" t="s">
        <v>2057</v>
      </c>
      <c r="K428" s="664" t="s">
        <v>2058</v>
      </c>
      <c r="L428" s="666">
        <v>359.52</v>
      </c>
      <c r="M428" s="666">
        <v>1</v>
      </c>
      <c r="N428" s="667">
        <v>359.52</v>
      </c>
    </row>
    <row r="429" spans="1:14" ht="14.4" customHeight="1" x14ac:dyDescent="0.3">
      <c r="A429" s="662" t="s">
        <v>543</v>
      </c>
      <c r="B429" s="663" t="s">
        <v>544</v>
      </c>
      <c r="C429" s="664" t="s">
        <v>553</v>
      </c>
      <c r="D429" s="665" t="s">
        <v>3069</v>
      </c>
      <c r="E429" s="664" t="s">
        <v>559</v>
      </c>
      <c r="F429" s="665" t="s">
        <v>3072</v>
      </c>
      <c r="G429" s="664" t="s">
        <v>636</v>
      </c>
      <c r="H429" s="664" t="s">
        <v>2059</v>
      </c>
      <c r="I429" s="664" t="s">
        <v>2060</v>
      </c>
      <c r="J429" s="664" t="s">
        <v>2061</v>
      </c>
      <c r="K429" s="664" t="s">
        <v>2062</v>
      </c>
      <c r="L429" s="666">
        <v>273.44999999999993</v>
      </c>
      <c r="M429" s="666">
        <v>1</v>
      </c>
      <c r="N429" s="667">
        <v>273.44999999999993</v>
      </c>
    </row>
    <row r="430" spans="1:14" ht="14.4" customHeight="1" x14ac:dyDescent="0.3">
      <c r="A430" s="662" t="s">
        <v>543</v>
      </c>
      <c r="B430" s="663" t="s">
        <v>544</v>
      </c>
      <c r="C430" s="664" t="s">
        <v>553</v>
      </c>
      <c r="D430" s="665" t="s">
        <v>3069</v>
      </c>
      <c r="E430" s="664" t="s">
        <v>559</v>
      </c>
      <c r="F430" s="665" t="s">
        <v>3072</v>
      </c>
      <c r="G430" s="664" t="s">
        <v>636</v>
      </c>
      <c r="H430" s="664" t="s">
        <v>2063</v>
      </c>
      <c r="I430" s="664" t="s">
        <v>2064</v>
      </c>
      <c r="J430" s="664" t="s">
        <v>2065</v>
      </c>
      <c r="K430" s="664" t="s">
        <v>571</v>
      </c>
      <c r="L430" s="666">
        <v>407.58711698477362</v>
      </c>
      <c r="M430" s="666">
        <v>1</v>
      </c>
      <c r="N430" s="667">
        <v>407.58711698477362</v>
      </c>
    </row>
    <row r="431" spans="1:14" ht="14.4" customHeight="1" x14ac:dyDescent="0.3">
      <c r="A431" s="662" t="s">
        <v>543</v>
      </c>
      <c r="B431" s="663" t="s">
        <v>544</v>
      </c>
      <c r="C431" s="664" t="s">
        <v>553</v>
      </c>
      <c r="D431" s="665" t="s">
        <v>3069</v>
      </c>
      <c r="E431" s="664" t="s">
        <v>559</v>
      </c>
      <c r="F431" s="665" t="s">
        <v>3072</v>
      </c>
      <c r="G431" s="664" t="s">
        <v>636</v>
      </c>
      <c r="H431" s="664" t="s">
        <v>2066</v>
      </c>
      <c r="I431" s="664" t="s">
        <v>2067</v>
      </c>
      <c r="J431" s="664" t="s">
        <v>2068</v>
      </c>
      <c r="K431" s="664" t="s">
        <v>2069</v>
      </c>
      <c r="L431" s="666">
        <v>116.39750000000001</v>
      </c>
      <c r="M431" s="666">
        <v>4</v>
      </c>
      <c r="N431" s="667">
        <v>465.59000000000003</v>
      </c>
    </row>
    <row r="432" spans="1:14" ht="14.4" customHeight="1" x14ac:dyDescent="0.3">
      <c r="A432" s="662" t="s">
        <v>543</v>
      </c>
      <c r="B432" s="663" t="s">
        <v>544</v>
      </c>
      <c r="C432" s="664" t="s">
        <v>553</v>
      </c>
      <c r="D432" s="665" t="s">
        <v>3069</v>
      </c>
      <c r="E432" s="664" t="s">
        <v>559</v>
      </c>
      <c r="F432" s="665" t="s">
        <v>3072</v>
      </c>
      <c r="G432" s="664" t="s">
        <v>636</v>
      </c>
      <c r="H432" s="664" t="s">
        <v>2070</v>
      </c>
      <c r="I432" s="664" t="s">
        <v>2071</v>
      </c>
      <c r="J432" s="664" t="s">
        <v>2072</v>
      </c>
      <c r="K432" s="664" t="s">
        <v>2073</v>
      </c>
      <c r="L432" s="666">
        <v>661.35000000000014</v>
      </c>
      <c r="M432" s="666">
        <v>1</v>
      </c>
      <c r="N432" s="667">
        <v>661.35000000000014</v>
      </c>
    </row>
    <row r="433" spans="1:14" ht="14.4" customHeight="1" x14ac:dyDescent="0.3">
      <c r="A433" s="662" t="s">
        <v>543</v>
      </c>
      <c r="B433" s="663" t="s">
        <v>544</v>
      </c>
      <c r="C433" s="664" t="s">
        <v>553</v>
      </c>
      <c r="D433" s="665" t="s">
        <v>3069</v>
      </c>
      <c r="E433" s="664" t="s">
        <v>559</v>
      </c>
      <c r="F433" s="665" t="s">
        <v>3072</v>
      </c>
      <c r="G433" s="664" t="s">
        <v>636</v>
      </c>
      <c r="H433" s="664" t="s">
        <v>2074</v>
      </c>
      <c r="I433" s="664" t="s">
        <v>2075</v>
      </c>
      <c r="J433" s="664" t="s">
        <v>2076</v>
      </c>
      <c r="K433" s="664" t="s">
        <v>2077</v>
      </c>
      <c r="L433" s="666">
        <v>209.37</v>
      </c>
      <c r="M433" s="666">
        <v>1</v>
      </c>
      <c r="N433" s="667">
        <v>209.37</v>
      </c>
    </row>
    <row r="434" spans="1:14" ht="14.4" customHeight="1" x14ac:dyDescent="0.3">
      <c r="A434" s="662" t="s">
        <v>543</v>
      </c>
      <c r="B434" s="663" t="s">
        <v>544</v>
      </c>
      <c r="C434" s="664" t="s">
        <v>553</v>
      </c>
      <c r="D434" s="665" t="s">
        <v>3069</v>
      </c>
      <c r="E434" s="664" t="s">
        <v>559</v>
      </c>
      <c r="F434" s="665" t="s">
        <v>3072</v>
      </c>
      <c r="G434" s="664" t="s">
        <v>636</v>
      </c>
      <c r="H434" s="664" t="s">
        <v>2078</v>
      </c>
      <c r="I434" s="664" t="s">
        <v>2079</v>
      </c>
      <c r="J434" s="664" t="s">
        <v>1476</v>
      </c>
      <c r="K434" s="664" t="s">
        <v>2080</v>
      </c>
      <c r="L434" s="666">
        <v>13.130000000000006</v>
      </c>
      <c r="M434" s="666">
        <v>4</v>
      </c>
      <c r="N434" s="667">
        <v>52.520000000000024</v>
      </c>
    </row>
    <row r="435" spans="1:14" ht="14.4" customHeight="1" x14ac:dyDescent="0.3">
      <c r="A435" s="662" t="s">
        <v>543</v>
      </c>
      <c r="B435" s="663" t="s">
        <v>544</v>
      </c>
      <c r="C435" s="664" t="s">
        <v>553</v>
      </c>
      <c r="D435" s="665" t="s">
        <v>3069</v>
      </c>
      <c r="E435" s="664" t="s">
        <v>559</v>
      </c>
      <c r="F435" s="665" t="s">
        <v>3072</v>
      </c>
      <c r="G435" s="664" t="s">
        <v>636</v>
      </c>
      <c r="H435" s="664" t="s">
        <v>2081</v>
      </c>
      <c r="I435" s="664" t="s">
        <v>2081</v>
      </c>
      <c r="J435" s="664" t="s">
        <v>2082</v>
      </c>
      <c r="K435" s="664" t="s">
        <v>2083</v>
      </c>
      <c r="L435" s="666">
        <v>118.63982589451368</v>
      </c>
      <c r="M435" s="666">
        <v>4</v>
      </c>
      <c r="N435" s="667">
        <v>474.55930357805471</v>
      </c>
    </row>
    <row r="436" spans="1:14" ht="14.4" customHeight="1" x14ac:dyDescent="0.3">
      <c r="A436" s="662" t="s">
        <v>543</v>
      </c>
      <c r="B436" s="663" t="s">
        <v>544</v>
      </c>
      <c r="C436" s="664" t="s">
        <v>553</v>
      </c>
      <c r="D436" s="665" t="s">
        <v>3069</v>
      </c>
      <c r="E436" s="664" t="s">
        <v>559</v>
      </c>
      <c r="F436" s="665" t="s">
        <v>3072</v>
      </c>
      <c r="G436" s="664" t="s">
        <v>636</v>
      </c>
      <c r="H436" s="664" t="s">
        <v>2084</v>
      </c>
      <c r="I436" s="664" t="s">
        <v>2085</v>
      </c>
      <c r="J436" s="664" t="s">
        <v>2086</v>
      </c>
      <c r="K436" s="664" t="s">
        <v>2087</v>
      </c>
      <c r="L436" s="666">
        <v>412.409507165577</v>
      </c>
      <c r="M436" s="666">
        <v>2</v>
      </c>
      <c r="N436" s="667">
        <v>824.81901433115399</v>
      </c>
    </row>
    <row r="437" spans="1:14" ht="14.4" customHeight="1" x14ac:dyDescent="0.3">
      <c r="A437" s="662" t="s">
        <v>543</v>
      </c>
      <c r="B437" s="663" t="s">
        <v>544</v>
      </c>
      <c r="C437" s="664" t="s">
        <v>553</v>
      </c>
      <c r="D437" s="665" t="s">
        <v>3069</v>
      </c>
      <c r="E437" s="664" t="s">
        <v>559</v>
      </c>
      <c r="F437" s="665" t="s">
        <v>3072</v>
      </c>
      <c r="G437" s="664" t="s">
        <v>636</v>
      </c>
      <c r="H437" s="664" t="s">
        <v>2088</v>
      </c>
      <c r="I437" s="664" t="s">
        <v>2089</v>
      </c>
      <c r="J437" s="664" t="s">
        <v>2090</v>
      </c>
      <c r="K437" s="664" t="s">
        <v>2091</v>
      </c>
      <c r="L437" s="666">
        <v>329.47</v>
      </c>
      <c r="M437" s="666">
        <v>1</v>
      </c>
      <c r="N437" s="667">
        <v>329.47</v>
      </c>
    </row>
    <row r="438" spans="1:14" ht="14.4" customHeight="1" x14ac:dyDescent="0.3">
      <c r="A438" s="662" t="s">
        <v>543</v>
      </c>
      <c r="B438" s="663" t="s">
        <v>544</v>
      </c>
      <c r="C438" s="664" t="s">
        <v>553</v>
      </c>
      <c r="D438" s="665" t="s">
        <v>3069</v>
      </c>
      <c r="E438" s="664" t="s">
        <v>559</v>
      </c>
      <c r="F438" s="665" t="s">
        <v>3072</v>
      </c>
      <c r="G438" s="664" t="s">
        <v>636</v>
      </c>
      <c r="H438" s="664" t="s">
        <v>2092</v>
      </c>
      <c r="I438" s="664" t="s">
        <v>2093</v>
      </c>
      <c r="J438" s="664" t="s">
        <v>2094</v>
      </c>
      <c r="K438" s="664" t="s">
        <v>2095</v>
      </c>
      <c r="L438" s="666">
        <v>291.97000000000003</v>
      </c>
      <c r="M438" s="666">
        <v>1</v>
      </c>
      <c r="N438" s="667">
        <v>291.97000000000003</v>
      </c>
    </row>
    <row r="439" spans="1:14" ht="14.4" customHeight="1" x14ac:dyDescent="0.3">
      <c r="A439" s="662" t="s">
        <v>543</v>
      </c>
      <c r="B439" s="663" t="s">
        <v>544</v>
      </c>
      <c r="C439" s="664" t="s">
        <v>553</v>
      </c>
      <c r="D439" s="665" t="s">
        <v>3069</v>
      </c>
      <c r="E439" s="664" t="s">
        <v>559</v>
      </c>
      <c r="F439" s="665" t="s">
        <v>3072</v>
      </c>
      <c r="G439" s="664" t="s">
        <v>636</v>
      </c>
      <c r="H439" s="664" t="s">
        <v>2096</v>
      </c>
      <c r="I439" s="664" t="s">
        <v>2097</v>
      </c>
      <c r="J439" s="664" t="s">
        <v>2098</v>
      </c>
      <c r="K439" s="664" t="s">
        <v>2099</v>
      </c>
      <c r="L439" s="666">
        <v>689.78</v>
      </c>
      <c r="M439" s="666">
        <v>1</v>
      </c>
      <c r="N439" s="667">
        <v>689.78</v>
      </c>
    </row>
    <row r="440" spans="1:14" ht="14.4" customHeight="1" x14ac:dyDescent="0.3">
      <c r="A440" s="662" t="s">
        <v>543</v>
      </c>
      <c r="B440" s="663" t="s">
        <v>544</v>
      </c>
      <c r="C440" s="664" t="s">
        <v>553</v>
      </c>
      <c r="D440" s="665" t="s">
        <v>3069</v>
      </c>
      <c r="E440" s="664" t="s">
        <v>559</v>
      </c>
      <c r="F440" s="665" t="s">
        <v>3072</v>
      </c>
      <c r="G440" s="664" t="s">
        <v>636</v>
      </c>
      <c r="H440" s="664" t="s">
        <v>2100</v>
      </c>
      <c r="I440" s="664" t="s">
        <v>2101</v>
      </c>
      <c r="J440" s="664" t="s">
        <v>2102</v>
      </c>
      <c r="K440" s="664" t="s">
        <v>2103</v>
      </c>
      <c r="L440" s="666">
        <v>827.34999999999991</v>
      </c>
      <c r="M440" s="666">
        <v>1</v>
      </c>
      <c r="N440" s="667">
        <v>827.34999999999991</v>
      </c>
    </row>
    <row r="441" spans="1:14" ht="14.4" customHeight="1" x14ac:dyDescent="0.3">
      <c r="A441" s="662" t="s">
        <v>543</v>
      </c>
      <c r="B441" s="663" t="s">
        <v>544</v>
      </c>
      <c r="C441" s="664" t="s">
        <v>553</v>
      </c>
      <c r="D441" s="665" t="s">
        <v>3069</v>
      </c>
      <c r="E441" s="664" t="s">
        <v>559</v>
      </c>
      <c r="F441" s="665" t="s">
        <v>3072</v>
      </c>
      <c r="G441" s="664" t="s">
        <v>636</v>
      </c>
      <c r="H441" s="664" t="s">
        <v>2104</v>
      </c>
      <c r="I441" s="664" t="s">
        <v>215</v>
      </c>
      <c r="J441" s="664" t="s">
        <v>2105</v>
      </c>
      <c r="K441" s="664"/>
      <c r="L441" s="666">
        <v>313.01818880323759</v>
      </c>
      <c r="M441" s="666">
        <v>3</v>
      </c>
      <c r="N441" s="667">
        <v>939.05456640971283</v>
      </c>
    </row>
    <row r="442" spans="1:14" ht="14.4" customHeight="1" x14ac:dyDescent="0.3">
      <c r="A442" s="662" t="s">
        <v>543</v>
      </c>
      <c r="B442" s="663" t="s">
        <v>544</v>
      </c>
      <c r="C442" s="664" t="s">
        <v>553</v>
      </c>
      <c r="D442" s="665" t="s">
        <v>3069</v>
      </c>
      <c r="E442" s="664" t="s">
        <v>559</v>
      </c>
      <c r="F442" s="665" t="s">
        <v>3072</v>
      </c>
      <c r="G442" s="664" t="s">
        <v>636</v>
      </c>
      <c r="H442" s="664" t="s">
        <v>2106</v>
      </c>
      <c r="I442" s="664" t="s">
        <v>215</v>
      </c>
      <c r="J442" s="664" t="s">
        <v>2107</v>
      </c>
      <c r="K442" s="664"/>
      <c r="L442" s="666">
        <v>548.74664928252298</v>
      </c>
      <c r="M442" s="666">
        <v>1</v>
      </c>
      <c r="N442" s="667">
        <v>548.74664928252298</v>
      </c>
    </row>
    <row r="443" spans="1:14" ht="14.4" customHeight="1" x14ac:dyDescent="0.3">
      <c r="A443" s="662" t="s">
        <v>543</v>
      </c>
      <c r="B443" s="663" t="s">
        <v>544</v>
      </c>
      <c r="C443" s="664" t="s">
        <v>553</v>
      </c>
      <c r="D443" s="665" t="s">
        <v>3069</v>
      </c>
      <c r="E443" s="664" t="s">
        <v>559</v>
      </c>
      <c r="F443" s="665" t="s">
        <v>3072</v>
      </c>
      <c r="G443" s="664" t="s">
        <v>636</v>
      </c>
      <c r="H443" s="664" t="s">
        <v>2108</v>
      </c>
      <c r="I443" s="664" t="s">
        <v>2109</v>
      </c>
      <c r="J443" s="664" t="s">
        <v>2110</v>
      </c>
      <c r="K443" s="664" t="s">
        <v>1855</v>
      </c>
      <c r="L443" s="666">
        <v>176.07</v>
      </c>
      <c r="M443" s="666">
        <v>1</v>
      </c>
      <c r="N443" s="667">
        <v>176.07</v>
      </c>
    </row>
    <row r="444" spans="1:14" ht="14.4" customHeight="1" x14ac:dyDescent="0.3">
      <c r="A444" s="662" t="s">
        <v>543</v>
      </c>
      <c r="B444" s="663" t="s">
        <v>544</v>
      </c>
      <c r="C444" s="664" t="s">
        <v>553</v>
      </c>
      <c r="D444" s="665" t="s">
        <v>3069</v>
      </c>
      <c r="E444" s="664" t="s">
        <v>559</v>
      </c>
      <c r="F444" s="665" t="s">
        <v>3072</v>
      </c>
      <c r="G444" s="664" t="s">
        <v>636</v>
      </c>
      <c r="H444" s="664" t="s">
        <v>2111</v>
      </c>
      <c r="I444" s="664" t="s">
        <v>215</v>
      </c>
      <c r="J444" s="664" t="s">
        <v>2112</v>
      </c>
      <c r="K444" s="664"/>
      <c r="L444" s="666">
        <v>181.43188709603479</v>
      </c>
      <c r="M444" s="666">
        <v>9</v>
      </c>
      <c r="N444" s="667">
        <v>1632.8869838643132</v>
      </c>
    </row>
    <row r="445" spans="1:14" ht="14.4" customHeight="1" x14ac:dyDescent="0.3">
      <c r="A445" s="662" t="s">
        <v>543</v>
      </c>
      <c r="B445" s="663" t="s">
        <v>544</v>
      </c>
      <c r="C445" s="664" t="s">
        <v>553</v>
      </c>
      <c r="D445" s="665" t="s">
        <v>3069</v>
      </c>
      <c r="E445" s="664" t="s">
        <v>559</v>
      </c>
      <c r="F445" s="665" t="s">
        <v>3072</v>
      </c>
      <c r="G445" s="664" t="s">
        <v>636</v>
      </c>
      <c r="H445" s="664" t="s">
        <v>2113</v>
      </c>
      <c r="I445" s="664" t="s">
        <v>215</v>
      </c>
      <c r="J445" s="664" t="s">
        <v>2114</v>
      </c>
      <c r="K445" s="664"/>
      <c r="L445" s="666">
        <v>352.15908335200629</v>
      </c>
      <c r="M445" s="666">
        <v>8</v>
      </c>
      <c r="N445" s="667">
        <v>2817.2726668160503</v>
      </c>
    </row>
    <row r="446" spans="1:14" ht="14.4" customHeight="1" x14ac:dyDescent="0.3">
      <c r="A446" s="662" t="s">
        <v>543</v>
      </c>
      <c r="B446" s="663" t="s">
        <v>544</v>
      </c>
      <c r="C446" s="664" t="s">
        <v>553</v>
      </c>
      <c r="D446" s="665" t="s">
        <v>3069</v>
      </c>
      <c r="E446" s="664" t="s">
        <v>559</v>
      </c>
      <c r="F446" s="665" t="s">
        <v>3072</v>
      </c>
      <c r="G446" s="664" t="s">
        <v>636</v>
      </c>
      <c r="H446" s="664" t="s">
        <v>2115</v>
      </c>
      <c r="I446" s="664" t="s">
        <v>215</v>
      </c>
      <c r="J446" s="664" t="s">
        <v>2116</v>
      </c>
      <c r="K446" s="664"/>
      <c r="L446" s="666">
        <v>288.6830758896516</v>
      </c>
      <c r="M446" s="666">
        <v>7</v>
      </c>
      <c r="N446" s="667">
        <v>2020.7815312275613</v>
      </c>
    </row>
    <row r="447" spans="1:14" ht="14.4" customHeight="1" x14ac:dyDescent="0.3">
      <c r="A447" s="662" t="s">
        <v>543</v>
      </c>
      <c r="B447" s="663" t="s">
        <v>544</v>
      </c>
      <c r="C447" s="664" t="s">
        <v>553</v>
      </c>
      <c r="D447" s="665" t="s">
        <v>3069</v>
      </c>
      <c r="E447" s="664" t="s">
        <v>559</v>
      </c>
      <c r="F447" s="665" t="s">
        <v>3072</v>
      </c>
      <c r="G447" s="664" t="s">
        <v>636</v>
      </c>
      <c r="H447" s="664" t="s">
        <v>2117</v>
      </c>
      <c r="I447" s="664" t="s">
        <v>215</v>
      </c>
      <c r="J447" s="664" t="s">
        <v>2118</v>
      </c>
      <c r="K447" s="664"/>
      <c r="L447" s="666">
        <v>463.70430396148208</v>
      </c>
      <c r="M447" s="666">
        <v>4</v>
      </c>
      <c r="N447" s="667">
        <v>1854.8172158459283</v>
      </c>
    </row>
    <row r="448" spans="1:14" ht="14.4" customHeight="1" x14ac:dyDescent="0.3">
      <c r="A448" s="662" t="s">
        <v>543</v>
      </c>
      <c r="B448" s="663" t="s">
        <v>544</v>
      </c>
      <c r="C448" s="664" t="s">
        <v>553</v>
      </c>
      <c r="D448" s="665" t="s">
        <v>3069</v>
      </c>
      <c r="E448" s="664" t="s">
        <v>559</v>
      </c>
      <c r="F448" s="665" t="s">
        <v>3072</v>
      </c>
      <c r="G448" s="664" t="s">
        <v>636</v>
      </c>
      <c r="H448" s="664" t="s">
        <v>2119</v>
      </c>
      <c r="I448" s="664" t="s">
        <v>215</v>
      </c>
      <c r="J448" s="664" t="s">
        <v>2120</v>
      </c>
      <c r="K448" s="664"/>
      <c r="L448" s="666">
        <v>54.74</v>
      </c>
      <c r="M448" s="666">
        <v>1</v>
      </c>
      <c r="N448" s="667">
        <v>54.74</v>
      </c>
    </row>
    <row r="449" spans="1:14" ht="14.4" customHeight="1" x14ac:dyDescent="0.3">
      <c r="A449" s="662" t="s">
        <v>543</v>
      </c>
      <c r="B449" s="663" t="s">
        <v>544</v>
      </c>
      <c r="C449" s="664" t="s">
        <v>553</v>
      </c>
      <c r="D449" s="665" t="s">
        <v>3069</v>
      </c>
      <c r="E449" s="664" t="s">
        <v>559</v>
      </c>
      <c r="F449" s="665" t="s">
        <v>3072</v>
      </c>
      <c r="G449" s="664" t="s">
        <v>636</v>
      </c>
      <c r="H449" s="664" t="s">
        <v>2121</v>
      </c>
      <c r="I449" s="664" t="s">
        <v>2122</v>
      </c>
      <c r="J449" s="664" t="s">
        <v>2123</v>
      </c>
      <c r="K449" s="664" t="s">
        <v>2124</v>
      </c>
      <c r="L449" s="666">
        <v>278.85682886258797</v>
      </c>
      <c r="M449" s="666">
        <v>1</v>
      </c>
      <c r="N449" s="667">
        <v>278.85682886258797</v>
      </c>
    </row>
    <row r="450" spans="1:14" ht="14.4" customHeight="1" x14ac:dyDescent="0.3">
      <c r="A450" s="662" t="s">
        <v>543</v>
      </c>
      <c r="B450" s="663" t="s">
        <v>544</v>
      </c>
      <c r="C450" s="664" t="s">
        <v>553</v>
      </c>
      <c r="D450" s="665" t="s">
        <v>3069</v>
      </c>
      <c r="E450" s="664" t="s">
        <v>559</v>
      </c>
      <c r="F450" s="665" t="s">
        <v>3072</v>
      </c>
      <c r="G450" s="664" t="s">
        <v>636</v>
      </c>
      <c r="H450" s="664" t="s">
        <v>2125</v>
      </c>
      <c r="I450" s="664" t="s">
        <v>215</v>
      </c>
      <c r="J450" s="664" t="s">
        <v>2126</v>
      </c>
      <c r="K450" s="664" t="s">
        <v>2127</v>
      </c>
      <c r="L450" s="666">
        <v>414.57236297173381</v>
      </c>
      <c r="M450" s="666">
        <v>2</v>
      </c>
      <c r="N450" s="667">
        <v>829.14472594346762</v>
      </c>
    </row>
    <row r="451" spans="1:14" ht="14.4" customHeight="1" x14ac:dyDescent="0.3">
      <c r="A451" s="662" t="s">
        <v>543</v>
      </c>
      <c r="B451" s="663" t="s">
        <v>544</v>
      </c>
      <c r="C451" s="664" t="s">
        <v>553</v>
      </c>
      <c r="D451" s="665" t="s">
        <v>3069</v>
      </c>
      <c r="E451" s="664" t="s">
        <v>559</v>
      </c>
      <c r="F451" s="665" t="s">
        <v>3072</v>
      </c>
      <c r="G451" s="664" t="s">
        <v>636</v>
      </c>
      <c r="H451" s="664" t="s">
        <v>2128</v>
      </c>
      <c r="I451" s="664" t="s">
        <v>2128</v>
      </c>
      <c r="J451" s="664" t="s">
        <v>2129</v>
      </c>
      <c r="K451" s="664" t="s">
        <v>2130</v>
      </c>
      <c r="L451" s="666">
        <v>773.20000000000016</v>
      </c>
      <c r="M451" s="666">
        <v>3</v>
      </c>
      <c r="N451" s="667">
        <v>2319.6000000000004</v>
      </c>
    </row>
    <row r="452" spans="1:14" ht="14.4" customHeight="1" x14ac:dyDescent="0.3">
      <c r="A452" s="662" t="s">
        <v>543</v>
      </c>
      <c r="B452" s="663" t="s">
        <v>544</v>
      </c>
      <c r="C452" s="664" t="s">
        <v>553</v>
      </c>
      <c r="D452" s="665" t="s">
        <v>3069</v>
      </c>
      <c r="E452" s="664" t="s">
        <v>559</v>
      </c>
      <c r="F452" s="665" t="s">
        <v>3072</v>
      </c>
      <c r="G452" s="664" t="s">
        <v>636</v>
      </c>
      <c r="H452" s="664" t="s">
        <v>2131</v>
      </c>
      <c r="I452" s="664" t="s">
        <v>2132</v>
      </c>
      <c r="J452" s="664" t="s">
        <v>1143</v>
      </c>
      <c r="K452" s="664" t="s">
        <v>2133</v>
      </c>
      <c r="L452" s="666">
        <v>61.199999999999996</v>
      </c>
      <c r="M452" s="666">
        <v>3</v>
      </c>
      <c r="N452" s="667">
        <v>183.6</v>
      </c>
    </row>
    <row r="453" spans="1:14" ht="14.4" customHeight="1" x14ac:dyDescent="0.3">
      <c r="A453" s="662" t="s">
        <v>543</v>
      </c>
      <c r="B453" s="663" t="s">
        <v>544</v>
      </c>
      <c r="C453" s="664" t="s">
        <v>553</v>
      </c>
      <c r="D453" s="665" t="s">
        <v>3069</v>
      </c>
      <c r="E453" s="664" t="s">
        <v>559</v>
      </c>
      <c r="F453" s="665" t="s">
        <v>3072</v>
      </c>
      <c r="G453" s="664" t="s">
        <v>636</v>
      </c>
      <c r="H453" s="664" t="s">
        <v>2134</v>
      </c>
      <c r="I453" s="664" t="s">
        <v>2134</v>
      </c>
      <c r="J453" s="664" t="s">
        <v>2135</v>
      </c>
      <c r="K453" s="664" t="s">
        <v>2136</v>
      </c>
      <c r="L453" s="666">
        <v>25.33001659756475</v>
      </c>
      <c r="M453" s="666">
        <v>1</v>
      </c>
      <c r="N453" s="667">
        <v>25.33001659756475</v>
      </c>
    </row>
    <row r="454" spans="1:14" ht="14.4" customHeight="1" x14ac:dyDescent="0.3">
      <c r="A454" s="662" t="s">
        <v>543</v>
      </c>
      <c r="B454" s="663" t="s">
        <v>544</v>
      </c>
      <c r="C454" s="664" t="s">
        <v>553</v>
      </c>
      <c r="D454" s="665" t="s">
        <v>3069</v>
      </c>
      <c r="E454" s="664" t="s">
        <v>559</v>
      </c>
      <c r="F454" s="665" t="s">
        <v>3072</v>
      </c>
      <c r="G454" s="664" t="s">
        <v>636</v>
      </c>
      <c r="H454" s="664" t="s">
        <v>2137</v>
      </c>
      <c r="I454" s="664" t="s">
        <v>2137</v>
      </c>
      <c r="J454" s="664" t="s">
        <v>2138</v>
      </c>
      <c r="K454" s="664" t="s">
        <v>2139</v>
      </c>
      <c r="L454" s="666">
        <v>254.1</v>
      </c>
      <c r="M454" s="666">
        <v>12</v>
      </c>
      <c r="N454" s="667">
        <v>3049.2</v>
      </c>
    </row>
    <row r="455" spans="1:14" ht="14.4" customHeight="1" x14ac:dyDescent="0.3">
      <c r="A455" s="662" t="s">
        <v>543</v>
      </c>
      <c r="B455" s="663" t="s">
        <v>544</v>
      </c>
      <c r="C455" s="664" t="s">
        <v>553</v>
      </c>
      <c r="D455" s="665" t="s">
        <v>3069</v>
      </c>
      <c r="E455" s="664" t="s">
        <v>559</v>
      </c>
      <c r="F455" s="665" t="s">
        <v>3072</v>
      </c>
      <c r="G455" s="664" t="s">
        <v>636</v>
      </c>
      <c r="H455" s="664" t="s">
        <v>2140</v>
      </c>
      <c r="I455" s="664" t="s">
        <v>2140</v>
      </c>
      <c r="J455" s="664" t="s">
        <v>2141</v>
      </c>
      <c r="K455" s="664" t="s">
        <v>1345</v>
      </c>
      <c r="L455" s="666">
        <v>57.777142857142856</v>
      </c>
      <c r="M455" s="666">
        <v>7</v>
      </c>
      <c r="N455" s="667">
        <v>404.44</v>
      </c>
    </row>
    <row r="456" spans="1:14" ht="14.4" customHeight="1" x14ac:dyDescent="0.3">
      <c r="A456" s="662" t="s">
        <v>543</v>
      </c>
      <c r="B456" s="663" t="s">
        <v>544</v>
      </c>
      <c r="C456" s="664" t="s">
        <v>553</v>
      </c>
      <c r="D456" s="665" t="s">
        <v>3069</v>
      </c>
      <c r="E456" s="664" t="s">
        <v>559</v>
      </c>
      <c r="F456" s="665" t="s">
        <v>3072</v>
      </c>
      <c r="G456" s="664" t="s">
        <v>636</v>
      </c>
      <c r="H456" s="664" t="s">
        <v>2142</v>
      </c>
      <c r="I456" s="664" t="s">
        <v>2143</v>
      </c>
      <c r="J456" s="664" t="s">
        <v>2144</v>
      </c>
      <c r="K456" s="664" t="s">
        <v>1397</v>
      </c>
      <c r="L456" s="666">
        <v>160.67740964541477</v>
      </c>
      <c r="M456" s="666">
        <v>2</v>
      </c>
      <c r="N456" s="667">
        <v>321.35481929082954</v>
      </c>
    </row>
    <row r="457" spans="1:14" ht="14.4" customHeight="1" x14ac:dyDescent="0.3">
      <c r="A457" s="662" t="s">
        <v>543</v>
      </c>
      <c r="B457" s="663" t="s">
        <v>544</v>
      </c>
      <c r="C457" s="664" t="s">
        <v>553</v>
      </c>
      <c r="D457" s="665" t="s">
        <v>3069</v>
      </c>
      <c r="E457" s="664" t="s">
        <v>559</v>
      </c>
      <c r="F457" s="665" t="s">
        <v>3072</v>
      </c>
      <c r="G457" s="664" t="s">
        <v>636</v>
      </c>
      <c r="H457" s="664" t="s">
        <v>2145</v>
      </c>
      <c r="I457" s="664" t="s">
        <v>2145</v>
      </c>
      <c r="J457" s="664" t="s">
        <v>2146</v>
      </c>
      <c r="K457" s="664" t="s">
        <v>2147</v>
      </c>
      <c r="L457" s="666">
        <v>686.86</v>
      </c>
      <c r="M457" s="666">
        <v>1</v>
      </c>
      <c r="N457" s="667">
        <v>686.86</v>
      </c>
    </row>
    <row r="458" spans="1:14" ht="14.4" customHeight="1" x14ac:dyDescent="0.3">
      <c r="A458" s="662" t="s">
        <v>543</v>
      </c>
      <c r="B458" s="663" t="s">
        <v>544</v>
      </c>
      <c r="C458" s="664" t="s">
        <v>553</v>
      </c>
      <c r="D458" s="665" t="s">
        <v>3069</v>
      </c>
      <c r="E458" s="664" t="s">
        <v>559</v>
      </c>
      <c r="F458" s="665" t="s">
        <v>3072</v>
      </c>
      <c r="G458" s="664" t="s">
        <v>636</v>
      </c>
      <c r="H458" s="664" t="s">
        <v>2148</v>
      </c>
      <c r="I458" s="664" t="s">
        <v>2148</v>
      </c>
      <c r="J458" s="664" t="s">
        <v>2149</v>
      </c>
      <c r="K458" s="664" t="s">
        <v>2150</v>
      </c>
      <c r="L458" s="666">
        <v>148.66999999999999</v>
      </c>
      <c r="M458" s="666">
        <v>3</v>
      </c>
      <c r="N458" s="667">
        <v>446.01</v>
      </c>
    </row>
    <row r="459" spans="1:14" ht="14.4" customHeight="1" x14ac:dyDescent="0.3">
      <c r="A459" s="662" t="s">
        <v>543</v>
      </c>
      <c r="B459" s="663" t="s">
        <v>544</v>
      </c>
      <c r="C459" s="664" t="s">
        <v>553</v>
      </c>
      <c r="D459" s="665" t="s">
        <v>3069</v>
      </c>
      <c r="E459" s="664" t="s">
        <v>559</v>
      </c>
      <c r="F459" s="665" t="s">
        <v>3072</v>
      </c>
      <c r="G459" s="664" t="s">
        <v>636</v>
      </c>
      <c r="H459" s="664" t="s">
        <v>2151</v>
      </c>
      <c r="I459" s="664" t="s">
        <v>2152</v>
      </c>
      <c r="J459" s="664" t="s">
        <v>2153</v>
      </c>
      <c r="K459" s="664" t="s">
        <v>2154</v>
      </c>
      <c r="L459" s="666">
        <v>68.31</v>
      </c>
      <c r="M459" s="666">
        <v>1</v>
      </c>
      <c r="N459" s="667">
        <v>68.31</v>
      </c>
    </row>
    <row r="460" spans="1:14" ht="14.4" customHeight="1" x14ac:dyDescent="0.3">
      <c r="A460" s="662" t="s">
        <v>543</v>
      </c>
      <c r="B460" s="663" t="s">
        <v>544</v>
      </c>
      <c r="C460" s="664" t="s">
        <v>553</v>
      </c>
      <c r="D460" s="665" t="s">
        <v>3069</v>
      </c>
      <c r="E460" s="664" t="s">
        <v>559</v>
      </c>
      <c r="F460" s="665" t="s">
        <v>3072</v>
      </c>
      <c r="G460" s="664" t="s">
        <v>636</v>
      </c>
      <c r="H460" s="664" t="s">
        <v>2155</v>
      </c>
      <c r="I460" s="664" t="s">
        <v>2156</v>
      </c>
      <c r="J460" s="664" t="s">
        <v>2157</v>
      </c>
      <c r="K460" s="664" t="s">
        <v>2158</v>
      </c>
      <c r="L460" s="666">
        <v>1785.2699999999995</v>
      </c>
      <c r="M460" s="666">
        <v>1</v>
      </c>
      <c r="N460" s="667">
        <v>1785.2699999999995</v>
      </c>
    </row>
    <row r="461" spans="1:14" ht="14.4" customHeight="1" x14ac:dyDescent="0.3">
      <c r="A461" s="662" t="s">
        <v>543</v>
      </c>
      <c r="B461" s="663" t="s">
        <v>544</v>
      </c>
      <c r="C461" s="664" t="s">
        <v>553</v>
      </c>
      <c r="D461" s="665" t="s">
        <v>3069</v>
      </c>
      <c r="E461" s="664" t="s">
        <v>559</v>
      </c>
      <c r="F461" s="665" t="s">
        <v>3072</v>
      </c>
      <c r="G461" s="664" t="s">
        <v>636</v>
      </c>
      <c r="H461" s="664" t="s">
        <v>2159</v>
      </c>
      <c r="I461" s="664" t="s">
        <v>2160</v>
      </c>
      <c r="J461" s="664" t="s">
        <v>2161</v>
      </c>
      <c r="K461" s="664" t="s">
        <v>1171</v>
      </c>
      <c r="L461" s="666">
        <v>110.21</v>
      </c>
      <c r="M461" s="666">
        <v>1</v>
      </c>
      <c r="N461" s="667">
        <v>110.21</v>
      </c>
    </row>
    <row r="462" spans="1:14" ht="14.4" customHeight="1" x14ac:dyDescent="0.3">
      <c r="A462" s="662" t="s">
        <v>543</v>
      </c>
      <c r="B462" s="663" t="s">
        <v>544</v>
      </c>
      <c r="C462" s="664" t="s">
        <v>553</v>
      </c>
      <c r="D462" s="665" t="s">
        <v>3069</v>
      </c>
      <c r="E462" s="664" t="s">
        <v>559</v>
      </c>
      <c r="F462" s="665" t="s">
        <v>3072</v>
      </c>
      <c r="G462" s="664" t="s">
        <v>636</v>
      </c>
      <c r="H462" s="664" t="s">
        <v>2162</v>
      </c>
      <c r="I462" s="664" t="s">
        <v>2163</v>
      </c>
      <c r="J462" s="664" t="s">
        <v>2164</v>
      </c>
      <c r="K462" s="664" t="s">
        <v>2165</v>
      </c>
      <c r="L462" s="666">
        <v>161.98427917631312</v>
      </c>
      <c r="M462" s="666">
        <v>7</v>
      </c>
      <c r="N462" s="667">
        <v>1133.8899542341919</v>
      </c>
    </row>
    <row r="463" spans="1:14" ht="14.4" customHeight="1" x14ac:dyDescent="0.3">
      <c r="A463" s="662" t="s">
        <v>543</v>
      </c>
      <c r="B463" s="663" t="s">
        <v>544</v>
      </c>
      <c r="C463" s="664" t="s">
        <v>553</v>
      </c>
      <c r="D463" s="665" t="s">
        <v>3069</v>
      </c>
      <c r="E463" s="664" t="s">
        <v>559</v>
      </c>
      <c r="F463" s="665" t="s">
        <v>3072</v>
      </c>
      <c r="G463" s="664" t="s">
        <v>636</v>
      </c>
      <c r="H463" s="664" t="s">
        <v>2166</v>
      </c>
      <c r="I463" s="664" t="s">
        <v>2166</v>
      </c>
      <c r="J463" s="664" t="s">
        <v>2167</v>
      </c>
      <c r="K463" s="664" t="s">
        <v>2168</v>
      </c>
      <c r="L463" s="666">
        <v>415.8</v>
      </c>
      <c r="M463" s="666">
        <v>6</v>
      </c>
      <c r="N463" s="667">
        <v>2494.8000000000002</v>
      </c>
    </row>
    <row r="464" spans="1:14" ht="14.4" customHeight="1" x14ac:dyDescent="0.3">
      <c r="A464" s="662" t="s">
        <v>543</v>
      </c>
      <c r="B464" s="663" t="s">
        <v>544</v>
      </c>
      <c r="C464" s="664" t="s">
        <v>553</v>
      </c>
      <c r="D464" s="665" t="s">
        <v>3069</v>
      </c>
      <c r="E464" s="664" t="s">
        <v>559</v>
      </c>
      <c r="F464" s="665" t="s">
        <v>3072</v>
      </c>
      <c r="G464" s="664" t="s">
        <v>636</v>
      </c>
      <c r="H464" s="664" t="s">
        <v>2169</v>
      </c>
      <c r="I464" s="664" t="s">
        <v>2170</v>
      </c>
      <c r="J464" s="664" t="s">
        <v>2171</v>
      </c>
      <c r="K464" s="664" t="s">
        <v>2172</v>
      </c>
      <c r="L464" s="666">
        <v>186.97000000000006</v>
      </c>
      <c r="M464" s="666">
        <v>1</v>
      </c>
      <c r="N464" s="667">
        <v>186.97000000000006</v>
      </c>
    </row>
    <row r="465" spans="1:14" ht="14.4" customHeight="1" x14ac:dyDescent="0.3">
      <c r="A465" s="662" t="s">
        <v>543</v>
      </c>
      <c r="B465" s="663" t="s">
        <v>544</v>
      </c>
      <c r="C465" s="664" t="s">
        <v>553</v>
      </c>
      <c r="D465" s="665" t="s">
        <v>3069</v>
      </c>
      <c r="E465" s="664" t="s">
        <v>559</v>
      </c>
      <c r="F465" s="665" t="s">
        <v>3072</v>
      </c>
      <c r="G465" s="664" t="s">
        <v>636</v>
      </c>
      <c r="H465" s="664" t="s">
        <v>2173</v>
      </c>
      <c r="I465" s="664" t="s">
        <v>2173</v>
      </c>
      <c r="J465" s="664" t="s">
        <v>2174</v>
      </c>
      <c r="K465" s="664" t="s">
        <v>2175</v>
      </c>
      <c r="L465" s="666">
        <v>145.84</v>
      </c>
      <c r="M465" s="666">
        <v>1</v>
      </c>
      <c r="N465" s="667">
        <v>145.84</v>
      </c>
    </row>
    <row r="466" spans="1:14" ht="14.4" customHeight="1" x14ac:dyDescent="0.3">
      <c r="A466" s="662" t="s">
        <v>543</v>
      </c>
      <c r="B466" s="663" t="s">
        <v>544</v>
      </c>
      <c r="C466" s="664" t="s">
        <v>553</v>
      </c>
      <c r="D466" s="665" t="s">
        <v>3069</v>
      </c>
      <c r="E466" s="664" t="s">
        <v>559</v>
      </c>
      <c r="F466" s="665" t="s">
        <v>3072</v>
      </c>
      <c r="G466" s="664" t="s">
        <v>636</v>
      </c>
      <c r="H466" s="664" t="s">
        <v>2176</v>
      </c>
      <c r="I466" s="664" t="s">
        <v>215</v>
      </c>
      <c r="J466" s="664" t="s">
        <v>2177</v>
      </c>
      <c r="K466" s="664"/>
      <c r="L466" s="666">
        <v>78.858645639206486</v>
      </c>
      <c r="M466" s="666">
        <v>2</v>
      </c>
      <c r="N466" s="667">
        <v>157.71729127841297</v>
      </c>
    </row>
    <row r="467" spans="1:14" ht="14.4" customHeight="1" x14ac:dyDescent="0.3">
      <c r="A467" s="662" t="s">
        <v>543</v>
      </c>
      <c r="B467" s="663" t="s">
        <v>544</v>
      </c>
      <c r="C467" s="664" t="s">
        <v>553</v>
      </c>
      <c r="D467" s="665" t="s">
        <v>3069</v>
      </c>
      <c r="E467" s="664" t="s">
        <v>559</v>
      </c>
      <c r="F467" s="665" t="s">
        <v>3072</v>
      </c>
      <c r="G467" s="664" t="s">
        <v>636</v>
      </c>
      <c r="H467" s="664" t="s">
        <v>2178</v>
      </c>
      <c r="I467" s="664" t="s">
        <v>215</v>
      </c>
      <c r="J467" s="664" t="s">
        <v>2179</v>
      </c>
      <c r="K467" s="664"/>
      <c r="L467" s="666">
        <v>56.349547418428735</v>
      </c>
      <c r="M467" s="666">
        <v>5</v>
      </c>
      <c r="N467" s="667">
        <v>281.74773709214367</v>
      </c>
    </row>
    <row r="468" spans="1:14" ht="14.4" customHeight="1" x14ac:dyDescent="0.3">
      <c r="A468" s="662" t="s">
        <v>543</v>
      </c>
      <c r="B468" s="663" t="s">
        <v>544</v>
      </c>
      <c r="C468" s="664" t="s">
        <v>553</v>
      </c>
      <c r="D468" s="665" t="s">
        <v>3069</v>
      </c>
      <c r="E468" s="664" t="s">
        <v>559</v>
      </c>
      <c r="F468" s="665" t="s">
        <v>3072</v>
      </c>
      <c r="G468" s="664" t="s">
        <v>636</v>
      </c>
      <c r="H468" s="664" t="s">
        <v>2180</v>
      </c>
      <c r="I468" s="664" t="s">
        <v>2180</v>
      </c>
      <c r="J468" s="664" t="s">
        <v>2181</v>
      </c>
      <c r="K468" s="664" t="s">
        <v>1419</v>
      </c>
      <c r="L468" s="666">
        <v>95.996360884059584</v>
      </c>
      <c r="M468" s="666">
        <v>31</v>
      </c>
      <c r="N468" s="667">
        <v>2975.8871874058473</v>
      </c>
    </row>
    <row r="469" spans="1:14" ht="14.4" customHeight="1" x14ac:dyDescent="0.3">
      <c r="A469" s="662" t="s">
        <v>543</v>
      </c>
      <c r="B469" s="663" t="s">
        <v>544</v>
      </c>
      <c r="C469" s="664" t="s">
        <v>553</v>
      </c>
      <c r="D469" s="665" t="s">
        <v>3069</v>
      </c>
      <c r="E469" s="664" t="s">
        <v>559</v>
      </c>
      <c r="F469" s="665" t="s">
        <v>3072</v>
      </c>
      <c r="G469" s="664" t="s">
        <v>636</v>
      </c>
      <c r="H469" s="664" t="s">
        <v>2182</v>
      </c>
      <c r="I469" s="664" t="s">
        <v>2183</v>
      </c>
      <c r="J469" s="664" t="s">
        <v>2184</v>
      </c>
      <c r="K469" s="664" t="s">
        <v>2185</v>
      </c>
      <c r="L469" s="666">
        <v>86.02000000000001</v>
      </c>
      <c r="M469" s="666">
        <v>1</v>
      </c>
      <c r="N469" s="667">
        <v>86.02000000000001</v>
      </c>
    </row>
    <row r="470" spans="1:14" ht="14.4" customHeight="1" x14ac:dyDescent="0.3">
      <c r="A470" s="662" t="s">
        <v>543</v>
      </c>
      <c r="B470" s="663" t="s">
        <v>544</v>
      </c>
      <c r="C470" s="664" t="s">
        <v>553</v>
      </c>
      <c r="D470" s="665" t="s">
        <v>3069</v>
      </c>
      <c r="E470" s="664" t="s">
        <v>559</v>
      </c>
      <c r="F470" s="665" t="s">
        <v>3072</v>
      </c>
      <c r="G470" s="664" t="s">
        <v>636</v>
      </c>
      <c r="H470" s="664" t="s">
        <v>2186</v>
      </c>
      <c r="I470" s="664" t="s">
        <v>2186</v>
      </c>
      <c r="J470" s="664" t="s">
        <v>698</v>
      </c>
      <c r="K470" s="664" t="s">
        <v>2187</v>
      </c>
      <c r="L470" s="666">
        <v>58.528925213581473</v>
      </c>
      <c r="M470" s="666">
        <v>29</v>
      </c>
      <c r="N470" s="667">
        <v>1697.3388311938627</v>
      </c>
    </row>
    <row r="471" spans="1:14" ht="14.4" customHeight="1" x14ac:dyDescent="0.3">
      <c r="A471" s="662" t="s">
        <v>543</v>
      </c>
      <c r="B471" s="663" t="s">
        <v>544</v>
      </c>
      <c r="C471" s="664" t="s">
        <v>553</v>
      </c>
      <c r="D471" s="665" t="s">
        <v>3069</v>
      </c>
      <c r="E471" s="664" t="s">
        <v>559</v>
      </c>
      <c r="F471" s="665" t="s">
        <v>3072</v>
      </c>
      <c r="G471" s="664" t="s">
        <v>636</v>
      </c>
      <c r="H471" s="664" t="s">
        <v>2188</v>
      </c>
      <c r="I471" s="664" t="s">
        <v>215</v>
      </c>
      <c r="J471" s="664" t="s">
        <v>2189</v>
      </c>
      <c r="K471" s="664"/>
      <c r="L471" s="666">
        <v>313.60500000000008</v>
      </c>
      <c r="M471" s="666">
        <v>1</v>
      </c>
      <c r="N471" s="667">
        <v>313.60500000000008</v>
      </c>
    </row>
    <row r="472" spans="1:14" ht="14.4" customHeight="1" x14ac:dyDescent="0.3">
      <c r="A472" s="662" t="s">
        <v>543</v>
      </c>
      <c r="B472" s="663" t="s">
        <v>544</v>
      </c>
      <c r="C472" s="664" t="s">
        <v>553</v>
      </c>
      <c r="D472" s="665" t="s">
        <v>3069</v>
      </c>
      <c r="E472" s="664" t="s">
        <v>559</v>
      </c>
      <c r="F472" s="665" t="s">
        <v>3072</v>
      </c>
      <c r="G472" s="664" t="s">
        <v>636</v>
      </c>
      <c r="H472" s="664" t="s">
        <v>2190</v>
      </c>
      <c r="I472" s="664" t="s">
        <v>215</v>
      </c>
      <c r="J472" s="664" t="s">
        <v>2191</v>
      </c>
      <c r="K472" s="664"/>
      <c r="L472" s="666">
        <v>37.200000000000003</v>
      </c>
      <c r="M472" s="666">
        <v>2</v>
      </c>
      <c r="N472" s="667">
        <v>74.400000000000006</v>
      </c>
    </row>
    <row r="473" spans="1:14" ht="14.4" customHeight="1" x14ac:dyDescent="0.3">
      <c r="A473" s="662" t="s">
        <v>543</v>
      </c>
      <c r="B473" s="663" t="s">
        <v>544</v>
      </c>
      <c r="C473" s="664" t="s">
        <v>553</v>
      </c>
      <c r="D473" s="665" t="s">
        <v>3069</v>
      </c>
      <c r="E473" s="664" t="s">
        <v>559</v>
      </c>
      <c r="F473" s="665" t="s">
        <v>3072</v>
      </c>
      <c r="G473" s="664" t="s">
        <v>636</v>
      </c>
      <c r="H473" s="664" t="s">
        <v>2192</v>
      </c>
      <c r="I473" s="664" t="s">
        <v>215</v>
      </c>
      <c r="J473" s="664" t="s">
        <v>2193</v>
      </c>
      <c r="K473" s="664"/>
      <c r="L473" s="666">
        <v>230.98</v>
      </c>
      <c r="M473" s="666">
        <v>1</v>
      </c>
      <c r="N473" s="667">
        <v>230.98</v>
      </c>
    </row>
    <row r="474" spans="1:14" ht="14.4" customHeight="1" x14ac:dyDescent="0.3">
      <c r="A474" s="662" t="s">
        <v>543</v>
      </c>
      <c r="B474" s="663" t="s">
        <v>544</v>
      </c>
      <c r="C474" s="664" t="s">
        <v>553</v>
      </c>
      <c r="D474" s="665" t="s">
        <v>3069</v>
      </c>
      <c r="E474" s="664" t="s">
        <v>559</v>
      </c>
      <c r="F474" s="665" t="s">
        <v>3072</v>
      </c>
      <c r="G474" s="664" t="s">
        <v>636</v>
      </c>
      <c r="H474" s="664" t="s">
        <v>2194</v>
      </c>
      <c r="I474" s="664" t="s">
        <v>215</v>
      </c>
      <c r="J474" s="664" t="s">
        <v>2195</v>
      </c>
      <c r="K474" s="664"/>
      <c r="L474" s="666">
        <v>37.379958097641598</v>
      </c>
      <c r="M474" s="666">
        <v>10</v>
      </c>
      <c r="N474" s="667">
        <v>373.799580976416</v>
      </c>
    </row>
    <row r="475" spans="1:14" ht="14.4" customHeight="1" x14ac:dyDescent="0.3">
      <c r="A475" s="662" t="s">
        <v>543</v>
      </c>
      <c r="B475" s="663" t="s">
        <v>544</v>
      </c>
      <c r="C475" s="664" t="s">
        <v>553</v>
      </c>
      <c r="D475" s="665" t="s">
        <v>3069</v>
      </c>
      <c r="E475" s="664" t="s">
        <v>559</v>
      </c>
      <c r="F475" s="665" t="s">
        <v>3072</v>
      </c>
      <c r="G475" s="664" t="s">
        <v>636</v>
      </c>
      <c r="H475" s="664" t="s">
        <v>2196</v>
      </c>
      <c r="I475" s="664" t="s">
        <v>2196</v>
      </c>
      <c r="J475" s="664" t="s">
        <v>2019</v>
      </c>
      <c r="K475" s="664" t="s">
        <v>1285</v>
      </c>
      <c r="L475" s="666">
        <v>102.63965372041254</v>
      </c>
      <c r="M475" s="666">
        <v>1</v>
      </c>
      <c r="N475" s="667">
        <v>102.63965372041254</v>
      </c>
    </row>
    <row r="476" spans="1:14" ht="14.4" customHeight="1" x14ac:dyDescent="0.3">
      <c r="A476" s="662" t="s">
        <v>543</v>
      </c>
      <c r="B476" s="663" t="s">
        <v>544</v>
      </c>
      <c r="C476" s="664" t="s">
        <v>553</v>
      </c>
      <c r="D476" s="665" t="s">
        <v>3069</v>
      </c>
      <c r="E476" s="664" t="s">
        <v>559</v>
      </c>
      <c r="F476" s="665" t="s">
        <v>3072</v>
      </c>
      <c r="G476" s="664" t="s">
        <v>636</v>
      </c>
      <c r="H476" s="664" t="s">
        <v>2197</v>
      </c>
      <c r="I476" s="664" t="s">
        <v>2197</v>
      </c>
      <c r="J476" s="664" t="s">
        <v>807</v>
      </c>
      <c r="K476" s="664" t="s">
        <v>2198</v>
      </c>
      <c r="L476" s="666">
        <v>547.13333333333321</v>
      </c>
      <c r="M476" s="666">
        <v>6</v>
      </c>
      <c r="N476" s="667">
        <v>3282.7999999999993</v>
      </c>
    </row>
    <row r="477" spans="1:14" ht="14.4" customHeight="1" x14ac:dyDescent="0.3">
      <c r="A477" s="662" t="s">
        <v>543</v>
      </c>
      <c r="B477" s="663" t="s">
        <v>544</v>
      </c>
      <c r="C477" s="664" t="s">
        <v>553</v>
      </c>
      <c r="D477" s="665" t="s">
        <v>3069</v>
      </c>
      <c r="E477" s="664" t="s">
        <v>559</v>
      </c>
      <c r="F477" s="665" t="s">
        <v>3072</v>
      </c>
      <c r="G477" s="664" t="s">
        <v>636</v>
      </c>
      <c r="H477" s="664" t="s">
        <v>2199</v>
      </c>
      <c r="I477" s="664" t="s">
        <v>2199</v>
      </c>
      <c r="J477" s="664" t="s">
        <v>2200</v>
      </c>
      <c r="K477" s="664" t="s">
        <v>2201</v>
      </c>
      <c r="L477" s="666">
        <v>134.43000000000004</v>
      </c>
      <c r="M477" s="666">
        <v>2</v>
      </c>
      <c r="N477" s="667">
        <v>268.86000000000007</v>
      </c>
    </row>
    <row r="478" spans="1:14" ht="14.4" customHeight="1" x14ac:dyDescent="0.3">
      <c r="A478" s="662" t="s">
        <v>543</v>
      </c>
      <c r="B478" s="663" t="s">
        <v>544</v>
      </c>
      <c r="C478" s="664" t="s">
        <v>553</v>
      </c>
      <c r="D478" s="665" t="s">
        <v>3069</v>
      </c>
      <c r="E478" s="664" t="s">
        <v>559</v>
      </c>
      <c r="F478" s="665" t="s">
        <v>3072</v>
      </c>
      <c r="G478" s="664" t="s">
        <v>636</v>
      </c>
      <c r="H478" s="664" t="s">
        <v>2202</v>
      </c>
      <c r="I478" s="664" t="s">
        <v>215</v>
      </c>
      <c r="J478" s="664" t="s">
        <v>2203</v>
      </c>
      <c r="K478" s="664"/>
      <c r="L478" s="666">
        <v>26.97</v>
      </c>
      <c r="M478" s="666">
        <v>3</v>
      </c>
      <c r="N478" s="667">
        <v>80.91</v>
      </c>
    </row>
    <row r="479" spans="1:14" ht="14.4" customHeight="1" x14ac:dyDescent="0.3">
      <c r="A479" s="662" t="s">
        <v>543</v>
      </c>
      <c r="B479" s="663" t="s">
        <v>544</v>
      </c>
      <c r="C479" s="664" t="s">
        <v>553</v>
      </c>
      <c r="D479" s="665" t="s">
        <v>3069</v>
      </c>
      <c r="E479" s="664" t="s">
        <v>559</v>
      </c>
      <c r="F479" s="665" t="s">
        <v>3072</v>
      </c>
      <c r="G479" s="664" t="s">
        <v>636</v>
      </c>
      <c r="H479" s="664" t="s">
        <v>2204</v>
      </c>
      <c r="I479" s="664" t="s">
        <v>2205</v>
      </c>
      <c r="J479" s="664" t="s">
        <v>2206</v>
      </c>
      <c r="K479" s="664"/>
      <c r="L479" s="666">
        <v>103.05</v>
      </c>
      <c r="M479" s="666">
        <v>2</v>
      </c>
      <c r="N479" s="667">
        <v>206.1</v>
      </c>
    </row>
    <row r="480" spans="1:14" ht="14.4" customHeight="1" x14ac:dyDescent="0.3">
      <c r="A480" s="662" t="s">
        <v>543</v>
      </c>
      <c r="B480" s="663" t="s">
        <v>544</v>
      </c>
      <c r="C480" s="664" t="s">
        <v>553</v>
      </c>
      <c r="D480" s="665" t="s">
        <v>3069</v>
      </c>
      <c r="E480" s="664" t="s">
        <v>559</v>
      </c>
      <c r="F480" s="665" t="s">
        <v>3072</v>
      </c>
      <c r="G480" s="664" t="s">
        <v>636</v>
      </c>
      <c r="H480" s="664" t="s">
        <v>2207</v>
      </c>
      <c r="I480" s="664" t="s">
        <v>2207</v>
      </c>
      <c r="J480" s="664" t="s">
        <v>1204</v>
      </c>
      <c r="K480" s="664" t="s">
        <v>2208</v>
      </c>
      <c r="L480" s="666">
        <v>124.4171421500907</v>
      </c>
      <c r="M480" s="666">
        <v>7</v>
      </c>
      <c r="N480" s="667">
        <v>870.91999505063484</v>
      </c>
    </row>
    <row r="481" spans="1:14" ht="14.4" customHeight="1" x14ac:dyDescent="0.3">
      <c r="A481" s="662" t="s">
        <v>543</v>
      </c>
      <c r="B481" s="663" t="s">
        <v>544</v>
      </c>
      <c r="C481" s="664" t="s">
        <v>553</v>
      </c>
      <c r="D481" s="665" t="s">
        <v>3069</v>
      </c>
      <c r="E481" s="664" t="s">
        <v>559</v>
      </c>
      <c r="F481" s="665" t="s">
        <v>3072</v>
      </c>
      <c r="G481" s="664" t="s">
        <v>636</v>
      </c>
      <c r="H481" s="664" t="s">
        <v>2209</v>
      </c>
      <c r="I481" s="664" t="s">
        <v>2209</v>
      </c>
      <c r="J481" s="664" t="s">
        <v>2210</v>
      </c>
      <c r="K481" s="664" t="s">
        <v>2211</v>
      </c>
      <c r="L481" s="666">
        <v>180.55</v>
      </c>
      <c r="M481" s="666">
        <v>4</v>
      </c>
      <c r="N481" s="667">
        <v>722.2</v>
      </c>
    </row>
    <row r="482" spans="1:14" ht="14.4" customHeight="1" x14ac:dyDescent="0.3">
      <c r="A482" s="662" t="s">
        <v>543</v>
      </c>
      <c r="B482" s="663" t="s">
        <v>544</v>
      </c>
      <c r="C482" s="664" t="s">
        <v>553</v>
      </c>
      <c r="D482" s="665" t="s">
        <v>3069</v>
      </c>
      <c r="E482" s="664" t="s">
        <v>559</v>
      </c>
      <c r="F482" s="665" t="s">
        <v>3072</v>
      </c>
      <c r="G482" s="664" t="s">
        <v>636</v>
      </c>
      <c r="H482" s="664" t="s">
        <v>2212</v>
      </c>
      <c r="I482" s="664" t="s">
        <v>2213</v>
      </c>
      <c r="J482" s="664" t="s">
        <v>2214</v>
      </c>
      <c r="K482" s="664" t="s">
        <v>2215</v>
      </c>
      <c r="L482" s="666">
        <v>284.68</v>
      </c>
      <c r="M482" s="666">
        <v>1</v>
      </c>
      <c r="N482" s="667">
        <v>284.68</v>
      </c>
    </row>
    <row r="483" spans="1:14" ht="14.4" customHeight="1" x14ac:dyDescent="0.3">
      <c r="A483" s="662" t="s">
        <v>543</v>
      </c>
      <c r="B483" s="663" t="s">
        <v>544</v>
      </c>
      <c r="C483" s="664" t="s">
        <v>553</v>
      </c>
      <c r="D483" s="665" t="s">
        <v>3069</v>
      </c>
      <c r="E483" s="664" t="s">
        <v>559</v>
      </c>
      <c r="F483" s="665" t="s">
        <v>3072</v>
      </c>
      <c r="G483" s="664" t="s">
        <v>636</v>
      </c>
      <c r="H483" s="664" t="s">
        <v>2216</v>
      </c>
      <c r="I483" s="664" t="s">
        <v>2216</v>
      </c>
      <c r="J483" s="664" t="s">
        <v>2217</v>
      </c>
      <c r="K483" s="664" t="s">
        <v>2218</v>
      </c>
      <c r="L483" s="666">
        <v>43.348119386643916</v>
      </c>
      <c r="M483" s="666">
        <v>108</v>
      </c>
      <c r="N483" s="667">
        <v>4681.5968937575426</v>
      </c>
    </row>
    <row r="484" spans="1:14" ht="14.4" customHeight="1" x14ac:dyDescent="0.3">
      <c r="A484" s="662" t="s">
        <v>543</v>
      </c>
      <c r="B484" s="663" t="s">
        <v>544</v>
      </c>
      <c r="C484" s="664" t="s">
        <v>553</v>
      </c>
      <c r="D484" s="665" t="s">
        <v>3069</v>
      </c>
      <c r="E484" s="664" t="s">
        <v>559</v>
      </c>
      <c r="F484" s="665" t="s">
        <v>3072</v>
      </c>
      <c r="G484" s="664" t="s">
        <v>636</v>
      </c>
      <c r="H484" s="664" t="s">
        <v>2219</v>
      </c>
      <c r="I484" s="664" t="s">
        <v>2219</v>
      </c>
      <c r="J484" s="664" t="s">
        <v>2220</v>
      </c>
      <c r="K484" s="664" t="s">
        <v>2221</v>
      </c>
      <c r="L484" s="666">
        <v>66.058268900212511</v>
      </c>
      <c r="M484" s="666">
        <v>60</v>
      </c>
      <c r="N484" s="667">
        <v>3963.4961340127506</v>
      </c>
    </row>
    <row r="485" spans="1:14" ht="14.4" customHeight="1" x14ac:dyDescent="0.3">
      <c r="A485" s="662" t="s">
        <v>543</v>
      </c>
      <c r="B485" s="663" t="s">
        <v>544</v>
      </c>
      <c r="C485" s="664" t="s">
        <v>553</v>
      </c>
      <c r="D485" s="665" t="s">
        <v>3069</v>
      </c>
      <c r="E485" s="664" t="s">
        <v>559</v>
      </c>
      <c r="F485" s="665" t="s">
        <v>3072</v>
      </c>
      <c r="G485" s="664" t="s">
        <v>636</v>
      </c>
      <c r="H485" s="664" t="s">
        <v>2222</v>
      </c>
      <c r="I485" s="664" t="s">
        <v>2222</v>
      </c>
      <c r="J485" s="664" t="s">
        <v>2223</v>
      </c>
      <c r="K485" s="664" t="s">
        <v>2224</v>
      </c>
      <c r="L485" s="666">
        <v>641.38</v>
      </c>
      <c r="M485" s="666">
        <v>1</v>
      </c>
      <c r="N485" s="667">
        <v>641.38</v>
      </c>
    </row>
    <row r="486" spans="1:14" ht="14.4" customHeight="1" x14ac:dyDescent="0.3">
      <c r="A486" s="662" t="s">
        <v>543</v>
      </c>
      <c r="B486" s="663" t="s">
        <v>544</v>
      </c>
      <c r="C486" s="664" t="s">
        <v>553</v>
      </c>
      <c r="D486" s="665" t="s">
        <v>3069</v>
      </c>
      <c r="E486" s="664" t="s">
        <v>559</v>
      </c>
      <c r="F486" s="665" t="s">
        <v>3072</v>
      </c>
      <c r="G486" s="664" t="s">
        <v>636</v>
      </c>
      <c r="H486" s="664" t="s">
        <v>2225</v>
      </c>
      <c r="I486" s="664" t="s">
        <v>215</v>
      </c>
      <c r="J486" s="664" t="s">
        <v>2226</v>
      </c>
      <c r="K486" s="664"/>
      <c r="L486" s="666">
        <v>38.486530398651347</v>
      </c>
      <c r="M486" s="666">
        <v>3</v>
      </c>
      <c r="N486" s="667">
        <v>115.45959119595403</v>
      </c>
    </row>
    <row r="487" spans="1:14" ht="14.4" customHeight="1" x14ac:dyDescent="0.3">
      <c r="A487" s="662" t="s">
        <v>543</v>
      </c>
      <c r="B487" s="663" t="s">
        <v>544</v>
      </c>
      <c r="C487" s="664" t="s">
        <v>553</v>
      </c>
      <c r="D487" s="665" t="s">
        <v>3069</v>
      </c>
      <c r="E487" s="664" t="s">
        <v>559</v>
      </c>
      <c r="F487" s="665" t="s">
        <v>3072</v>
      </c>
      <c r="G487" s="664" t="s">
        <v>636</v>
      </c>
      <c r="H487" s="664" t="s">
        <v>2227</v>
      </c>
      <c r="I487" s="664" t="s">
        <v>2227</v>
      </c>
      <c r="J487" s="664" t="s">
        <v>2217</v>
      </c>
      <c r="K487" s="664" t="s">
        <v>617</v>
      </c>
      <c r="L487" s="666">
        <v>109.9998547012213</v>
      </c>
      <c r="M487" s="666">
        <v>18</v>
      </c>
      <c r="N487" s="667">
        <v>1979.9973846219834</v>
      </c>
    </row>
    <row r="488" spans="1:14" ht="14.4" customHeight="1" x14ac:dyDescent="0.3">
      <c r="A488" s="662" t="s">
        <v>543</v>
      </c>
      <c r="B488" s="663" t="s">
        <v>544</v>
      </c>
      <c r="C488" s="664" t="s">
        <v>553</v>
      </c>
      <c r="D488" s="665" t="s">
        <v>3069</v>
      </c>
      <c r="E488" s="664" t="s">
        <v>559</v>
      </c>
      <c r="F488" s="665" t="s">
        <v>3072</v>
      </c>
      <c r="G488" s="664" t="s">
        <v>636</v>
      </c>
      <c r="H488" s="664" t="s">
        <v>2228</v>
      </c>
      <c r="I488" s="664" t="s">
        <v>2228</v>
      </c>
      <c r="J488" s="664" t="s">
        <v>2229</v>
      </c>
      <c r="K488" s="664" t="s">
        <v>1855</v>
      </c>
      <c r="L488" s="666">
        <v>160.86946960277933</v>
      </c>
      <c r="M488" s="666">
        <v>2</v>
      </c>
      <c r="N488" s="667">
        <v>321.73893920555867</v>
      </c>
    </row>
    <row r="489" spans="1:14" ht="14.4" customHeight="1" x14ac:dyDescent="0.3">
      <c r="A489" s="662" t="s">
        <v>543</v>
      </c>
      <c r="B489" s="663" t="s">
        <v>544</v>
      </c>
      <c r="C489" s="664" t="s">
        <v>553</v>
      </c>
      <c r="D489" s="665" t="s">
        <v>3069</v>
      </c>
      <c r="E489" s="664" t="s">
        <v>559</v>
      </c>
      <c r="F489" s="665" t="s">
        <v>3072</v>
      </c>
      <c r="G489" s="664" t="s">
        <v>636</v>
      </c>
      <c r="H489" s="664" t="s">
        <v>2230</v>
      </c>
      <c r="I489" s="664" t="s">
        <v>2230</v>
      </c>
      <c r="J489" s="664" t="s">
        <v>2231</v>
      </c>
      <c r="K489" s="664" t="s">
        <v>2232</v>
      </c>
      <c r="L489" s="666">
        <v>71.62</v>
      </c>
      <c r="M489" s="666">
        <v>3</v>
      </c>
      <c r="N489" s="667">
        <v>214.86</v>
      </c>
    </row>
    <row r="490" spans="1:14" ht="14.4" customHeight="1" x14ac:dyDescent="0.3">
      <c r="A490" s="662" t="s">
        <v>543</v>
      </c>
      <c r="B490" s="663" t="s">
        <v>544</v>
      </c>
      <c r="C490" s="664" t="s">
        <v>553</v>
      </c>
      <c r="D490" s="665" t="s">
        <v>3069</v>
      </c>
      <c r="E490" s="664" t="s">
        <v>559</v>
      </c>
      <c r="F490" s="665" t="s">
        <v>3072</v>
      </c>
      <c r="G490" s="664" t="s">
        <v>636</v>
      </c>
      <c r="H490" s="664" t="s">
        <v>2233</v>
      </c>
      <c r="I490" s="664" t="s">
        <v>2233</v>
      </c>
      <c r="J490" s="664" t="s">
        <v>2234</v>
      </c>
      <c r="K490" s="664" t="s">
        <v>2235</v>
      </c>
      <c r="L490" s="666">
        <v>112.38085048921563</v>
      </c>
      <c r="M490" s="666">
        <v>1</v>
      </c>
      <c r="N490" s="667">
        <v>112.38085048921563</v>
      </c>
    </row>
    <row r="491" spans="1:14" ht="14.4" customHeight="1" x14ac:dyDescent="0.3">
      <c r="A491" s="662" t="s">
        <v>543</v>
      </c>
      <c r="B491" s="663" t="s">
        <v>544</v>
      </c>
      <c r="C491" s="664" t="s">
        <v>553</v>
      </c>
      <c r="D491" s="665" t="s">
        <v>3069</v>
      </c>
      <c r="E491" s="664" t="s">
        <v>559</v>
      </c>
      <c r="F491" s="665" t="s">
        <v>3072</v>
      </c>
      <c r="G491" s="664" t="s">
        <v>636</v>
      </c>
      <c r="H491" s="664" t="s">
        <v>2236</v>
      </c>
      <c r="I491" s="664" t="s">
        <v>2236</v>
      </c>
      <c r="J491" s="664" t="s">
        <v>2237</v>
      </c>
      <c r="K491" s="664" t="s">
        <v>2238</v>
      </c>
      <c r="L491" s="666">
        <v>2309.4399999999996</v>
      </c>
      <c r="M491" s="666">
        <v>1</v>
      </c>
      <c r="N491" s="667">
        <v>2309.4399999999996</v>
      </c>
    </row>
    <row r="492" spans="1:14" ht="14.4" customHeight="1" x14ac:dyDescent="0.3">
      <c r="A492" s="662" t="s">
        <v>543</v>
      </c>
      <c r="B492" s="663" t="s">
        <v>544</v>
      </c>
      <c r="C492" s="664" t="s">
        <v>553</v>
      </c>
      <c r="D492" s="665" t="s">
        <v>3069</v>
      </c>
      <c r="E492" s="664" t="s">
        <v>559</v>
      </c>
      <c r="F492" s="665" t="s">
        <v>3072</v>
      </c>
      <c r="G492" s="664" t="s">
        <v>636</v>
      </c>
      <c r="H492" s="664" t="s">
        <v>2239</v>
      </c>
      <c r="I492" s="664" t="s">
        <v>2239</v>
      </c>
      <c r="J492" s="664" t="s">
        <v>2240</v>
      </c>
      <c r="K492" s="664" t="s">
        <v>866</v>
      </c>
      <c r="L492" s="666">
        <v>58.57</v>
      </c>
      <c r="M492" s="666">
        <v>1</v>
      </c>
      <c r="N492" s="667">
        <v>58.57</v>
      </c>
    </row>
    <row r="493" spans="1:14" ht="14.4" customHeight="1" x14ac:dyDescent="0.3">
      <c r="A493" s="662" t="s">
        <v>543</v>
      </c>
      <c r="B493" s="663" t="s">
        <v>544</v>
      </c>
      <c r="C493" s="664" t="s">
        <v>553</v>
      </c>
      <c r="D493" s="665" t="s">
        <v>3069</v>
      </c>
      <c r="E493" s="664" t="s">
        <v>559</v>
      </c>
      <c r="F493" s="665" t="s">
        <v>3072</v>
      </c>
      <c r="G493" s="664" t="s">
        <v>636</v>
      </c>
      <c r="H493" s="664" t="s">
        <v>2241</v>
      </c>
      <c r="I493" s="664" t="s">
        <v>2242</v>
      </c>
      <c r="J493" s="664" t="s">
        <v>2243</v>
      </c>
      <c r="K493" s="664" t="s">
        <v>710</v>
      </c>
      <c r="L493" s="666">
        <v>54.499916159037859</v>
      </c>
      <c r="M493" s="666">
        <v>1</v>
      </c>
      <c r="N493" s="667">
        <v>54.499916159037859</v>
      </c>
    </row>
    <row r="494" spans="1:14" ht="14.4" customHeight="1" x14ac:dyDescent="0.3">
      <c r="A494" s="662" t="s">
        <v>543</v>
      </c>
      <c r="B494" s="663" t="s">
        <v>544</v>
      </c>
      <c r="C494" s="664" t="s">
        <v>553</v>
      </c>
      <c r="D494" s="665" t="s">
        <v>3069</v>
      </c>
      <c r="E494" s="664" t="s">
        <v>559</v>
      </c>
      <c r="F494" s="665" t="s">
        <v>3072</v>
      </c>
      <c r="G494" s="664" t="s">
        <v>636</v>
      </c>
      <c r="H494" s="664" t="s">
        <v>2244</v>
      </c>
      <c r="I494" s="664" t="s">
        <v>2244</v>
      </c>
      <c r="J494" s="664" t="s">
        <v>2245</v>
      </c>
      <c r="K494" s="664" t="s">
        <v>2246</v>
      </c>
      <c r="L494" s="666">
        <v>383.57</v>
      </c>
      <c r="M494" s="666">
        <v>1</v>
      </c>
      <c r="N494" s="667">
        <v>383.57</v>
      </c>
    </row>
    <row r="495" spans="1:14" ht="14.4" customHeight="1" x14ac:dyDescent="0.3">
      <c r="A495" s="662" t="s">
        <v>543</v>
      </c>
      <c r="B495" s="663" t="s">
        <v>544</v>
      </c>
      <c r="C495" s="664" t="s">
        <v>553</v>
      </c>
      <c r="D495" s="665" t="s">
        <v>3069</v>
      </c>
      <c r="E495" s="664" t="s">
        <v>559</v>
      </c>
      <c r="F495" s="665" t="s">
        <v>3072</v>
      </c>
      <c r="G495" s="664" t="s">
        <v>636</v>
      </c>
      <c r="H495" s="664" t="s">
        <v>2247</v>
      </c>
      <c r="I495" s="664" t="s">
        <v>215</v>
      </c>
      <c r="J495" s="664" t="s">
        <v>2248</v>
      </c>
      <c r="K495" s="664"/>
      <c r="L495" s="666">
        <v>414.48541376129049</v>
      </c>
      <c r="M495" s="666">
        <v>1</v>
      </c>
      <c r="N495" s="667">
        <v>414.48541376129049</v>
      </c>
    </row>
    <row r="496" spans="1:14" ht="14.4" customHeight="1" x14ac:dyDescent="0.3">
      <c r="A496" s="662" t="s">
        <v>543</v>
      </c>
      <c r="B496" s="663" t="s">
        <v>544</v>
      </c>
      <c r="C496" s="664" t="s">
        <v>553</v>
      </c>
      <c r="D496" s="665" t="s">
        <v>3069</v>
      </c>
      <c r="E496" s="664" t="s">
        <v>559</v>
      </c>
      <c r="F496" s="665" t="s">
        <v>3072</v>
      </c>
      <c r="G496" s="664" t="s">
        <v>636</v>
      </c>
      <c r="H496" s="664" t="s">
        <v>2249</v>
      </c>
      <c r="I496" s="664" t="s">
        <v>2249</v>
      </c>
      <c r="J496" s="664" t="s">
        <v>2250</v>
      </c>
      <c r="K496" s="664" t="s">
        <v>2251</v>
      </c>
      <c r="L496" s="666">
        <v>358.82</v>
      </c>
      <c r="M496" s="666">
        <v>1</v>
      </c>
      <c r="N496" s="667">
        <v>358.82</v>
      </c>
    </row>
    <row r="497" spans="1:14" ht="14.4" customHeight="1" x14ac:dyDescent="0.3">
      <c r="A497" s="662" t="s">
        <v>543</v>
      </c>
      <c r="B497" s="663" t="s">
        <v>544</v>
      </c>
      <c r="C497" s="664" t="s">
        <v>553</v>
      </c>
      <c r="D497" s="665" t="s">
        <v>3069</v>
      </c>
      <c r="E497" s="664" t="s">
        <v>559</v>
      </c>
      <c r="F497" s="665" t="s">
        <v>3072</v>
      </c>
      <c r="G497" s="664" t="s">
        <v>636</v>
      </c>
      <c r="H497" s="664" t="s">
        <v>2252</v>
      </c>
      <c r="I497" s="664" t="s">
        <v>2252</v>
      </c>
      <c r="J497" s="664" t="s">
        <v>2253</v>
      </c>
      <c r="K497" s="664" t="s">
        <v>2211</v>
      </c>
      <c r="L497" s="666">
        <v>352.52913656812501</v>
      </c>
      <c r="M497" s="666">
        <v>17</v>
      </c>
      <c r="N497" s="667">
        <v>5992.9953216581252</v>
      </c>
    </row>
    <row r="498" spans="1:14" ht="14.4" customHeight="1" x14ac:dyDescent="0.3">
      <c r="A498" s="662" t="s">
        <v>543</v>
      </c>
      <c r="B498" s="663" t="s">
        <v>544</v>
      </c>
      <c r="C498" s="664" t="s">
        <v>553</v>
      </c>
      <c r="D498" s="665" t="s">
        <v>3069</v>
      </c>
      <c r="E498" s="664" t="s">
        <v>559</v>
      </c>
      <c r="F498" s="665" t="s">
        <v>3072</v>
      </c>
      <c r="G498" s="664" t="s">
        <v>636</v>
      </c>
      <c r="H498" s="664" t="s">
        <v>2254</v>
      </c>
      <c r="I498" s="664" t="s">
        <v>2254</v>
      </c>
      <c r="J498" s="664" t="s">
        <v>2220</v>
      </c>
      <c r="K498" s="664" t="s">
        <v>2255</v>
      </c>
      <c r="L498" s="666">
        <v>102.57637711833745</v>
      </c>
      <c r="M498" s="666">
        <v>6</v>
      </c>
      <c r="N498" s="667">
        <v>615.45826271002466</v>
      </c>
    </row>
    <row r="499" spans="1:14" ht="14.4" customHeight="1" x14ac:dyDescent="0.3">
      <c r="A499" s="662" t="s">
        <v>543</v>
      </c>
      <c r="B499" s="663" t="s">
        <v>544</v>
      </c>
      <c r="C499" s="664" t="s">
        <v>553</v>
      </c>
      <c r="D499" s="665" t="s">
        <v>3069</v>
      </c>
      <c r="E499" s="664" t="s">
        <v>559</v>
      </c>
      <c r="F499" s="665" t="s">
        <v>3072</v>
      </c>
      <c r="G499" s="664" t="s">
        <v>636</v>
      </c>
      <c r="H499" s="664" t="s">
        <v>2256</v>
      </c>
      <c r="I499" s="664" t="s">
        <v>2256</v>
      </c>
      <c r="J499" s="664" t="s">
        <v>2257</v>
      </c>
      <c r="K499" s="664" t="s">
        <v>1285</v>
      </c>
      <c r="L499" s="666">
        <v>223.75000000000009</v>
      </c>
      <c r="M499" s="666">
        <v>1</v>
      </c>
      <c r="N499" s="667">
        <v>223.75000000000009</v>
      </c>
    </row>
    <row r="500" spans="1:14" ht="14.4" customHeight="1" x14ac:dyDescent="0.3">
      <c r="A500" s="662" t="s">
        <v>543</v>
      </c>
      <c r="B500" s="663" t="s">
        <v>544</v>
      </c>
      <c r="C500" s="664" t="s">
        <v>553</v>
      </c>
      <c r="D500" s="665" t="s">
        <v>3069</v>
      </c>
      <c r="E500" s="664" t="s">
        <v>559</v>
      </c>
      <c r="F500" s="665" t="s">
        <v>3072</v>
      </c>
      <c r="G500" s="664" t="s">
        <v>636</v>
      </c>
      <c r="H500" s="664" t="s">
        <v>2258</v>
      </c>
      <c r="I500" s="664" t="s">
        <v>2258</v>
      </c>
      <c r="J500" s="664" t="s">
        <v>2259</v>
      </c>
      <c r="K500" s="664" t="s">
        <v>2260</v>
      </c>
      <c r="L500" s="666">
        <v>45.664999999999992</v>
      </c>
      <c r="M500" s="666">
        <v>2</v>
      </c>
      <c r="N500" s="667">
        <v>91.329999999999984</v>
      </c>
    </row>
    <row r="501" spans="1:14" ht="14.4" customHeight="1" x14ac:dyDescent="0.3">
      <c r="A501" s="662" t="s">
        <v>543</v>
      </c>
      <c r="B501" s="663" t="s">
        <v>544</v>
      </c>
      <c r="C501" s="664" t="s">
        <v>553</v>
      </c>
      <c r="D501" s="665" t="s">
        <v>3069</v>
      </c>
      <c r="E501" s="664" t="s">
        <v>559</v>
      </c>
      <c r="F501" s="665" t="s">
        <v>3072</v>
      </c>
      <c r="G501" s="664" t="s">
        <v>636</v>
      </c>
      <c r="H501" s="664" t="s">
        <v>2261</v>
      </c>
      <c r="I501" s="664" t="s">
        <v>2261</v>
      </c>
      <c r="J501" s="664" t="s">
        <v>2019</v>
      </c>
      <c r="K501" s="664" t="s">
        <v>1469</v>
      </c>
      <c r="L501" s="666">
        <v>68.439769101958632</v>
      </c>
      <c r="M501" s="666">
        <v>1</v>
      </c>
      <c r="N501" s="667">
        <v>68.439769101958632</v>
      </c>
    </row>
    <row r="502" spans="1:14" ht="14.4" customHeight="1" x14ac:dyDescent="0.3">
      <c r="A502" s="662" t="s">
        <v>543</v>
      </c>
      <c r="B502" s="663" t="s">
        <v>544</v>
      </c>
      <c r="C502" s="664" t="s">
        <v>553</v>
      </c>
      <c r="D502" s="665" t="s">
        <v>3069</v>
      </c>
      <c r="E502" s="664" t="s">
        <v>559</v>
      </c>
      <c r="F502" s="665" t="s">
        <v>3072</v>
      </c>
      <c r="G502" s="664" t="s">
        <v>636</v>
      </c>
      <c r="H502" s="664" t="s">
        <v>2262</v>
      </c>
      <c r="I502" s="664" t="s">
        <v>215</v>
      </c>
      <c r="J502" s="664" t="s">
        <v>2263</v>
      </c>
      <c r="K502" s="664"/>
      <c r="L502" s="666">
        <v>87.030000000000015</v>
      </c>
      <c r="M502" s="666">
        <v>1</v>
      </c>
      <c r="N502" s="667">
        <v>87.030000000000015</v>
      </c>
    </row>
    <row r="503" spans="1:14" ht="14.4" customHeight="1" x14ac:dyDescent="0.3">
      <c r="A503" s="662" t="s">
        <v>543</v>
      </c>
      <c r="B503" s="663" t="s">
        <v>544</v>
      </c>
      <c r="C503" s="664" t="s">
        <v>553</v>
      </c>
      <c r="D503" s="665" t="s">
        <v>3069</v>
      </c>
      <c r="E503" s="664" t="s">
        <v>559</v>
      </c>
      <c r="F503" s="665" t="s">
        <v>3072</v>
      </c>
      <c r="G503" s="664" t="s">
        <v>636</v>
      </c>
      <c r="H503" s="664" t="s">
        <v>2264</v>
      </c>
      <c r="I503" s="664" t="s">
        <v>2264</v>
      </c>
      <c r="J503" s="664" t="s">
        <v>2265</v>
      </c>
      <c r="K503" s="664" t="s">
        <v>2266</v>
      </c>
      <c r="L503" s="666">
        <v>1070.9996627902638</v>
      </c>
      <c r="M503" s="666">
        <v>2</v>
      </c>
      <c r="N503" s="667">
        <v>2141.9993255805275</v>
      </c>
    </row>
    <row r="504" spans="1:14" ht="14.4" customHeight="1" x14ac:dyDescent="0.3">
      <c r="A504" s="662" t="s">
        <v>543</v>
      </c>
      <c r="B504" s="663" t="s">
        <v>544</v>
      </c>
      <c r="C504" s="664" t="s">
        <v>553</v>
      </c>
      <c r="D504" s="665" t="s">
        <v>3069</v>
      </c>
      <c r="E504" s="664" t="s">
        <v>559</v>
      </c>
      <c r="F504" s="665" t="s">
        <v>3072</v>
      </c>
      <c r="G504" s="664" t="s">
        <v>636</v>
      </c>
      <c r="H504" s="664" t="s">
        <v>2267</v>
      </c>
      <c r="I504" s="664" t="s">
        <v>2267</v>
      </c>
      <c r="J504" s="664" t="s">
        <v>2268</v>
      </c>
      <c r="K504" s="664" t="s">
        <v>1285</v>
      </c>
      <c r="L504" s="666">
        <v>194.80999999999995</v>
      </c>
      <c r="M504" s="666">
        <v>1</v>
      </c>
      <c r="N504" s="667">
        <v>194.80999999999995</v>
      </c>
    </row>
    <row r="505" spans="1:14" ht="14.4" customHeight="1" x14ac:dyDescent="0.3">
      <c r="A505" s="662" t="s">
        <v>543</v>
      </c>
      <c r="B505" s="663" t="s">
        <v>544</v>
      </c>
      <c r="C505" s="664" t="s">
        <v>553</v>
      </c>
      <c r="D505" s="665" t="s">
        <v>3069</v>
      </c>
      <c r="E505" s="664" t="s">
        <v>559</v>
      </c>
      <c r="F505" s="665" t="s">
        <v>3072</v>
      </c>
      <c r="G505" s="664" t="s">
        <v>636</v>
      </c>
      <c r="H505" s="664" t="s">
        <v>2269</v>
      </c>
      <c r="I505" s="664" t="s">
        <v>215</v>
      </c>
      <c r="J505" s="664" t="s">
        <v>2270</v>
      </c>
      <c r="K505" s="664"/>
      <c r="L505" s="666">
        <v>33.16715861116667</v>
      </c>
      <c r="M505" s="666">
        <v>32</v>
      </c>
      <c r="N505" s="667">
        <v>1061.3490755573334</v>
      </c>
    </row>
    <row r="506" spans="1:14" ht="14.4" customHeight="1" x14ac:dyDescent="0.3">
      <c r="A506" s="662" t="s">
        <v>543</v>
      </c>
      <c r="B506" s="663" t="s">
        <v>544</v>
      </c>
      <c r="C506" s="664" t="s">
        <v>553</v>
      </c>
      <c r="D506" s="665" t="s">
        <v>3069</v>
      </c>
      <c r="E506" s="664" t="s">
        <v>559</v>
      </c>
      <c r="F506" s="665" t="s">
        <v>3072</v>
      </c>
      <c r="G506" s="664" t="s">
        <v>636</v>
      </c>
      <c r="H506" s="664" t="s">
        <v>2271</v>
      </c>
      <c r="I506" s="664" t="s">
        <v>2271</v>
      </c>
      <c r="J506" s="664" t="s">
        <v>2272</v>
      </c>
      <c r="K506" s="664" t="s">
        <v>2273</v>
      </c>
      <c r="L506" s="666">
        <v>44.740000000000009</v>
      </c>
      <c r="M506" s="666">
        <v>1</v>
      </c>
      <c r="N506" s="667">
        <v>44.740000000000009</v>
      </c>
    </row>
    <row r="507" spans="1:14" ht="14.4" customHeight="1" x14ac:dyDescent="0.3">
      <c r="A507" s="662" t="s">
        <v>543</v>
      </c>
      <c r="B507" s="663" t="s">
        <v>544</v>
      </c>
      <c r="C507" s="664" t="s">
        <v>553</v>
      </c>
      <c r="D507" s="665" t="s">
        <v>3069</v>
      </c>
      <c r="E507" s="664" t="s">
        <v>559</v>
      </c>
      <c r="F507" s="665" t="s">
        <v>3072</v>
      </c>
      <c r="G507" s="664" t="s">
        <v>636</v>
      </c>
      <c r="H507" s="664" t="s">
        <v>2274</v>
      </c>
      <c r="I507" s="664" t="s">
        <v>2274</v>
      </c>
      <c r="J507" s="664" t="s">
        <v>784</v>
      </c>
      <c r="K507" s="664" t="s">
        <v>2275</v>
      </c>
      <c r="L507" s="666">
        <v>245.87261735497242</v>
      </c>
      <c r="M507" s="666">
        <v>19</v>
      </c>
      <c r="N507" s="667">
        <v>4671.579729744476</v>
      </c>
    </row>
    <row r="508" spans="1:14" ht="14.4" customHeight="1" x14ac:dyDescent="0.3">
      <c r="A508" s="662" t="s">
        <v>543</v>
      </c>
      <c r="B508" s="663" t="s">
        <v>544</v>
      </c>
      <c r="C508" s="664" t="s">
        <v>553</v>
      </c>
      <c r="D508" s="665" t="s">
        <v>3069</v>
      </c>
      <c r="E508" s="664" t="s">
        <v>559</v>
      </c>
      <c r="F508" s="665" t="s">
        <v>3072</v>
      </c>
      <c r="G508" s="664" t="s">
        <v>636</v>
      </c>
      <c r="H508" s="664" t="s">
        <v>2276</v>
      </c>
      <c r="I508" s="664" t="s">
        <v>215</v>
      </c>
      <c r="J508" s="664" t="s">
        <v>2277</v>
      </c>
      <c r="K508" s="664"/>
      <c r="L508" s="666">
        <v>137.8898450662966</v>
      </c>
      <c r="M508" s="666">
        <v>1</v>
      </c>
      <c r="N508" s="667">
        <v>137.8898450662966</v>
      </c>
    </row>
    <row r="509" spans="1:14" ht="14.4" customHeight="1" x14ac:dyDescent="0.3">
      <c r="A509" s="662" t="s">
        <v>543</v>
      </c>
      <c r="B509" s="663" t="s">
        <v>544</v>
      </c>
      <c r="C509" s="664" t="s">
        <v>553</v>
      </c>
      <c r="D509" s="665" t="s">
        <v>3069</v>
      </c>
      <c r="E509" s="664" t="s">
        <v>559</v>
      </c>
      <c r="F509" s="665" t="s">
        <v>3072</v>
      </c>
      <c r="G509" s="664" t="s">
        <v>636</v>
      </c>
      <c r="H509" s="664" t="s">
        <v>2278</v>
      </c>
      <c r="I509" s="664" t="s">
        <v>2278</v>
      </c>
      <c r="J509" s="664" t="s">
        <v>2279</v>
      </c>
      <c r="K509" s="664" t="s">
        <v>2280</v>
      </c>
      <c r="L509" s="666">
        <v>107.56999999999998</v>
      </c>
      <c r="M509" s="666">
        <v>2</v>
      </c>
      <c r="N509" s="667">
        <v>215.13999999999996</v>
      </c>
    </row>
    <row r="510" spans="1:14" ht="14.4" customHeight="1" x14ac:dyDescent="0.3">
      <c r="A510" s="662" t="s">
        <v>543</v>
      </c>
      <c r="B510" s="663" t="s">
        <v>544</v>
      </c>
      <c r="C510" s="664" t="s">
        <v>553</v>
      </c>
      <c r="D510" s="665" t="s">
        <v>3069</v>
      </c>
      <c r="E510" s="664" t="s">
        <v>559</v>
      </c>
      <c r="F510" s="665" t="s">
        <v>3072</v>
      </c>
      <c r="G510" s="664" t="s">
        <v>636</v>
      </c>
      <c r="H510" s="664" t="s">
        <v>2281</v>
      </c>
      <c r="I510" s="664" t="s">
        <v>2282</v>
      </c>
      <c r="J510" s="664" t="s">
        <v>1939</v>
      </c>
      <c r="K510" s="664" t="s">
        <v>2283</v>
      </c>
      <c r="L510" s="666">
        <v>83.419999999999987</v>
      </c>
      <c r="M510" s="666">
        <v>2</v>
      </c>
      <c r="N510" s="667">
        <v>166.83999999999997</v>
      </c>
    </row>
    <row r="511" spans="1:14" ht="14.4" customHeight="1" x14ac:dyDescent="0.3">
      <c r="A511" s="662" t="s">
        <v>543</v>
      </c>
      <c r="B511" s="663" t="s">
        <v>544</v>
      </c>
      <c r="C511" s="664" t="s">
        <v>553</v>
      </c>
      <c r="D511" s="665" t="s">
        <v>3069</v>
      </c>
      <c r="E511" s="664" t="s">
        <v>559</v>
      </c>
      <c r="F511" s="665" t="s">
        <v>3072</v>
      </c>
      <c r="G511" s="664" t="s">
        <v>636</v>
      </c>
      <c r="H511" s="664" t="s">
        <v>2284</v>
      </c>
      <c r="I511" s="664" t="s">
        <v>2284</v>
      </c>
      <c r="J511" s="664" t="s">
        <v>2285</v>
      </c>
      <c r="K511" s="664" t="s">
        <v>2286</v>
      </c>
      <c r="L511" s="666">
        <v>476.72521385952808</v>
      </c>
      <c r="M511" s="666">
        <v>1</v>
      </c>
      <c r="N511" s="667">
        <v>476.72521385952808</v>
      </c>
    </row>
    <row r="512" spans="1:14" ht="14.4" customHeight="1" x14ac:dyDescent="0.3">
      <c r="A512" s="662" t="s">
        <v>543</v>
      </c>
      <c r="B512" s="663" t="s">
        <v>544</v>
      </c>
      <c r="C512" s="664" t="s">
        <v>553</v>
      </c>
      <c r="D512" s="665" t="s">
        <v>3069</v>
      </c>
      <c r="E512" s="664" t="s">
        <v>559</v>
      </c>
      <c r="F512" s="665" t="s">
        <v>3072</v>
      </c>
      <c r="G512" s="664" t="s">
        <v>636</v>
      </c>
      <c r="H512" s="664" t="s">
        <v>2287</v>
      </c>
      <c r="I512" s="664" t="s">
        <v>2287</v>
      </c>
      <c r="J512" s="664" t="s">
        <v>2288</v>
      </c>
      <c r="K512" s="664" t="s">
        <v>2289</v>
      </c>
      <c r="L512" s="666">
        <v>1141.6399999999999</v>
      </c>
      <c r="M512" s="666">
        <v>1</v>
      </c>
      <c r="N512" s="667">
        <v>1141.6399999999999</v>
      </c>
    </row>
    <row r="513" spans="1:14" ht="14.4" customHeight="1" x14ac:dyDescent="0.3">
      <c r="A513" s="662" t="s">
        <v>543</v>
      </c>
      <c r="B513" s="663" t="s">
        <v>544</v>
      </c>
      <c r="C513" s="664" t="s">
        <v>553</v>
      </c>
      <c r="D513" s="665" t="s">
        <v>3069</v>
      </c>
      <c r="E513" s="664" t="s">
        <v>559</v>
      </c>
      <c r="F513" s="665" t="s">
        <v>3072</v>
      </c>
      <c r="G513" s="664" t="s">
        <v>636</v>
      </c>
      <c r="H513" s="664" t="s">
        <v>2290</v>
      </c>
      <c r="I513" s="664" t="s">
        <v>2290</v>
      </c>
      <c r="J513" s="664" t="s">
        <v>2291</v>
      </c>
      <c r="K513" s="664" t="s">
        <v>2292</v>
      </c>
      <c r="L513" s="666">
        <v>369.91</v>
      </c>
      <c r="M513" s="666">
        <v>1</v>
      </c>
      <c r="N513" s="667">
        <v>369.91</v>
      </c>
    </row>
    <row r="514" spans="1:14" ht="14.4" customHeight="1" x14ac:dyDescent="0.3">
      <c r="A514" s="662" t="s">
        <v>543</v>
      </c>
      <c r="B514" s="663" t="s">
        <v>544</v>
      </c>
      <c r="C514" s="664" t="s">
        <v>553</v>
      </c>
      <c r="D514" s="665" t="s">
        <v>3069</v>
      </c>
      <c r="E514" s="664" t="s">
        <v>559</v>
      </c>
      <c r="F514" s="665" t="s">
        <v>3072</v>
      </c>
      <c r="G514" s="664" t="s">
        <v>636</v>
      </c>
      <c r="H514" s="664" t="s">
        <v>2293</v>
      </c>
      <c r="I514" s="664" t="s">
        <v>215</v>
      </c>
      <c r="J514" s="664" t="s">
        <v>2294</v>
      </c>
      <c r="K514" s="664"/>
      <c r="L514" s="666">
        <v>346.95615231838661</v>
      </c>
      <c r="M514" s="666">
        <v>2</v>
      </c>
      <c r="N514" s="667">
        <v>693.91230463677323</v>
      </c>
    </row>
    <row r="515" spans="1:14" ht="14.4" customHeight="1" x14ac:dyDescent="0.3">
      <c r="A515" s="662" t="s">
        <v>543</v>
      </c>
      <c r="B515" s="663" t="s">
        <v>544</v>
      </c>
      <c r="C515" s="664" t="s">
        <v>553</v>
      </c>
      <c r="D515" s="665" t="s">
        <v>3069</v>
      </c>
      <c r="E515" s="664" t="s">
        <v>559</v>
      </c>
      <c r="F515" s="665" t="s">
        <v>3072</v>
      </c>
      <c r="G515" s="664" t="s">
        <v>636</v>
      </c>
      <c r="H515" s="664" t="s">
        <v>2295</v>
      </c>
      <c r="I515" s="664" t="s">
        <v>215</v>
      </c>
      <c r="J515" s="664" t="s">
        <v>2296</v>
      </c>
      <c r="K515" s="664"/>
      <c r="L515" s="666">
        <v>373.11999999999995</v>
      </c>
      <c r="M515" s="666">
        <v>4</v>
      </c>
      <c r="N515" s="667">
        <v>1492.4799999999998</v>
      </c>
    </row>
    <row r="516" spans="1:14" ht="14.4" customHeight="1" x14ac:dyDescent="0.3">
      <c r="A516" s="662" t="s">
        <v>543</v>
      </c>
      <c r="B516" s="663" t="s">
        <v>544</v>
      </c>
      <c r="C516" s="664" t="s">
        <v>553</v>
      </c>
      <c r="D516" s="665" t="s">
        <v>3069</v>
      </c>
      <c r="E516" s="664" t="s">
        <v>559</v>
      </c>
      <c r="F516" s="665" t="s">
        <v>3072</v>
      </c>
      <c r="G516" s="664" t="s">
        <v>636</v>
      </c>
      <c r="H516" s="664" t="s">
        <v>2297</v>
      </c>
      <c r="I516" s="664" t="s">
        <v>215</v>
      </c>
      <c r="J516" s="664" t="s">
        <v>2298</v>
      </c>
      <c r="K516" s="664" t="s">
        <v>2299</v>
      </c>
      <c r="L516" s="666">
        <v>83.77000000000001</v>
      </c>
      <c r="M516" s="666">
        <v>3</v>
      </c>
      <c r="N516" s="667">
        <v>251.31000000000003</v>
      </c>
    </row>
    <row r="517" spans="1:14" ht="14.4" customHeight="1" x14ac:dyDescent="0.3">
      <c r="A517" s="662" t="s">
        <v>543</v>
      </c>
      <c r="B517" s="663" t="s">
        <v>544</v>
      </c>
      <c r="C517" s="664" t="s">
        <v>553</v>
      </c>
      <c r="D517" s="665" t="s">
        <v>3069</v>
      </c>
      <c r="E517" s="664" t="s">
        <v>559</v>
      </c>
      <c r="F517" s="665" t="s">
        <v>3072</v>
      </c>
      <c r="G517" s="664" t="s">
        <v>636</v>
      </c>
      <c r="H517" s="664" t="s">
        <v>2300</v>
      </c>
      <c r="I517" s="664" t="s">
        <v>2300</v>
      </c>
      <c r="J517" s="664" t="s">
        <v>2301</v>
      </c>
      <c r="K517" s="664" t="s">
        <v>2302</v>
      </c>
      <c r="L517" s="666">
        <v>23.740012150078261</v>
      </c>
      <c r="M517" s="666">
        <v>4</v>
      </c>
      <c r="N517" s="667">
        <v>94.960048600313044</v>
      </c>
    </row>
    <row r="518" spans="1:14" ht="14.4" customHeight="1" x14ac:dyDescent="0.3">
      <c r="A518" s="662" t="s">
        <v>543</v>
      </c>
      <c r="B518" s="663" t="s">
        <v>544</v>
      </c>
      <c r="C518" s="664" t="s">
        <v>553</v>
      </c>
      <c r="D518" s="665" t="s">
        <v>3069</v>
      </c>
      <c r="E518" s="664" t="s">
        <v>559</v>
      </c>
      <c r="F518" s="665" t="s">
        <v>3072</v>
      </c>
      <c r="G518" s="664" t="s">
        <v>636</v>
      </c>
      <c r="H518" s="664" t="s">
        <v>2303</v>
      </c>
      <c r="I518" s="664" t="s">
        <v>2303</v>
      </c>
      <c r="J518" s="664" t="s">
        <v>2237</v>
      </c>
      <c r="K518" s="664" t="s">
        <v>2304</v>
      </c>
      <c r="L518" s="666">
        <v>5388.9207529636233</v>
      </c>
      <c r="M518" s="666">
        <v>1</v>
      </c>
      <c r="N518" s="667">
        <v>5388.9207529636233</v>
      </c>
    </row>
    <row r="519" spans="1:14" ht="14.4" customHeight="1" x14ac:dyDescent="0.3">
      <c r="A519" s="662" t="s">
        <v>543</v>
      </c>
      <c r="B519" s="663" t="s">
        <v>544</v>
      </c>
      <c r="C519" s="664" t="s">
        <v>553</v>
      </c>
      <c r="D519" s="665" t="s">
        <v>3069</v>
      </c>
      <c r="E519" s="664" t="s">
        <v>559</v>
      </c>
      <c r="F519" s="665" t="s">
        <v>3072</v>
      </c>
      <c r="G519" s="664" t="s">
        <v>2305</v>
      </c>
      <c r="H519" s="664" t="s">
        <v>2306</v>
      </c>
      <c r="I519" s="664" t="s">
        <v>2306</v>
      </c>
      <c r="J519" s="664" t="s">
        <v>629</v>
      </c>
      <c r="K519" s="664" t="s">
        <v>2307</v>
      </c>
      <c r="L519" s="666">
        <v>112.19095425024572</v>
      </c>
      <c r="M519" s="666">
        <v>30</v>
      </c>
      <c r="N519" s="667">
        <v>3365.7286275073716</v>
      </c>
    </row>
    <row r="520" spans="1:14" ht="14.4" customHeight="1" x14ac:dyDescent="0.3">
      <c r="A520" s="662" t="s">
        <v>543</v>
      </c>
      <c r="B520" s="663" t="s">
        <v>544</v>
      </c>
      <c r="C520" s="664" t="s">
        <v>553</v>
      </c>
      <c r="D520" s="665" t="s">
        <v>3069</v>
      </c>
      <c r="E520" s="664" t="s">
        <v>559</v>
      </c>
      <c r="F520" s="665" t="s">
        <v>3072</v>
      </c>
      <c r="G520" s="664" t="s">
        <v>2305</v>
      </c>
      <c r="H520" s="664" t="s">
        <v>2308</v>
      </c>
      <c r="I520" s="664" t="s">
        <v>2308</v>
      </c>
      <c r="J520" s="664" t="s">
        <v>2309</v>
      </c>
      <c r="K520" s="664" t="s">
        <v>2310</v>
      </c>
      <c r="L520" s="666">
        <v>7.8099954602026154</v>
      </c>
      <c r="M520" s="666">
        <v>15</v>
      </c>
      <c r="N520" s="667">
        <v>117.14993190303923</v>
      </c>
    </row>
    <row r="521" spans="1:14" ht="14.4" customHeight="1" x14ac:dyDescent="0.3">
      <c r="A521" s="662" t="s">
        <v>543</v>
      </c>
      <c r="B521" s="663" t="s">
        <v>544</v>
      </c>
      <c r="C521" s="664" t="s">
        <v>553</v>
      </c>
      <c r="D521" s="665" t="s">
        <v>3069</v>
      </c>
      <c r="E521" s="664" t="s">
        <v>559</v>
      </c>
      <c r="F521" s="665" t="s">
        <v>3072</v>
      </c>
      <c r="G521" s="664" t="s">
        <v>2305</v>
      </c>
      <c r="H521" s="664" t="s">
        <v>2311</v>
      </c>
      <c r="I521" s="664" t="s">
        <v>2311</v>
      </c>
      <c r="J521" s="664" t="s">
        <v>2312</v>
      </c>
      <c r="K521" s="664" t="s">
        <v>2313</v>
      </c>
      <c r="L521" s="666">
        <v>12.069973065508391</v>
      </c>
      <c r="M521" s="666">
        <v>22</v>
      </c>
      <c r="N521" s="667">
        <v>265.53940744118461</v>
      </c>
    </row>
    <row r="522" spans="1:14" ht="14.4" customHeight="1" x14ac:dyDescent="0.3">
      <c r="A522" s="662" t="s">
        <v>543</v>
      </c>
      <c r="B522" s="663" t="s">
        <v>544</v>
      </c>
      <c r="C522" s="664" t="s">
        <v>553</v>
      </c>
      <c r="D522" s="665" t="s">
        <v>3069</v>
      </c>
      <c r="E522" s="664" t="s">
        <v>559</v>
      </c>
      <c r="F522" s="665" t="s">
        <v>3072</v>
      </c>
      <c r="G522" s="664" t="s">
        <v>2305</v>
      </c>
      <c r="H522" s="664" t="s">
        <v>2314</v>
      </c>
      <c r="I522" s="664" t="s">
        <v>2315</v>
      </c>
      <c r="J522" s="664" t="s">
        <v>2316</v>
      </c>
      <c r="K522" s="664" t="s">
        <v>1960</v>
      </c>
      <c r="L522" s="666">
        <v>101.79500000000003</v>
      </c>
      <c r="M522" s="666">
        <v>6</v>
      </c>
      <c r="N522" s="667">
        <v>610.77000000000021</v>
      </c>
    </row>
    <row r="523" spans="1:14" ht="14.4" customHeight="1" x14ac:dyDescent="0.3">
      <c r="A523" s="662" t="s">
        <v>543</v>
      </c>
      <c r="B523" s="663" t="s">
        <v>544</v>
      </c>
      <c r="C523" s="664" t="s">
        <v>553</v>
      </c>
      <c r="D523" s="665" t="s">
        <v>3069</v>
      </c>
      <c r="E523" s="664" t="s">
        <v>559</v>
      </c>
      <c r="F523" s="665" t="s">
        <v>3072</v>
      </c>
      <c r="G523" s="664" t="s">
        <v>2305</v>
      </c>
      <c r="H523" s="664" t="s">
        <v>2317</v>
      </c>
      <c r="I523" s="664" t="s">
        <v>2318</v>
      </c>
      <c r="J523" s="664" t="s">
        <v>2319</v>
      </c>
      <c r="K523" s="664" t="s">
        <v>2320</v>
      </c>
      <c r="L523" s="666">
        <v>145.11999999999998</v>
      </c>
      <c r="M523" s="666">
        <v>1</v>
      </c>
      <c r="N523" s="667">
        <v>145.11999999999998</v>
      </c>
    </row>
    <row r="524" spans="1:14" ht="14.4" customHeight="1" x14ac:dyDescent="0.3">
      <c r="A524" s="662" t="s">
        <v>543</v>
      </c>
      <c r="B524" s="663" t="s">
        <v>544</v>
      </c>
      <c r="C524" s="664" t="s">
        <v>553</v>
      </c>
      <c r="D524" s="665" t="s">
        <v>3069</v>
      </c>
      <c r="E524" s="664" t="s">
        <v>559</v>
      </c>
      <c r="F524" s="665" t="s">
        <v>3072</v>
      </c>
      <c r="G524" s="664" t="s">
        <v>2305</v>
      </c>
      <c r="H524" s="664" t="s">
        <v>2321</v>
      </c>
      <c r="I524" s="664" t="s">
        <v>2322</v>
      </c>
      <c r="J524" s="664" t="s">
        <v>2323</v>
      </c>
      <c r="K524" s="664" t="s">
        <v>1269</v>
      </c>
      <c r="L524" s="666">
        <v>90.379886907201538</v>
      </c>
      <c r="M524" s="666">
        <v>4</v>
      </c>
      <c r="N524" s="667">
        <v>361.51954762880615</v>
      </c>
    </row>
    <row r="525" spans="1:14" ht="14.4" customHeight="1" x14ac:dyDescent="0.3">
      <c r="A525" s="662" t="s">
        <v>543</v>
      </c>
      <c r="B525" s="663" t="s">
        <v>544</v>
      </c>
      <c r="C525" s="664" t="s">
        <v>553</v>
      </c>
      <c r="D525" s="665" t="s">
        <v>3069</v>
      </c>
      <c r="E525" s="664" t="s">
        <v>559</v>
      </c>
      <c r="F525" s="665" t="s">
        <v>3072</v>
      </c>
      <c r="G525" s="664" t="s">
        <v>2305</v>
      </c>
      <c r="H525" s="664" t="s">
        <v>2324</v>
      </c>
      <c r="I525" s="664" t="s">
        <v>2325</v>
      </c>
      <c r="J525" s="664" t="s">
        <v>799</v>
      </c>
      <c r="K525" s="664" t="s">
        <v>2326</v>
      </c>
      <c r="L525" s="666">
        <v>105.05992469570565</v>
      </c>
      <c r="M525" s="666">
        <v>15</v>
      </c>
      <c r="N525" s="667">
        <v>1575.8988704355847</v>
      </c>
    </row>
    <row r="526" spans="1:14" ht="14.4" customHeight="1" x14ac:dyDescent="0.3">
      <c r="A526" s="662" t="s">
        <v>543</v>
      </c>
      <c r="B526" s="663" t="s">
        <v>544</v>
      </c>
      <c r="C526" s="664" t="s">
        <v>553</v>
      </c>
      <c r="D526" s="665" t="s">
        <v>3069</v>
      </c>
      <c r="E526" s="664" t="s">
        <v>559</v>
      </c>
      <c r="F526" s="665" t="s">
        <v>3072</v>
      </c>
      <c r="G526" s="664" t="s">
        <v>2305</v>
      </c>
      <c r="H526" s="664" t="s">
        <v>2327</v>
      </c>
      <c r="I526" s="664" t="s">
        <v>2328</v>
      </c>
      <c r="J526" s="664" t="s">
        <v>2329</v>
      </c>
      <c r="K526" s="664" t="s">
        <v>2330</v>
      </c>
      <c r="L526" s="666">
        <v>45.229955681720689</v>
      </c>
      <c r="M526" s="666">
        <v>9</v>
      </c>
      <c r="N526" s="667">
        <v>407.06960113548621</v>
      </c>
    </row>
    <row r="527" spans="1:14" ht="14.4" customHeight="1" x14ac:dyDescent="0.3">
      <c r="A527" s="662" t="s">
        <v>543</v>
      </c>
      <c r="B527" s="663" t="s">
        <v>544</v>
      </c>
      <c r="C527" s="664" t="s">
        <v>553</v>
      </c>
      <c r="D527" s="665" t="s">
        <v>3069</v>
      </c>
      <c r="E527" s="664" t="s">
        <v>559</v>
      </c>
      <c r="F527" s="665" t="s">
        <v>3072</v>
      </c>
      <c r="G527" s="664" t="s">
        <v>2305</v>
      </c>
      <c r="H527" s="664" t="s">
        <v>2331</v>
      </c>
      <c r="I527" s="664" t="s">
        <v>2332</v>
      </c>
      <c r="J527" s="664" t="s">
        <v>2329</v>
      </c>
      <c r="K527" s="664" t="s">
        <v>2333</v>
      </c>
      <c r="L527" s="666">
        <v>90.55</v>
      </c>
      <c r="M527" s="666">
        <v>3</v>
      </c>
      <c r="N527" s="667">
        <v>271.64999999999998</v>
      </c>
    </row>
    <row r="528" spans="1:14" ht="14.4" customHeight="1" x14ac:dyDescent="0.3">
      <c r="A528" s="662" t="s">
        <v>543</v>
      </c>
      <c r="B528" s="663" t="s">
        <v>544</v>
      </c>
      <c r="C528" s="664" t="s">
        <v>553</v>
      </c>
      <c r="D528" s="665" t="s">
        <v>3069</v>
      </c>
      <c r="E528" s="664" t="s">
        <v>559</v>
      </c>
      <c r="F528" s="665" t="s">
        <v>3072</v>
      </c>
      <c r="G528" s="664" t="s">
        <v>2305</v>
      </c>
      <c r="H528" s="664" t="s">
        <v>2334</v>
      </c>
      <c r="I528" s="664" t="s">
        <v>2335</v>
      </c>
      <c r="J528" s="664" t="s">
        <v>2336</v>
      </c>
      <c r="K528" s="664" t="s">
        <v>2337</v>
      </c>
      <c r="L528" s="666">
        <v>117.81500109281177</v>
      </c>
      <c r="M528" s="666">
        <v>2</v>
      </c>
      <c r="N528" s="667">
        <v>235.63000218562354</v>
      </c>
    </row>
    <row r="529" spans="1:14" ht="14.4" customHeight="1" x14ac:dyDescent="0.3">
      <c r="A529" s="662" t="s">
        <v>543</v>
      </c>
      <c r="B529" s="663" t="s">
        <v>544</v>
      </c>
      <c r="C529" s="664" t="s">
        <v>553</v>
      </c>
      <c r="D529" s="665" t="s">
        <v>3069</v>
      </c>
      <c r="E529" s="664" t="s">
        <v>559</v>
      </c>
      <c r="F529" s="665" t="s">
        <v>3072</v>
      </c>
      <c r="G529" s="664" t="s">
        <v>2305</v>
      </c>
      <c r="H529" s="664" t="s">
        <v>2338</v>
      </c>
      <c r="I529" s="664" t="s">
        <v>2339</v>
      </c>
      <c r="J529" s="664" t="s">
        <v>2340</v>
      </c>
      <c r="K529" s="664" t="s">
        <v>1285</v>
      </c>
      <c r="L529" s="666">
        <v>52.86749077665489</v>
      </c>
      <c r="M529" s="666">
        <v>8</v>
      </c>
      <c r="N529" s="667">
        <v>422.93992621323912</v>
      </c>
    </row>
    <row r="530" spans="1:14" ht="14.4" customHeight="1" x14ac:dyDescent="0.3">
      <c r="A530" s="662" t="s">
        <v>543</v>
      </c>
      <c r="B530" s="663" t="s">
        <v>544</v>
      </c>
      <c r="C530" s="664" t="s">
        <v>553</v>
      </c>
      <c r="D530" s="665" t="s">
        <v>3069</v>
      </c>
      <c r="E530" s="664" t="s">
        <v>559</v>
      </c>
      <c r="F530" s="665" t="s">
        <v>3072</v>
      </c>
      <c r="G530" s="664" t="s">
        <v>2305</v>
      </c>
      <c r="H530" s="664" t="s">
        <v>2341</v>
      </c>
      <c r="I530" s="664" t="s">
        <v>2342</v>
      </c>
      <c r="J530" s="664" t="s">
        <v>2343</v>
      </c>
      <c r="K530" s="664" t="s">
        <v>1269</v>
      </c>
      <c r="L530" s="666">
        <v>72.975313326049786</v>
      </c>
      <c r="M530" s="666">
        <v>13</v>
      </c>
      <c r="N530" s="667">
        <v>948.67907323864722</v>
      </c>
    </row>
    <row r="531" spans="1:14" ht="14.4" customHeight="1" x14ac:dyDescent="0.3">
      <c r="A531" s="662" t="s">
        <v>543</v>
      </c>
      <c r="B531" s="663" t="s">
        <v>544</v>
      </c>
      <c r="C531" s="664" t="s">
        <v>553</v>
      </c>
      <c r="D531" s="665" t="s">
        <v>3069</v>
      </c>
      <c r="E531" s="664" t="s">
        <v>559</v>
      </c>
      <c r="F531" s="665" t="s">
        <v>3072</v>
      </c>
      <c r="G531" s="664" t="s">
        <v>2305</v>
      </c>
      <c r="H531" s="664" t="s">
        <v>2344</v>
      </c>
      <c r="I531" s="664" t="s">
        <v>2345</v>
      </c>
      <c r="J531" s="664" t="s">
        <v>2346</v>
      </c>
      <c r="K531" s="664" t="s">
        <v>2347</v>
      </c>
      <c r="L531" s="666">
        <v>105.57783629110858</v>
      </c>
      <c r="M531" s="666">
        <v>5</v>
      </c>
      <c r="N531" s="667">
        <v>527.88918145554294</v>
      </c>
    </row>
    <row r="532" spans="1:14" ht="14.4" customHeight="1" x14ac:dyDescent="0.3">
      <c r="A532" s="662" t="s">
        <v>543</v>
      </c>
      <c r="B532" s="663" t="s">
        <v>544</v>
      </c>
      <c r="C532" s="664" t="s">
        <v>553</v>
      </c>
      <c r="D532" s="665" t="s">
        <v>3069</v>
      </c>
      <c r="E532" s="664" t="s">
        <v>559</v>
      </c>
      <c r="F532" s="665" t="s">
        <v>3072</v>
      </c>
      <c r="G532" s="664" t="s">
        <v>2305</v>
      </c>
      <c r="H532" s="664" t="s">
        <v>2348</v>
      </c>
      <c r="I532" s="664" t="s">
        <v>2349</v>
      </c>
      <c r="J532" s="664" t="s">
        <v>2350</v>
      </c>
      <c r="K532" s="664" t="s">
        <v>2351</v>
      </c>
      <c r="L532" s="666">
        <v>93.359999999999985</v>
      </c>
      <c r="M532" s="666">
        <v>2</v>
      </c>
      <c r="N532" s="667">
        <v>186.71999999999997</v>
      </c>
    </row>
    <row r="533" spans="1:14" ht="14.4" customHeight="1" x14ac:dyDescent="0.3">
      <c r="A533" s="662" t="s">
        <v>543</v>
      </c>
      <c r="B533" s="663" t="s">
        <v>544</v>
      </c>
      <c r="C533" s="664" t="s">
        <v>553</v>
      </c>
      <c r="D533" s="665" t="s">
        <v>3069</v>
      </c>
      <c r="E533" s="664" t="s">
        <v>559</v>
      </c>
      <c r="F533" s="665" t="s">
        <v>3072</v>
      </c>
      <c r="G533" s="664" t="s">
        <v>2305</v>
      </c>
      <c r="H533" s="664" t="s">
        <v>2352</v>
      </c>
      <c r="I533" s="664" t="s">
        <v>2353</v>
      </c>
      <c r="J533" s="664" t="s">
        <v>2354</v>
      </c>
      <c r="K533" s="664" t="s">
        <v>2355</v>
      </c>
      <c r="L533" s="666">
        <v>200.92468155117234</v>
      </c>
      <c r="M533" s="666">
        <v>9</v>
      </c>
      <c r="N533" s="667">
        <v>1808.3221339605511</v>
      </c>
    </row>
    <row r="534" spans="1:14" ht="14.4" customHeight="1" x14ac:dyDescent="0.3">
      <c r="A534" s="662" t="s">
        <v>543</v>
      </c>
      <c r="B534" s="663" t="s">
        <v>544</v>
      </c>
      <c r="C534" s="664" t="s">
        <v>553</v>
      </c>
      <c r="D534" s="665" t="s">
        <v>3069</v>
      </c>
      <c r="E534" s="664" t="s">
        <v>559</v>
      </c>
      <c r="F534" s="665" t="s">
        <v>3072</v>
      </c>
      <c r="G534" s="664" t="s">
        <v>2305</v>
      </c>
      <c r="H534" s="664" t="s">
        <v>2356</v>
      </c>
      <c r="I534" s="664" t="s">
        <v>2357</v>
      </c>
      <c r="J534" s="664" t="s">
        <v>2358</v>
      </c>
      <c r="K534" s="664" t="s">
        <v>2359</v>
      </c>
      <c r="L534" s="666">
        <v>837.40109064643741</v>
      </c>
      <c r="M534" s="666">
        <v>1</v>
      </c>
      <c r="N534" s="667">
        <v>837.40109064643741</v>
      </c>
    </row>
    <row r="535" spans="1:14" ht="14.4" customHeight="1" x14ac:dyDescent="0.3">
      <c r="A535" s="662" t="s">
        <v>543</v>
      </c>
      <c r="B535" s="663" t="s">
        <v>544</v>
      </c>
      <c r="C535" s="664" t="s">
        <v>553</v>
      </c>
      <c r="D535" s="665" t="s">
        <v>3069</v>
      </c>
      <c r="E535" s="664" t="s">
        <v>559</v>
      </c>
      <c r="F535" s="665" t="s">
        <v>3072</v>
      </c>
      <c r="G535" s="664" t="s">
        <v>2305</v>
      </c>
      <c r="H535" s="664" t="s">
        <v>2360</v>
      </c>
      <c r="I535" s="664" t="s">
        <v>2361</v>
      </c>
      <c r="J535" s="664" t="s">
        <v>2362</v>
      </c>
      <c r="K535" s="664" t="s">
        <v>2363</v>
      </c>
      <c r="L535" s="666">
        <v>363</v>
      </c>
      <c r="M535" s="666">
        <v>2</v>
      </c>
      <c r="N535" s="667">
        <v>726</v>
      </c>
    </row>
    <row r="536" spans="1:14" ht="14.4" customHeight="1" x14ac:dyDescent="0.3">
      <c r="A536" s="662" t="s">
        <v>543</v>
      </c>
      <c r="B536" s="663" t="s">
        <v>544</v>
      </c>
      <c r="C536" s="664" t="s">
        <v>553</v>
      </c>
      <c r="D536" s="665" t="s">
        <v>3069</v>
      </c>
      <c r="E536" s="664" t="s">
        <v>559</v>
      </c>
      <c r="F536" s="665" t="s">
        <v>3072</v>
      </c>
      <c r="G536" s="664" t="s">
        <v>2305</v>
      </c>
      <c r="H536" s="664" t="s">
        <v>2364</v>
      </c>
      <c r="I536" s="664" t="s">
        <v>2365</v>
      </c>
      <c r="J536" s="664" t="s">
        <v>632</v>
      </c>
      <c r="K536" s="664" t="s">
        <v>635</v>
      </c>
      <c r="L536" s="666">
        <v>631.19770218046165</v>
      </c>
      <c r="M536" s="666">
        <v>160</v>
      </c>
      <c r="N536" s="667">
        <v>100991.63234887386</v>
      </c>
    </row>
    <row r="537" spans="1:14" ht="14.4" customHeight="1" x14ac:dyDescent="0.3">
      <c r="A537" s="662" t="s">
        <v>543</v>
      </c>
      <c r="B537" s="663" t="s">
        <v>544</v>
      </c>
      <c r="C537" s="664" t="s">
        <v>553</v>
      </c>
      <c r="D537" s="665" t="s">
        <v>3069</v>
      </c>
      <c r="E537" s="664" t="s">
        <v>559</v>
      </c>
      <c r="F537" s="665" t="s">
        <v>3072</v>
      </c>
      <c r="G537" s="664" t="s">
        <v>2305</v>
      </c>
      <c r="H537" s="664" t="s">
        <v>2366</v>
      </c>
      <c r="I537" s="664" t="s">
        <v>2367</v>
      </c>
      <c r="J537" s="664" t="s">
        <v>632</v>
      </c>
      <c r="K537" s="664" t="s">
        <v>2368</v>
      </c>
      <c r="L537" s="666">
        <v>721.19970011960027</v>
      </c>
      <c r="M537" s="666">
        <v>32</v>
      </c>
      <c r="N537" s="667">
        <v>23078.390403827209</v>
      </c>
    </row>
    <row r="538" spans="1:14" ht="14.4" customHeight="1" x14ac:dyDescent="0.3">
      <c r="A538" s="662" t="s">
        <v>543</v>
      </c>
      <c r="B538" s="663" t="s">
        <v>544</v>
      </c>
      <c r="C538" s="664" t="s">
        <v>553</v>
      </c>
      <c r="D538" s="665" t="s">
        <v>3069</v>
      </c>
      <c r="E538" s="664" t="s">
        <v>559</v>
      </c>
      <c r="F538" s="665" t="s">
        <v>3072</v>
      </c>
      <c r="G538" s="664" t="s">
        <v>2305</v>
      </c>
      <c r="H538" s="664" t="s">
        <v>2369</v>
      </c>
      <c r="I538" s="664" t="s">
        <v>2370</v>
      </c>
      <c r="J538" s="664" t="s">
        <v>2371</v>
      </c>
      <c r="K538" s="664" t="s">
        <v>2372</v>
      </c>
      <c r="L538" s="666">
        <v>38.555881593854778</v>
      </c>
      <c r="M538" s="666">
        <v>20</v>
      </c>
      <c r="N538" s="667">
        <v>771.11763187709562</v>
      </c>
    </row>
    <row r="539" spans="1:14" ht="14.4" customHeight="1" x14ac:dyDescent="0.3">
      <c r="A539" s="662" t="s">
        <v>543</v>
      </c>
      <c r="B539" s="663" t="s">
        <v>544</v>
      </c>
      <c r="C539" s="664" t="s">
        <v>553</v>
      </c>
      <c r="D539" s="665" t="s">
        <v>3069</v>
      </c>
      <c r="E539" s="664" t="s">
        <v>559</v>
      </c>
      <c r="F539" s="665" t="s">
        <v>3072</v>
      </c>
      <c r="G539" s="664" t="s">
        <v>2305</v>
      </c>
      <c r="H539" s="664" t="s">
        <v>2373</v>
      </c>
      <c r="I539" s="664" t="s">
        <v>2374</v>
      </c>
      <c r="J539" s="664" t="s">
        <v>2375</v>
      </c>
      <c r="K539" s="664" t="s">
        <v>2376</v>
      </c>
      <c r="L539" s="666">
        <v>58.669794039054281</v>
      </c>
      <c r="M539" s="666">
        <v>14</v>
      </c>
      <c r="N539" s="667">
        <v>821.37711654675991</v>
      </c>
    </row>
    <row r="540" spans="1:14" ht="14.4" customHeight="1" x14ac:dyDescent="0.3">
      <c r="A540" s="662" t="s">
        <v>543</v>
      </c>
      <c r="B540" s="663" t="s">
        <v>544</v>
      </c>
      <c r="C540" s="664" t="s">
        <v>553</v>
      </c>
      <c r="D540" s="665" t="s">
        <v>3069</v>
      </c>
      <c r="E540" s="664" t="s">
        <v>559</v>
      </c>
      <c r="F540" s="665" t="s">
        <v>3072</v>
      </c>
      <c r="G540" s="664" t="s">
        <v>2305</v>
      </c>
      <c r="H540" s="664" t="s">
        <v>2377</v>
      </c>
      <c r="I540" s="664" t="s">
        <v>2378</v>
      </c>
      <c r="J540" s="664" t="s">
        <v>2379</v>
      </c>
      <c r="K540" s="664" t="s">
        <v>2380</v>
      </c>
      <c r="L540" s="666">
        <v>56.264883388344849</v>
      </c>
      <c r="M540" s="666">
        <v>18</v>
      </c>
      <c r="N540" s="667">
        <v>1012.7679009902073</v>
      </c>
    </row>
    <row r="541" spans="1:14" ht="14.4" customHeight="1" x14ac:dyDescent="0.3">
      <c r="A541" s="662" t="s">
        <v>543</v>
      </c>
      <c r="B541" s="663" t="s">
        <v>544</v>
      </c>
      <c r="C541" s="664" t="s">
        <v>553</v>
      </c>
      <c r="D541" s="665" t="s">
        <v>3069</v>
      </c>
      <c r="E541" s="664" t="s">
        <v>559</v>
      </c>
      <c r="F541" s="665" t="s">
        <v>3072</v>
      </c>
      <c r="G541" s="664" t="s">
        <v>2305</v>
      </c>
      <c r="H541" s="664" t="s">
        <v>2381</v>
      </c>
      <c r="I541" s="664" t="s">
        <v>2382</v>
      </c>
      <c r="J541" s="664" t="s">
        <v>2383</v>
      </c>
      <c r="K541" s="664" t="s">
        <v>2384</v>
      </c>
      <c r="L541" s="666">
        <v>48.1</v>
      </c>
      <c r="M541" s="666">
        <v>3</v>
      </c>
      <c r="N541" s="667">
        <v>144.30000000000001</v>
      </c>
    </row>
    <row r="542" spans="1:14" ht="14.4" customHeight="1" x14ac:dyDescent="0.3">
      <c r="A542" s="662" t="s">
        <v>543</v>
      </c>
      <c r="B542" s="663" t="s">
        <v>544</v>
      </c>
      <c r="C542" s="664" t="s">
        <v>553</v>
      </c>
      <c r="D542" s="665" t="s">
        <v>3069</v>
      </c>
      <c r="E542" s="664" t="s">
        <v>559</v>
      </c>
      <c r="F542" s="665" t="s">
        <v>3072</v>
      </c>
      <c r="G542" s="664" t="s">
        <v>2305</v>
      </c>
      <c r="H542" s="664" t="s">
        <v>2385</v>
      </c>
      <c r="I542" s="664" t="s">
        <v>2386</v>
      </c>
      <c r="J542" s="664" t="s">
        <v>2387</v>
      </c>
      <c r="K542" s="664" t="s">
        <v>2388</v>
      </c>
      <c r="L542" s="666">
        <v>46.831428571428567</v>
      </c>
      <c r="M542" s="666">
        <v>7</v>
      </c>
      <c r="N542" s="667">
        <v>327.82</v>
      </c>
    </row>
    <row r="543" spans="1:14" ht="14.4" customHeight="1" x14ac:dyDescent="0.3">
      <c r="A543" s="662" t="s">
        <v>543</v>
      </c>
      <c r="B543" s="663" t="s">
        <v>544</v>
      </c>
      <c r="C543" s="664" t="s">
        <v>553</v>
      </c>
      <c r="D543" s="665" t="s">
        <v>3069</v>
      </c>
      <c r="E543" s="664" t="s">
        <v>559</v>
      </c>
      <c r="F543" s="665" t="s">
        <v>3072</v>
      </c>
      <c r="G543" s="664" t="s">
        <v>2305</v>
      </c>
      <c r="H543" s="664" t="s">
        <v>2389</v>
      </c>
      <c r="I543" s="664" t="s">
        <v>2390</v>
      </c>
      <c r="J543" s="664" t="s">
        <v>2391</v>
      </c>
      <c r="K543" s="664" t="s">
        <v>2392</v>
      </c>
      <c r="L543" s="666">
        <v>208.81908776124453</v>
      </c>
      <c r="M543" s="666">
        <v>2</v>
      </c>
      <c r="N543" s="667">
        <v>417.63817552248906</v>
      </c>
    </row>
    <row r="544" spans="1:14" ht="14.4" customHeight="1" x14ac:dyDescent="0.3">
      <c r="A544" s="662" t="s">
        <v>543</v>
      </c>
      <c r="B544" s="663" t="s">
        <v>544</v>
      </c>
      <c r="C544" s="664" t="s">
        <v>553</v>
      </c>
      <c r="D544" s="665" t="s">
        <v>3069</v>
      </c>
      <c r="E544" s="664" t="s">
        <v>559</v>
      </c>
      <c r="F544" s="665" t="s">
        <v>3072</v>
      </c>
      <c r="G544" s="664" t="s">
        <v>2305</v>
      </c>
      <c r="H544" s="664" t="s">
        <v>2393</v>
      </c>
      <c r="I544" s="664" t="s">
        <v>2394</v>
      </c>
      <c r="J544" s="664" t="s">
        <v>2395</v>
      </c>
      <c r="K544" s="664" t="s">
        <v>2396</v>
      </c>
      <c r="L544" s="666">
        <v>113.53233583433095</v>
      </c>
      <c r="M544" s="666">
        <v>15</v>
      </c>
      <c r="N544" s="667">
        <v>1702.9850375149642</v>
      </c>
    </row>
    <row r="545" spans="1:14" ht="14.4" customHeight="1" x14ac:dyDescent="0.3">
      <c r="A545" s="662" t="s">
        <v>543</v>
      </c>
      <c r="B545" s="663" t="s">
        <v>544</v>
      </c>
      <c r="C545" s="664" t="s">
        <v>553</v>
      </c>
      <c r="D545" s="665" t="s">
        <v>3069</v>
      </c>
      <c r="E545" s="664" t="s">
        <v>559</v>
      </c>
      <c r="F545" s="665" t="s">
        <v>3072</v>
      </c>
      <c r="G545" s="664" t="s">
        <v>2305</v>
      </c>
      <c r="H545" s="664" t="s">
        <v>2397</v>
      </c>
      <c r="I545" s="664" t="s">
        <v>2398</v>
      </c>
      <c r="J545" s="664" t="s">
        <v>2399</v>
      </c>
      <c r="K545" s="664" t="s">
        <v>2400</v>
      </c>
      <c r="L545" s="666">
        <v>59.347739858677564</v>
      </c>
      <c r="M545" s="666">
        <v>9</v>
      </c>
      <c r="N545" s="667">
        <v>534.12965872809809</v>
      </c>
    </row>
    <row r="546" spans="1:14" ht="14.4" customHeight="1" x14ac:dyDescent="0.3">
      <c r="A546" s="662" t="s">
        <v>543</v>
      </c>
      <c r="B546" s="663" t="s">
        <v>544</v>
      </c>
      <c r="C546" s="664" t="s">
        <v>553</v>
      </c>
      <c r="D546" s="665" t="s">
        <v>3069</v>
      </c>
      <c r="E546" s="664" t="s">
        <v>559</v>
      </c>
      <c r="F546" s="665" t="s">
        <v>3072</v>
      </c>
      <c r="G546" s="664" t="s">
        <v>2305</v>
      </c>
      <c r="H546" s="664" t="s">
        <v>2401</v>
      </c>
      <c r="I546" s="664" t="s">
        <v>2402</v>
      </c>
      <c r="J546" s="664" t="s">
        <v>2403</v>
      </c>
      <c r="K546" s="664" t="s">
        <v>1610</v>
      </c>
      <c r="L546" s="666">
        <v>47.475953386413288</v>
      </c>
      <c r="M546" s="666">
        <v>44</v>
      </c>
      <c r="N546" s="667">
        <v>2088.9419490021846</v>
      </c>
    </row>
    <row r="547" spans="1:14" ht="14.4" customHeight="1" x14ac:dyDescent="0.3">
      <c r="A547" s="662" t="s">
        <v>543</v>
      </c>
      <c r="B547" s="663" t="s">
        <v>544</v>
      </c>
      <c r="C547" s="664" t="s">
        <v>553</v>
      </c>
      <c r="D547" s="665" t="s">
        <v>3069</v>
      </c>
      <c r="E547" s="664" t="s">
        <v>559</v>
      </c>
      <c r="F547" s="665" t="s">
        <v>3072</v>
      </c>
      <c r="G547" s="664" t="s">
        <v>2305</v>
      </c>
      <c r="H547" s="664" t="s">
        <v>2404</v>
      </c>
      <c r="I547" s="664" t="s">
        <v>2405</v>
      </c>
      <c r="J547" s="664" t="s">
        <v>2406</v>
      </c>
      <c r="K547" s="664" t="s">
        <v>2407</v>
      </c>
      <c r="L547" s="666">
        <v>52.749775384967045</v>
      </c>
      <c r="M547" s="666">
        <v>3</v>
      </c>
      <c r="N547" s="667">
        <v>158.24932615490113</v>
      </c>
    </row>
    <row r="548" spans="1:14" ht="14.4" customHeight="1" x14ac:dyDescent="0.3">
      <c r="A548" s="662" t="s">
        <v>543</v>
      </c>
      <c r="B548" s="663" t="s">
        <v>544</v>
      </c>
      <c r="C548" s="664" t="s">
        <v>553</v>
      </c>
      <c r="D548" s="665" t="s">
        <v>3069</v>
      </c>
      <c r="E548" s="664" t="s">
        <v>559</v>
      </c>
      <c r="F548" s="665" t="s">
        <v>3072</v>
      </c>
      <c r="G548" s="664" t="s">
        <v>2305</v>
      </c>
      <c r="H548" s="664" t="s">
        <v>2408</v>
      </c>
      <c r="I548" s="664" t="s">
        <v>2409</v>
      </c>
      <c r="J548" s="664" t="s">
        <v>629</v>
      </c>
      <c r="K548" s="664" t="s">
        <v>2410</v>
      </c>
      <c r="L548" s="666">
        <v>35.156571874403411</v>
      </c>
      <c r="M548" s="666">
        <v>9</v>
      </c>
      <c r="N548" s="667">
        <v>316.40914686963072</v>
      </c>
    </row>
    <row r="549" spans="1:14" ht="14.4" customHeight="1" x14ac:dyDescent="0.3">
      <c r="A549" s="662" t="s">
        <v>543</v>
      </c>
      <c r="B549" s="663" t="s">
        <v>544</v>
      </c>
      <c r="C549" s="664" t="s">
        <v>553</v>
      </c>
      <c r="D549" s="665" t="s">
        <v>3069</v>
      </c>
      <c r="E549" s="664" t="s">
        <v>559</v>
      </c>
      <c r="F549" s="665" t="s">
        <v>3072</v>
      </c>
      <c r="G549" s="664" t="s">
        <v>2305</v>
      </c>
      <c r="H549" s="664" t="s">
        <v>2411</v>
      </c>
      <c r="I549" s="664" t="s">
        <v>2412</v>
      </c>
      <c r="J549" s="664" t="s">
        <v>2413</v>
      </c>
      <c r="K549" s="664" t="s">
        <v>2414</v>
      </c>
      <c r="L549" s="666">
        <v>59.478000000000009</v>
      </c>
      <c r="M549" s="666">
        <v>10</v>
      </c>
      <c r="N549" s="667">
        <v>594.78000000000009</v>
      </c>
    </row>
    <row r="550" spans="1:14" ht="14.4" customHeight="1" x14ac:dyDescent="0.3">
      <c r="A550" s="662" t="s">
        <v>543</v>
      </c>
      <c r="B550" s="663" t="s">
        <v>544</v>
      </c>
      <c r="C550" s="664" t="s">
        <v>553</v>
      </c>
      <c r="D550" s="665" t="s">
        <v>3069</v>
      </c>
      <c r="E550" s="664" t="s">
        <v>559</v>
      </c>
      <c r="F550" s="665" t="s">
        <v>3072</v>
      </c>
      <c r="G550" s="664" t="s">
        <v>2305</v>
      </c>
      <c r="H550" s="664" t="s">
        <v>2415</v>
      </c>
      <c r="I550" s="664" t="s">
        <v>2416</v>
      </c>
      <c r="J550" s="664" t="s">
        <v>2417</v>
      </c>
      <c r="K550" s="664" t="s">
        <v>2038</v>
      </c>
      <c r="L550" s="666">
        <v>76.359895809805963</v>
      </c>
      <c r="M550" s="666">
        <v>12</v>
      </c>
      <c r="N550" s="667">
        <v>916.31874971767161</v>
      </c>
    </row>
    <row r="551" spans="1:14" ht="14.4" customHeight="1" x14ac:dyDescent="0.3">
      <c r="A551" s="662" t="s">
        <v>543</v>
      </c>
      <c r="B551" s="663" t="s">
        <v>544</v>
      </c>
      <c r="C551" s="664" t="s">
        <v>553</v>
      </c>
      <c r="D551" s="665" t="s">
        <v>3069</v>
      </c>
      <c r="E551" s="664" t="s">
        <v>559</v>
      </c>
      <c r="F551" s="665" t="s">
        <v>3072</v>
      </c>
      <c r="G551" s="664" t="s">
        <v>2305</v>
      </c>
      <c r="H551" s="664" t="s">
        <v>2418</v>
      </c>
      <c r="I551" s="664" t="s">
        <v>2419</v>
      </c>
      <c r="J551" s="664" t="s">
        <v>2417</v>
      </c>
      <c r="K551" s="664" t="s">
        <v>2420</v>
      </c>
      <c r="L551" s="666">
        <v>267.2673614849711</v>
      </c>
      <c r="M551" s="666">
        <v>7</v>
      </c>
      <c r="N551" s="667">
        <v>1870.8715303947977</v>
      </c>
    </row>
    <row r="552" spans="1:14" ht="14.4" customHeight="1" x14ac:dyDescent="0.3">
      <c r="A552" s="662" t="s">
        <v>543</v>
      </c>
      <c r="B552" s="663" t="s">
        <v>544</v>
      </c>
      <c r="C552" s="664" t="s">
        <v>553</v>
      </c>
      <c r="D552" s="665" t="s">
        <v>3069</v>
      </c>
      <c r="E552" s="664" t="s">
        <v>559</v>
      </c>
      <c r="F552" s="665" t="s">
        <v>3072</v>
      </c>
      <c r="G552" s="664" t="s">
        <v>2305</v>
      </c>
      <c r="H552" s="664" t="s">
        <v>2421</v>
      </c>
      <c r="I552" s="664" t="s">
        <v>2422</v>
      </c>
      <c r="J552" s="664" t="s">
        <v>2423</v>
      </c>
      <c r="K552" s="664" t="s">
        <v>575</v>
      </c>
      <c r="L552" s="666">
        <v>120.21714285714289</v>
      </c>
      <c r="M552" s="666">
        <v>7</v>
      </c>
      <c r="N552" s="667">
        <v>841.52000000000021</v>
      </c>
    </row>
    <row r="553" spans="1:14" ht="14.4" customHeight="1" x14ac:dyDescent="0.3">
      <c r="A553" s="662" t="s">
        <v>543</v>
      </c>
      <c r="B553" s="663" t="s">
        <v>544</v>
      </c>
      <c r="C553" s="664" t="s">
        <v>553</v>
      </c>
      <c r="D553" s="665" t="s">
        <v>3069</v>
      </c>
      <c r="E553" s="664" t="s">
        <v>559</v>
      </c>
      <c r="F553" s="665" t="s">
        <v>3072</v>
      </c>
      <c r="G553" s="664" t="s">
        <v>2305</v>
      </c>
      <c r="H553" s="664" t="s">
        <v>2424</v>
      </c>
      <c r="I553" s="664" t="s">
        <v>2425</v>
      </c>
      <c r="J553" s="664" t="s">
        <v>2426</v>
      </c>
      <c r="K553" s="664" t="s">
        <v>2427</v>
      </c>
      <c r="L553" s="666">
        <v>3299.9999999999991</v>
      </c>
      <c r="M553" s="666">
        <v>1</v>
      </c>
      <c r="N553" s="667">
        <v>3299.9999999999991</v>
      </c>
    </row>
    <row r="554" spans="1:14" ht="14.4" customHeight="1" x14ac:dyDescent="0.3">
      <c r="A554" s="662" t="s">
        <v>543</v>
      </c>
      <c r="B554" s="663" t="s">
        <v>544</v>
      </c>
      <c r="C554" s="664" t="s">
        <v>553</v>
      </c>
      <c r="D554" s="665" t="s">
        <v>3069</v>
      </c>
      <c r="E554" s="664" t="s">
        <v>559</v>
      </c>
      <c r="F554" s="665" t="s">
        <v>3072</v>
      </c>
      <c r="G554" s="664" t="s">
        <v>2305</v>
      </c>
      <c r="H554" s="664" t="s">
        <v>2428</v>
      </c>
      <c r="I554" s="664" t="s">
        <v>2429</v>
      </c>
      <c r="J554" s="664" t="s">
        <v>2430</v>
      </c>
      <c r="K554" s="664" t="s">
        <v>2431</v>
      </c>
      <c r="L554" s="666">
        <v>49.347200997922073</v>
      </c>
      <c r="M554" s="666">
        <v>11</v>
      </c>
      <c r="N554" s="667">
        <v>542.8192109771428</v>
      </c>
    </row>
    <row r="555" spans="1:14" ht="14.4" customHeight="1" x14ac:dyDescent="0.3">
      <c r="A555" s="662" t="s">
        <v>543</v>
      </c>
      <c r="B555" s="663" t="s">
        <v>544</v>
      </c>
      <c r="C555" s="664" t="s">
        <v>553</v>
      </c>
      <c r="D555" s="665" t="s">
        <v>3069</v>
      </c>
      <c r="E555" s="664" t="s">
        <v>559</v>
      </c>
      <c r="F555" s="665" t="s">
        <v>3072</v>
      </c>
      <c r="G555" s="664" t="s">
        <v>2305</v>
      </c>
      <c r="H555" s="664" t="s">
        <v>2432</v>
      </c>
      <c r="I555" s="664" t="s">
        <v>2433</v>
      </c>
      <c r="J555" s="664" t="s">
        <v>2434</v>
      </c>
      <c r="K555" s="664" t="s">
        <v>2435</v>
      </c>
      <c r="L555" s="666">
        <v>81.706326393419218</v>
      </c>
      <c r="M555" s="666">
        <v>3</v>
      </c>
      <c r="N555" s="667">
        <v>245.11897918025767</v>
      </c>
    </row>
    <row r="556" spans="1:14" ht="14.4" customHeight="1" x14ac:dyDescent="0.3">
      <c r="A556" s="662" t="s">
        <v>543</v>
      </c>
      <c r="B556" s="663" t="s">
        <v>544</v>
      </c>
      <c r="C556" s="664" t="s">
        <v>553</v>
      </c>
      <c r="D556" s="665" t="s">
        <v>3069</v>
      </c>
      <c r="E556" s="664" t="s">
        <v>559</v>
      </c>
      <c r="F556" s="665" t="s">
        <v>3072</v>
      </c>
      <c r="G556" s="664" t="s">
        <v>2305</v>
      </c>
      <c r="H556" s="664" t="s">
        <v>2436</v>
      </c>
      <c r="I556" s="664" t="s">
        <v>2437</v>
      </c>
      <c r="J556" s="664" t="s">
        <v>2438</v>
      </c>
      <c r="K556" s="664" t="s">
        <v>1847</v>
      </c>
      <c r="L556" s="666">
        <v>36.213581951358087</v>
      </c>
      <c r="M556" s="666">
        <v>19</v>
      </c>
      <c r="N556" s="667">
        <v>688.05805707580362</v>
      </c>
    </row>
    <row r="557" spans="1:14" ht="14.4" customHeight="1" x14ac:dyDescent="0.3">
      <c r="A557" s="662" t="s">
        <v>543</v>
      </c>
      <c r="B557" s="663" t="s">
        <v>544</v>
      </c>
      <c r="C557" s="664" t="s">
        <v>553</v>
      </c>
      <c r="D557" s="665" t="s">
        <v>3069</v>
      </c>
      <c r="E557" s="664" t="s">
        <v>559</v>
      </c>
      <c r="F557" s="665" t="s">
        <v>3072</v>
      </c>
      <c r="G557" s="664" t="s">
        <v>2305</v>
      </c>
      <c r="H557" s="664" t="s">
        <v>2439</v>
      </c>
      <c r="I557" s="664" t="s">
        <v>2440</v>
      </c>
      <c r="J557" s="664" t="s">
        <v>2441</v>
      </c>
      <c r="K557" s="664" t="s">
        <v>2442</v>
      </c>
      <c r="L557" s="666">
        <v>169.61174707754853</v>
      </c>
      <c r="M557" s="666">
        <v>10</v>
      </c>
      <c r="N557" s="667">
        <v>1696.1174707754853</v>
      </c>
    </row>
    <row r="558" spans="1:14" ht="14.4" customHeight="1" x14ac:dyDescent="0.3">
      <c r="A558" s="662" t="s">
        <v>543</v>
      </c>
      <c r="B558" s="663" t="s">
        <v>544</v>
      </c>
      <c r="C558" s="664" t="s">
        <v>553</v>
      </c>
      <c r="D558" s="665" t="s">
        <v>3069</v>
      </c>
      <c r="E558" s="664" t="s">
        <v>559</v>
      </c>
      <c r="F558" s="665" t="s">
        <v>3072</v>
      </c>
      <c r="G558" s="664" t="s">
        <v>2305</v>
      </c>
      <c r="H558" s="664" t="s">
        <v>2443</v>
      </c>
      <c r="I558" s="664" t="s">
        <v>2444</v>
      </c>
      <c r="J558" s="664" t="s">
        <v>2445</v>
      </c>
      <c r="K558" s="664" t="s">
        <v>2446</v>
      </c>
      <c r="L558" s="666">
        <v>32.929960509431275</v>
      </c>
      <c r="M558" s="666">
        <v>9</v>
      </c>
      <c r="N558" s="667">
        <v>296.36964458488148</v>
      </c>
    </row>
    <row r="559" spans="1:14" ht="14.4" customHeight="1" x14ac:dyDescent="0.3">
      <c r="A559" s="662" t="s">
        <v>543</v>
      </c>
      <c r="B559" s="663" t="s">
        <v>544</v>
      </c>
      <c r="C559" s="664" t="s">
        <v>553</v>
      </c>
      <c r="D559" s="665" t="s">
        <v>3069</v>
      </c>
      <c r="E559" s="664" t="s">
        <v>559</v>
      </c>
      <c r="F559" s="665" t="s">
        <v>3072</v>
      </c>
      <c r="G559" s="664" t="s">
        <v>2305</v>
      </c>
      <c r="H559" s="664" t="s">
        <v>2447</v>
      </c>
      <c r="I559" s="664" t="s">
        <v>2448</v>
      </c>
      <c r="J559" s="664" t="s">
        <v>2445</v>
      </c>
      <c r="K559" s="664" t="s">
        <v>2449</v>
      </c>
      <c r="L559" s="666">
        <v>92.09076923076924</v>
      </c>
      <c r="M559" s="666">
        <v>13</v>
      </c>
      <c r="N559" s="667">
        <v>1197.18</v>
      </c>
    </row>
    <row r="560" spans="1:14" ht="14.4" customHeight="1" x14ac:dyDescent="0.3">
      <c r="A560" s="662" t="s">
        <v>543</v>
      </c>
      <c r="B560" s="663" t="s">
        <v>544</v>
      </c>
      <c r="C560" s="664" t="s">
        <v>553</v>
      </c>
      <c r="D560" s="665" t="s">
        <v>3069</v>
      </c>
      <c r="E560" s="664" t="s">
        <v>559</v>
      </c>
      <c r="F560" s="665" t="s">
        <v>3072</v>
      </c>
      <c r="G560" s="664" t="s">
        <v>2305</v>
      </c>
      <c r="H560" s="664" t="s">
        <v>2450</v>
      </c>
      <c r="I560" s="664" t="s">
        <v>2451</v>
      </c>
      <c r="J560" s="664" t="s">
        <v>2445</v>
      </c>
      <c r="K560" s="664" t="s">
        <v>2452</v>
      </c>
      <c r="L560" s="666">
        <v>118.51148990803506</v>
      </c>
      <c r="M560" s="666">
        <v>6</v>
      </c>
      <c r="N560" s="667">
        <v>711.06893944821036</v>
      </c>
    </row>
    <row r="561" spans="1:14" ht="14.4" customHeight="1" x14ac:dyDescent="0.3">
      <c r="A561" s="662" t="s">
        <v>543</v>
      </c>
      <c r="B561" s="663" t="s">
        <v>544</v>
      </c>
      <c r="C561" s="664" t="s">
        <v>553</v>
      </c>
      <c r="D561" s="665" t="s">
        <v>3069</v>
      </c>
      <c r="E561" s="664" t="s">
        <v>559</v>
      </c>
      <c r="F561" s="665" t="s">
        <v>3072</v>
      </c>
      <c r="G561" s="664" t="s">
        <v>2305</v>
      </c>
      <c r="H561" s="664" t="s">
        <v>2453</v>
      </c>
      <c r="I561" s="664" t="s">
        <v>2454</v>
      </c>
      <c r="J561" s="664" t="s">
        <v>2455</v>
      </c>
      <c r="K561" s="664" t="s">
        <v>2456</v>
      </c>
      <c r="L561" s="666">
        <v>1543.0284529295632</v>
      </c>
      <c r="M561" s="666">
        <v>4</v>
      </c>
      <c r="N561" s="667">
        <v>6172.1138117182527</v>
      </c>
    </row>
    <row r="562" spans="1:14" ht="14.4" customHeight="1" x14ac:dyDescent="0.3">
      <c r="A562" s="662" t="s">
        <v>543</v>
      </c>
      <c r="B562" s="663" t="s">
        <v>544</v>
      </c>
      <c r="C562" s="664" t="s">
        <v>553</v>
      </c>
      <c r="D562" s="665" t="s">
        <v>3069</v>
      </c>
      <c r="E562" s="664" t="s">
        <v>559</v>
      </c>
      <c r="F562" s="665" t="s">
        <v>3072</v>
      </c>
      <c r="G562" s="664" t="s">
        <v>2305</v>
      </c>
      <c r="H562" s="664" t="s">
        <v>2457</v>
      </c>
      <c r="I562" s="664" t="s">
        <v>2458</v>
      </c>
      <c r="J562" s="664" t="s">
        <v>2319</v>
      </c>
      <c r="K562" s="664" t="s">
        <v>2459</v>
      </c>
      <c r="L562" s="666">
        <v>57.81</v>
      </c>
      <c r="M562" s="666">
        <v>2</v>
      </c>
      <c r="N562" s="667">
        <v>115.62</v>
      </c>
    </row>
    <row r="563" spans="1:14" ht="14.4" customHeight="1" x14ac:dyDescent="0.3">
      <c r="A563" s="662" t="s">
        <v>543</v>
      </c>
      <c r="B563" s="663" t="s">
        <v>544</v>
      </c>
      <c r="C563" s="664" t="s">
        <v>553</v>
      </c>
      <c r="D563" s="665" t="s">
        <v>3069</v>
      </c>
      <c r="E563" s="664" t="s">
        <v>559</v>
      </c>
      <c r="F563" s="665" t="s">
        <v>3072</v>
      </c>
      <c r="G563" s="664" t="s">
        <v>2305</v>
      </c>
      <c r="H563" s="664" t="s">
        <v>2460</v>
      </c>
      <c r="I563" s="664" t="s">
        <v>2461</v>
      </c>
      <c r="J563" s="664" t="s">
        <v>2319</v>
      </c>
      <c r="K563" s="664" t="s">
        <v>1671</v>
      </c>
      <c r="L563" s="666">
        <v>78.9940909090909</v>
      </c>
      <c r="M563" s="666">
        <v>22</v>
      </c>
      <c r="N563" s="667">
        <v>1737.87</v>
      </c>
    </row>
    <row r="564" spans="1:14" ht="14.4" customHeight="1" x14ac:dyDescent="0.3">
      <c r="A564" s="662" t="s">
        <v>543</v>
      </c>
      <c r="B564" s="663" t="s">
        <v>544</v>
      </c>
      <c r="C564" s="664" t="s">
        <v>553</v>
      </c>
      <c r="D564" s="665" t="s">
        <v>3069</v>
      </c>
      <c r="E564" s="664" t="s">
        <v>559</v>
      </c>
      <c r="F564" s="665" t="s">
        <v>3072</v>
      </c>
      <c r="G564" s="664" t="s">
        <v>2305</v>
      </c>
      <c r="H564" s="664" t="s">
        <v>2462</v>
      </c>
      <c r="I564" s="664" t="s">
        <v>2462</v>
      </c>
      <c r="J564" s="664" t="s">
        <v>2463</v>
      </c>
      <c r="K564" s="664" t="s">
        <v>2464</v>
      </c>
      <c r="L564" s="666">
        <v>63.726621555287032</v>
      </c>
      <c r="M564" s="666">
        <v>12</v>
      </c>
      <c r="N564" s="667">
        <v>764.71945866344436</v>
      </c>
    </row>
    <row r="565" spans="1:14" ht="14.4" customHeight="1" x14ac:dyDescent="0.3">
      <c r="A565" s="662" t="s">
        <v>543</v>
      </c>
      <c r="B565" s="663" t="s">
        <v>544</v>
      </c>
      <c r="C565" s="664" t="s">
        <v>553</v>
      </c>
      <c r="D565" s="665" t="s">
        <v>3069</v>
      </c>
      <c r="E565" s="664" t="s">
        <v>559</v>
      </c>
      <c r="F565" s="665" t="s">
        <v>3072</v>
      </c>
      <c r="G565" s="664" t="s">
        <v>2305</v>
      </c>
      <c r="H565" s="664" t="s">
        <v>2465</v>
      </c>
      <c r="I565" s="664" t="s">
        <v>2465</v>
      </c>
      <c r="J565" s="664" t="s">
        <v>2466</v>
      </c>
      <c r="K565" s="664" t="s">
        <v>627</v>
      </c>
      <c r="L565" s="666">
        <v>116.71981830399294</v>
      </c>
      <c r="M565" s="666">
        <v>1</v>
      </c>
      <c r="N565" s="667">
        <v>116.71981830399294</v>
      </c>
    </row>
    <row r="566" spans="1:14" ht="14.4" customHeight="1" x14ac:dyDescent="0.3">
      <c r="A566" s="662" t="s">
        <v>543</v>
      </c>
      <c r="B566" s="663" t="s">
        <v>544</v>
      </c>
      <c r="C566" s="664" t="s">
        <v>553</v>
      </c>
      <c r="D566" s="665" t="s">
        <v>3069</v>
      </c>
      <c r="E566" s="664" t="s">
        <v>559</v>
      </c>
      <c r="F566" s="665" t="s">
        <v>3072</v>
      </c>
      <c r="G566" s="664" t="s">
        <v>2305</v>
      </c>
      <c r="H566" s="664" t="s">
        <v>2467</v>
      </c>
      <c r="I566" s="664" t="s">
        <v>2468</v>
      </c>
      <c r="J566" s="664" t="s">
        <v>2469</v>
      </c>
      <c r="K566" s="664" t="s">
        <v>2470</v>
      </c>
      <c r="L566" s="666">
        <v>332.16482355513392</v>
      </c>
      <c r="M566" s="666">
        <v>2</v>
      </c>
      <c r="N566" s="667">
        <v>664.32964711026784</v>
      </c>
    </row>
    <row r="567" spans="1:14" ht="14.4" customHeight="1" x14ac:dyDescent="0.3">
      <c r="A567" s="662" t="s">
        <v>543</v>
      </c>
      <c r="B567" s="663" t="s">
        <v>544</v>
      </c>
      <c r="C567" s="664" t="s">
        <v>553</v>
      </c>
      <c r="D567" s="665" t="s">
        <v>3069</v>
      </c>
      <c r="E567" s="664" t="s">
        <v>559</v>
      </c>
      <c r="F567" s="665" t="s">
        <v>3072</v>
      </c>
      <c r="G567" s="664" t="s">
        <v>2305</v>
      </c>
      <c r="H567" s="664" t="s">
        <v>2471</v>
      </c>
      <c r="I567" s="664" t="s">
        <v>2472</v>
      </c>
      <c r="J567" s="664" t="s">
        <v>2473</v>
      </c>
      <c r="K567" s="664" t="s">
        <v>2474</v>
      </c>
      <c r="L567" s="666">
        <v>322.90207183053917</v>
      </c>
      <c r="M567" s="666">
        <v>9</v>
      </c>
      <c r="N567" s="667">
        <v>2906.1186464748525</v>
      </c>
    </row>
    <row r="568" spans="1:14" ht="14.4" customHeight="1" x14ac:dyDescent="0.3">
      <c r="A568" s="662" t="s">
        <v>543</v>
      </c>
      <c r="B568" s="663" t="s">
        <v>544</v>
      </c>
      <c r="C568" s="664" t="s">
        <v>553</v>
      </c>
      <c r="D568" s="665" t="s">
        <v>3069</v>
      </c>
      <c r="E568" s="664" t="s">
        <v>559</v>
      </c>
      <c r="F568" s="665" t="s">
        <v>3072</v>
      </c>
      <c r="G568" s="664" t="s">
        <v>2305</v>
      </c>
      <c r="H568" s="664" t="s">
        <v>2475</v>
      </c>
      <c r="I568" s="664" t="s">
        <v>2476</v>
      </c>
      <c r="J568" s="664" t="s">
        <v>2477</v>
      </c>
      <c r="K568" s="664" t="s">
        <v>2478</v>
      </c>
      <c r="L568" s="666">
        <v>676.2600000000001</v>
      </c>
      <c r="M568" s="666">
        <v>1</v>
      </c>
      <c r="N568" s="667">
        <v>676.2600000000001</v>
      </c>
    </row>
    <row r="569" spans="1:14" ht="14.4" customHeight="1" x14ac:dyDescent="0.3">
      <c r="A569" s="662" t="s">
        <v>543</v>
      </c>
      <c r="B569" s="663" t="s">
        <v>544</v>
      </c>
      <c r="C569" s="664" t="s">
        <v>553</v>
      </c>
      <c r="D569" s="665" t="s">
        <v>3069</v>
      </c>
      <c r="E569" s="664" t="s">
        <v>559</v>
      </c>
      <c r="F569" s="665" t="s">
        <v>3072</v>
      </c>
      <c r="G569" s="664" t="s">
        <v>2305</v>
      </c>
      <c r="H569" s="664" t="s">
        <v>2479</v>
      </c>
      <c r="I569" s="664" t="s">
        <v>2480</v>
      </c>
      <c r="J569" s="664" t="s">
        <v>2481</v>
      </c>
      <c r="K569" s="664" t="s">
        <v>607</v>
      </c>
      <c r="L569" s="666">
        <v>46.824584532575081</v>
      </c>
      <c r="M569" s="666">
        <v>49</v>
      </c>
      <c r="N569" s="667">
        <v>2294.404642096179</v>
      </c>
    </row>
    <row r="570" spans="1:14" ht="14.4" customHeight="1" x14ac:dyDescent="0.3">
      <c r="A570" s="662" t="s">
        <v>543</v>
      </c>
      <c r="B570" s="663" t="s">
        <v>544</v>
      </c>
      <c r="C570" s="664" t="s">
        <v>553</v>
      </c>
      <c r="D570" s="665" t="s">
        <v>3069</v>
      </c>
      <c r="E570" s="664" t="s">
        <v>559</v>
      </c>
      <c r="F570" s="665" t="s">
        <v>3072</v>
      </c>
      <c r="G570" s="664" t="s">
        <v>2305</v>
      </c>
      <c r="H570" s="664" t="s">
        <v>2482</v>
      </c>
      <c r="I570" s="664" t="s">
        <v>2482</v>
      </c>
      <c r="J570" s="664" t="s">
        <v>2483</v>
      </c>
      <c r="K570" s="664" t="s">
        <v>1259</v>
      </c>
      <c r="L570" s="666">
        <v>138.77000000000001</v>
      </c>
      <c r="M570" s="666">
        <v>2</v>
      </c>
      <c r="N570" s="667">
        <v>277.54000000000002</v>
      </c>
    </row>
    <row r="571" spans="1:14" ht="14.4" customHeight="1" x14ac:dyDescent="0.3">
      <c r="A571" s="662" t="s">
        <v>543</v>
      </c>
      <c r="B571" s="663" t="s">
        <v>544</v>
      </c>
      <c r="C571" s="664" t="s">
        <v>553</v>
      </c>
      <c r="D571" s="665" t="s">
        <v>3069</v>
      </c>
      <c r="E571" s="664" t="s">
        <v>559</v>
      </c>
      <c r="F571" s="665" t="s">
        <v>3072</v>
      </c>
      <c r="G571" s="664" t="s">
        <v>2305</v>
      </c>
      <c r="H571" s="664" t="s">
        <v>2484</v>
      </c>
      <c r="I571" s="664" t="s">
        <v>2485</v>
      </c>
      <c r="J571" s="664" t="s">
        <v>2486</v>
      </c>
      <c r="K571" s="664" t="s">
        <v>1671</v>
      </c>
      <c r="L571" s="666">
        <v>46.201483102395983</v>
      </c>
      <c r="M571" s="666">
        <v>13</v>
      </c>
      <c r="N571" s="667">
        <v>600.61928033114782</v>
      </c>
    </row>
    <row r="572" spans="1:14" ht="14.4" customHeight="1" x14ac:dyDescent="0.3">
      <c r="A572" s="662" t="s">
        <v>543</v>
      </c>
      <c r="B572" s="663" t="s">
        <v>544</v>
      </c>
      <c r="C572" s="664" t="s">
        <v>553</v>
      </c>
      <c r="D572" s="665" t="s">
        <v>3069</v>
      </c>
      <c r="E572" s="664" t="s">
        <v>559</v>
      </c>
      <c r="F572" s="665" t="s">
        <v>3072</v>
      </c>
      <c r="G572" s="664" t="s">
        <v>2305</v>
      </c>
      <c r="H572" s="664" t="s">
        <v>2487</v>
      </c>
      <c r="I572" s="664" t="s">
        <v>2488</v>
      </c>
      <c r="J572" s="664" t="s">
        <v>2489</v>
      </c>
      <c r="K572" s="664" t="s">
        <v>2490</v>
      </c>
      <c r="L572" s="666">
        <v>88.429518823794155</v>
      </c>
      <c r="M572" s="666">
        <v>7</v>
      </c>
      <c r="N572" s="667">
        <v>619.00663176655905</v>
      </c>
    </row>
    <row r="573" spans="1:14" ht="14.4" customHeight="1" x14ac:dyDescent="0.3">
      <c r="A573" s="662" t="s">
        <v>543</v>
      </c>
      <c r="B573" s="663" t="s">
        <v>544</v>
      </c>
      <c r="C573" s="664" t="s">
        <v>553</v>
      </c>
      <c r="D573" s="665" t="s">
        <v>3069</v>
      </c>
      <c r="E573" s="664" t="s">
        <v>559</v>
      </c>
      <c r="F573" s="665" t="s">
        <v>3072</v>
      </c>
      <c r="G573" s="664" t="s">
        <v>2305</v>
      </c>
      <c r="H573" s="664" t="s">
        <v>2491</v>
      </c>
      <c r="I573" s="664" t="s">
        <v>2492</v>
      </c>
      <c r="J573" s="664" t="s">
        <v>2493</v>
      </c>
      <c r="K573" s="664" t="s">
        <v>2494</v>
      </c>
      <c r="L573" s="666">
        <v>138.77000000000001</v>
      </c>
      <c r="M573" s="666">
        <v>2</v>
      </c>
      <c r="N573" s="667">
        <v>277.54000000000002</v>
      </c>
    </row>
    <row r="574" spans="1:14" ht="14.4" customHeight="1" x14ac:dyDescent="0.3">
      <c r="A574" s="662" t="s">
        <v>543</v>
      </c>
      <c r="B574" s="663" t="s">
        <v>544</v>
      </c>
      <c r="C574" s="664" t="s">
        <v>553</v>
      </c>
      <c r="D574" s="665" t="s">
        <v>3069</v>
      </c>
      <c r="E574" s="664" t="s">
        <v>559</v>
      </c>
      <c r="F574" s="665" t="s">
        <v>3072</v>
      </c>
      <c r="G574" s="664" t="s">
        <v>2305</v>
      </c>
      <c r="H574" s="664" t="s">
        <v>2495</v>
      </c>
      <c r="I574" s="664" t="s">
        <v>2496</v>
      </c>
      <c r="J574" s="664" t="s">
        <v>2481</v>
      </c>
      <c r="K574" s="664" t="s">
        <v>1081</v>
      </c>
      <c r="L574" s="666">
        <v>103.43999999999998</v>
      </c>
      <c r="M574" s="666">
        <v>8</v>
      </c>
      <c r="N574" s="667">
        <v>827.51999999999987</v>
      </c>
    </row>
    <row r="575" spans="1:14" ht="14.4" customHeight="1" x14ac:dyDescent="0.3">
      <c r="A575" s="662" t="s">
        <v>543</v>
      </c>
      <c r="B575" s="663" t="s">
        <v>544</v>
      </c>
      <c r="C575" s="664" t="s">
        <v>553</v>
      </c>
      <c r="D575" s="665" t="s">
        <v>3069</v>
      </c>
      <c r="E575" s="664" t="s">
        <v>559</v>
      </c>
      <c r="F575" s="665" t="s">
        <v>3072</v>
      </c>
      <c r="G575" s="664" t="s">
        <v>2305</v>
      </c>
      <c r="H575" s="664" t="s">
        <v>2497</v>
      </c>
      <c r="I575" s="664" t="s">
        <v>2498</v>
      </c>
      <c r="J575" s="664" t="s">
        <v>2499</v>
      </c>
      <c r="K575" s="664" t="s">
        <v>2500</v>
      </c>
      <c r="L575" s="666">
        <v>1149.42</v>
      </c>
      <c r="M575" s="666">
        <v>1</v>
      </c>
      <c r="N575" s="667">
        <v>1149.42</v>
      </c>
    </row>
    <row r="576" spans="1:14" ht="14.4" customHeight="1" x14ac:dyDescent="0.3">
      <c r="A576" s="662" t="s">
        <v>543</v>
      </c>
      <c r="B576" s="663" t="s">
        <v>544</v>
      </c>
      <c r="C576" s="664" t="s">
        <v>553</v>
      </c>
      <c r="D576" s="665" t="s">
        <v>3069</v>
      </c>
      <c r="E576" s="664" t="s">
        <v>559</v>
      </c>
      <c r="F576" s="665" t="s">
        <v>3072</v>
      </c>
      <c r="G576" s="664" t="s">
        <v>2305</v>
      </c>
      <c r="H576" s="664" t="s">
        <v>2501</v>
      </c>
      <c r="I576" s="664" t="s">
        <v>2502</v>
      </c>
      <c r="J576" s="664" t="s">
        <v>2503</v>
      </c>
      <c r="K576" s="664" t="s">
        <v>2251</v>
      </c>
      <c r="L576" s="666">
        <v>41.247964947721293</v>
      </c>
      <c r="M576" s="666">
        <v>5</v>
      </c>
      <c r="N576" s="667">
        <v>206.23982473860647</v>
      </c>
    </row>
    <row r="577" spans="1:14" ht="14.4" customHeight="1" x14ac:dyDescent="0.3">
      <c r="A577" s="662" t="s">
        <v>543</v>
      </c>
      <c r="B577" s="663" t="s">
        <v>544</v>
      </c>
      <c r="C577" s="664" t="s">
        <v>553</v>
      </c>
      <c r="D577" s="665" t="s">
        <v>3069</v>
      </c>
      <c r="E577" s="664" t="s">
        <v>559</v>
      </c>
      <c r="F577" s="665" t="s">
        <v>3072</v>
      </c>
      <c r="G577" s="664" t="s">
        <v>2305</v>
      </c>
      <c r="H577" s="664" t="s">
        <v>2504</v>
      </c>
      <c r="I577" s="664" t="s">
        <v>2505</v>
      </c>
      <c r="J577" s="664" t="s">
        <v>2506</v>
      </c>
      <c r="K577" s="664" t="s">
        <v>1610</v>
      </c>
      <c r="L577" s="666">
        <v>86.1121052631579</v>
      </c>
      <c r="M577" s="666">
        <v>19</v>
      </c>
      <c r="N577" s="667">
        <v>1636.13</v>
      </c>
    </row>
    <row r="578" spans="1:14" ht="14.4" customHeight="1" x14ac:dyDescent="0.3">
      <c r="A578" s="662" t="s">
        <v>543</v>
      </c>
      <c r="B578" s="663" t="s">
        <v>544</v>
      </c>
      <c r="C578" s="664" t="s">
        <v>553</v>
      </c>
      <c r="D578" s="665" t="s">
        <v>3069</v>
      </c>
      <c r="E578" s="664" t="s">
        <v>559</v>
      </c>
      <c r="F578" s="665" t="s">
        <v>3072</v>
      </c>
      <c r="G578" s="664" t="s">
        <v>2305</v>
      </c>
      <c r="H578" s="664" t="s">
        <v>2507</v>
      </c>
      <c r="I578" s="664" t="s">
        <v>2508</v>
      </c>
      <c r="J578" s="664" t="s">
        <v>2509</v>
      </c>
      <c r="K578" s="664" t="s">
        <v>2407</v>
      </c>
      <c r="L578" s="666">
        <v>162.79000000000002</v>
      </c>
      <c r="M578" s="666">
        <v>5</v>
      </c>
      <c r="N578" s="667">
        <v>813.95</v>
      </c>
    </row>
    <row r="579" spans="1:14" ht="14.4" customHeight="1" x14ac:dyDescent="0.3">
      <c r="A579" s="662" t="s">
        <v>543</v>
      </c>
      <c r="B579" s="663" t="s">
        <v>544</v>
      </c>
      <c r="C579" s="664" t="s">
        <v>553</v>
      </c>
      <c r="D579" s="665" t="s">
        <v>3069</v>
      </c>
      <c r="E579" s="664" t="s">
        <v>559</v>
      </c>
      <c r="F579" s="665" t="s">
        <v>3072</v>
      </c>
      <c r="G579" s="664" t="s">
        <v>2305</v>
      </c>
      <c r="H579" s="664" t="s">
        <v>2510</v>
      </c>
      <c r="I579" s="664" t="s">
        <v>2511</v>
      </c>
      <c r="J579" s="664" t="s">
        <v>2506</v>
      </c>
      <c r="K579" s="664" t="s">
        <v>2512</v>
      </c>
      <c r="L579" s="666">
        <v>222.20999999999992</v>
      </c>
      <c r="M579" s="666">
        <v>4</v>
      </c>
      <c r="N579" s="667">
        <v>888.83999999999969</v>
      </c>
    </row>
    <row r="580" spans="1:14" ht="14.4" customHeight="1" x14ac:dyDescent="0.3">
      <c r="A580" s="662" t="s">
        <v>543</v>
      </c>
      <c r="B580" s="663" t="s">
        <v>544</v>
      </c>
      <c r="C580" s="664" t="s">
        <v>553</v>
      </c>
      <c r="D580" s="665" t="s">
        <v>3069</v>
      </c>
      <c r="E580" s="664" t="s">
        <v>559</v>
      </c>
      <c r="F580" s="665" t="s">
        <v>3072</v>
      </c>
      <c r="G580" s="664" t="s">
        <v>2305</v>
      </c>
      <c r="H580" s="664" t="s">
        <v>2513</v>
      </c>
      <c r="I580" s="664" t="s">
        <v>2514</v>
      </c>
      <c r="J580" s="664" t="s">
        <v>2515</v>
      </c>
      <c r="K580" s="664" t="s">
        <v>1285</v>
      </c>
      <c r="L580" s="666">
        <v>118.05979513084493</v>
      </c>
      <c r="M580" s="666">
        <v>28</v>
      </c>
      <c r="N580" s="667">
        <v>3305.6742636636582</v>
      </c>
    </row>
    <row r="581" spans="1:14" ht="14.4" customHeight="1" x14ac:dyDescent="0.3">
      <c r="A581" s="662" t="s">
        <v>543</v>
      </c>
      <c r="B581" s="663" t="s">
        <v>544</v>
      </c>
      <c r="C581" s="664" t="s">
        <v>553</v>
      </c>
      <c r="D581" s="665" t="s">
        <v>3069</v>
      </c>
      <c r="E581" s="664" t="s">
        <v>559</v>
      </c>
      <c r="F581" s="665" t="s">
        <v>3072</v>
      </c>
      <c r="G581" s="664" t="s">
        <v>2305</v>
      </c>
      <c r="H581" s="664" t="s">
        <v>2516</v>
      </c>
      <c r="I581" s="664" t="s">
        <v>2517</v>
      </c>
      <c r="J581" s="664" t="s">
        <v>2518</v>
      </c>
      <c r="K581" s="664" t="s">
        <v>1610</v>
      </c>
      <c r="L581" s="666">
        <v>85.13588030178758</v>
      </c>
      <c r="M581" s="666">
        <v>10</v>
      </c>
      <c r="N581" s="667">
        <v>851.35880301787574</v>
      </c>
    </row>
    <row r="582" spans="1:14" ht="14.4" customHeight="1" x14ac:dyDescent="0.3">
      <c r="A582" s="662" t="s">
        <v>543</v>
      </c>
      <c r="B582" s="663" t="s">
        <v>544</v>
      </c>
      <c r="C582" s="664" t="s">
        <v>553</v>
      </c>
      <c r="D582" s="665" t="s">
        <v>3069</v>
      </c>
      <c r="E582" s="664" t="s">
        <v>559</v>
      </c>
      <c r="F582" s="665" t="s">
        <v>3072</v>
      </c>
      <c r="G582" s="664" t="s">
        <v>2305</v>
      </c>
      <c r="H582" s="664" t="s">
        <v>2519</v>
      </c>
      <c r="I582" s="664" t="s">
        <v>2520</v>
      </c>
      <c r="J582" s="664" t="s">
        <v>2329</v>
      </c>
      <c r="K582" s="664" t="s">
        <v>2521</v>
      </c>
      <c r="L582" s="666">
        <v>129.41278627368118</v>
      </c>
      <c r="M582" s="666">
        <v>3</v>
      </c>
      <c r="N582" s="667">
        <v>388.23835882104356</v>
      </c>
    </row>
    <row r="583" spans="1:14" ht="14.4" customHeight="1" x14ac:dyDescent="0.3">
      <c r="A583" s="662" t="s">
        <v>543</v>
      </c>
      <c r="B583" s="663" t="s">
        <v>544</v>
      </c>
      <c r="C583" s="664" t="s">
        <v>553</v>
      </c>
      <c r="D583" s="665" t="s">
        <v>3069</v>
      </c>
      <c r="E583" s="664" t="s">
        <v>559</v>
      </c>
      <c r="F583" s="665" t="s">
        <v>3072</v>
      </c>
      <c r="G583" s="664" t="s">
        <v>2305</v>
      </c>
      <c r="H583" s="664" t="s">
        <v>2522</v>
      </c>
      <c r="I583" s="664" t="s">
        <v>2523</v>
      </c>
      <c r="J583" s="664" t="s">
        <v>2524</v>
      </c>
      <c r="K583" s="664" t="s">
        <v>1036</v>
      </c>
      <c r="L583" s="666">
        <v>136.7346279664653</v>
      </c>
      <c r="M583" s="666">
        <v>9</v>
      </c>
      <c r="N583" s="667">
        <v>1230.6116516981876</v>
      </c>
    </row>
    <row r="584" spans="1:14" ht="14.4" customHeight="1" x14ac:dyDescent="0.3">
      <c r="A584" s="662" t="s">
        <v>543</v>
      </c>
      <c r="B584" s="663" t="s">
        <v>544</v>
      </c>
      <c r="C584" s="664" t="s">
        <v>553</v>
      </c>
      <c r="D584" s="665" t="s">
        <v>3069</v>
      </c>
      <c r="E584" s="664" t="s">
        <v>559</v>
      </c>
      <c r="F584" s="665" t="s">
        <v>3072</v>
      </c>
      <c r="G584" s="664" t="s">
        <v>2305</v>
      </c>
      <c r="H584" s="664" t="s">
        <v>2525</v>
      </c>
      <c r="I584" s="664" t="s">
        <v>2526</v>
      </c>
      <c r="J584" s="664" t="s">
        <v>2527</v>
      </c>
      <c r="K584" s="664" t="s">
        <v>2528</v>
      </c>
      <c r="L584" s="666">
        <v>98.956710776629663</v>
      </c>
      <c r="M584" s="666">
        <v>12</v>
      </c>
      <c r="N584" s="667">
        <v>1187.4805293195559</v>
      </c>
    </row>
    <row r="585" spans="1:14" ht="14.4" customHeight="1" x14ac:dyDescent="0.3">
      <c r="A585" s="662" t="s">
        <v>543</v>
      </c>
      <c r="B585" s="663" t="s">
        <v>544</v>
      </c>
      <c r="C585" s="664" t="s">
        <v>553</v>
      </c>
      <c r="D585" s="665" t="s">
        <v>3069</v>
      </c>
      <c r="E585" s="664" t="s">
        <v>559</v>
      </c>
      <c r="F585" s="665" t="s">
        <v>3072</v>
      </c>
      <c r="G585" s="664" t="s">
        <v>2305</v>
      </c>
      <c r="H585" s="664" t="s">
        <v>2529</v>
      </c>
      <c r="I585" s="664" t="s">
        <v>2530</v>
      </c>
      <c r="J585" s="664" t="s">
        <v>2531</v>
      </c>
      <c r="K585" s="664" t="s">
        <v>2532</v>
      </c>
      <c r="L585" s="666">
        <v>387.13448030830841</v>
      </c>
      <c r="M585" s="666">
        <v>1</v>
      </c>
      <c r="N585" s="667">
        <v>387.13448030830841</v>
      </c>
    </row>
    <row r="586" spans="1:14" ht="14.4" customHeight="1" x14ac:dyDescent="0.3">
      <c r="A586" s="662" t="s">
        <v>543</v>
      </c>
      <c r="B586" s="663" t="s">
        <v>544</v>
      </c>
      <c r="C586" s="664" t="s">
        <v>553</v>
      </c>
      <c r="D586" s="665" t="s">
        <v>3069</v>
      </c>
      <c r="E586" s="664" t="s">
        <v>559</v>
      </c>
      <c r="F586" s="665" t="s">
        <v>3072</v>
      </c>
      <c r="G586" s="664" t="s">
        <v>2305</v>
      </c>
      <c r="H586" s="664" t="s">
        <v>2533</v>
      </c>
      <c r="I586" s="664" t="s">
        <v>2534</v>
      </c>
      <c r="J586" s="664" t="s">
        <v>2535</v>
      </c>
      <c r="K586" s="664" t="s">
        <v>2536</v>
      </c>
      <c r="L586" s="666">
        <v>29.25983146639917</v>
      </c>
      <c r="M586" s="666">
        <v>1</v>
      </c>
      <c r="N586" s="667">
        <v>29.25983146639917</v>
      </c>
    </row>
    <row r="587" spans="1:14" ht="14.4" customHeight="1" x14ac:dyDescent="0.3">
      <c r="A587" s="662" t="s">
        <v>543</v>
      </c>
      <c r="B587" s="663" t="s">
        <v>544</v>
      </c>
      <c r="C587" s="664" t="s">
        <v>553</v>
      </c>
      <c r="D587" s="665" t="s">
        <v>3069</v>
      </c>
      <c r="E587" s="664" t="s">
        <v>559</v>
      </c>
      <c r="F587" s="665" t="s">
        <v>3072</v>
      </c>
      <c r="G587" s="664" t="s">
        <v>2305</v>
      </c>
      <c r="H587" s="664" t="s">
        <v>2537</v>
      </c>
      <c r="I587" s="664" t="s">
        <v>2538</v>
      </c>
      <c r="J587" s="664" t="s">
        <v>2539</v>
      </c>
      <c r="K587" s="664" t="s">
        <v>2540</v>
      </c>
      <c r="L587" s="666">
        <v>23.970000000000002</v>
      </c>
      <c r="M587" s="666">
        <v>2</v>
      </c>
      <c r="N587" s="667">
        <v>47.940000000000005</v>
      </c>
    </row>
    <row r="588" spans="1:14" ht="14.4" customHeight="1" x14ac:dyDescent="0.3">
      <c r="A588" s="662" t="s">
        <v>543</v>
      </c>
      <c r="B588" s="663" t="s">
        <v>544</v>
      </c>
      <c r="C588" s="664" t="s">
        <v>553</v>
      </c>
      <c r="D588" s="665" t="s">
        <v>3069</v>
      </c>
      <c r="E588" s="664" t="s">
        <v>559</v>
      </c>
      <c r="F588" s="665" t="s">
        <v>3072</v>
      </c>
      <c r="G588" s="664" t="s">
        <v>2305</v>
      </c>
      <c r="H588" s="664" t="s">
        <v>2541</v>
      </c>
      <c r="I588" s="664" t="s">
        <v>2542</v>
      </c>
      <c r="J588" s="664" t="s">
        <v>2543</v>
      </c>
      <c r="K588" s="664" t="s">
        <v>1285</v>
      </c>
      <c r="L588" s="666">
        <v>191.82999999999998</v>
      </c>
      <c r="M588" s="666">
        <v>4</v>
      </c>
      <c r="N588" s="667">
        <v>767.31999999999994</v>
      </c>
    </row>
    <row r="589" spans="1:14" ht="14.4" customHeight="1" x14ac:dyDescent="0.3">
      <c r="A589" s="662" t="s">
        <v>543</v>
      </c>
      <c r="B589" s="663" t="s">
        <v>544</v>
      </c>
      <c r="C589" s="664" t="s">
        <v>553</v>
      </c>
      <c r="D589" s="665" t="s">
        <v>3069</v>
      </c>
      <c r="E589" s="664" t="s">
        <v>559</v>
      </c>
      <c r="F589" s="665" t="s">
        <v>3072</v>
      </c>
      <c r="G589" s="664" t="s">
        <v>2305</v>
      </c>
      <c r="H589" s="664" t="s">
        <v>2544</v>
      </c>
      <c r="I589" s="664" t="s">
        <v>2545</v>
      </c>
      <c r="J589" s="664" t="s">
        <v>2546</v>
      </c>
      <c r="K589" s="664" t="s">
        <v>2547</v>
      </c>
      <c r="L589" s="666">
        <v>25.119924148040685</v>
      </c>
      <c r="M589" s="666">
        <v>14</v>
      </c>
      <c r="N589" s="667">
        <v>351.67893807256957</v>
      </c>
    </row>
    <row r="590" spans="1:14" ht="14.4" customHeight="1" x14ac:dyDescent="0.3">
      <c r="A590" s="662" t="s">
        <v>543</v>
      </c>
      <c r="B590" s="663" t="s">
        <v>544</v>
      </c>
      <c r="C590" s="664" t="s">
        <v>553</v>
      </c>
      <c r="D590" s="665" t="s">
        <v>3069</v>
      </c>
      <c r="E590" s="664" t="s">
        <v>559</v>
      </c>
      <c r="F590" s="665" t="s">
        <v>3072</v>
      </c>
      <c r="G590" s="664" t="s">
        <v>2305</v>
      </c>
      <c r="H590" s="664" t="s">
        <v>2548</v>
      </c>
      <c r="I590" s="664" t="s">
        <v>2549</v>
      </c>
      <c r="J590" s="664" t="s">
        <v>2550</v>
      </c>
      <c r="K590" s="664" t="s">
        <v>2551</v>
      </c>
      <c r="L590" s="666">
        <v>142.38664574835616</v>
      </c>
      <c r="M590" s="666">
        <v>3</v>
      </c>
      <c r="N590" s="667">
        <v>427.15993724506848</v>
      </c>
    </row>
    <row r="591" spans="1:14" ht="14.4" customHeight="1" x14ac:dyDescent="0.3">
      <c r="A591" s="662" t="s">
        <v>543</v>
      </c>
      <c r="B591" s="663" t="s">
        <v>544</v>
      </c>
      <c r="C591" s="664" t="s">
        <v>553</v>
      </c>
      <c r="D591" s="665" t="s">
        <v>3069</v>
      </c>
      <c r="E591" s="664" t="s">
        <v>559</v>
      </c>
      <c r="F591" s="665" t="s">
        <v>3072</v>
      </c>
      <c r="G591" s="664" t="s">
        <v>2305</v>
      </c>
      <c r="H591" s="664" t="s">
        <v>2552</v>
      </c>
      <c r="I591" s="664" t="s">
        <v>2553</v>
      </c>
      <c r="J591" s="664" t="s">
        <v>2554</v>
      </c>
      <c r="K591" s="664" t="s">
        <v>1036</v>
      </c>
      <c r="L591" s="666">
        <v>61.154927020443232</v>
      </c>
      <c r="M591" s="666">
        <v>6</v>
      </c>
      <c r="N591" s="667">
        <v>366.92956212265938</v>
      </c>
    </row>
    <row r="592" spans="1:14" ht="14.4" customHeight="1" x14ac:dyDescent="0.3">
      <c r="A592" s="662" t="s">
        <v>543</v>
      </c>
      <c r="B592" s="663" t="s">
        <v>544</v>
      </c>
      <c r="C592" s="664" t="s">
        <v>553</v>
      </c>
      <c r="D592" s="665" t="s">
        <v>3069</v>
      </c>
      <c r="E592" s="664" t="s">
        <v>559</v>
      </c>
      <c r="F592" s="665" t="s">
        <v>3072</v>
      </c>
      <c r="G592" s="664" t="s">
        <v>2305</v>
      </c>
      <c r="H592" s="664" t="s">
        <v>2555</v>
      </c>
      <c r="I592" s="664" t="s">
        <v>2555</v>
      </c>
      <c r="J592" s="664" t="s">
        <v>2556</v>
      </c>
      <c r="K592" s="664" t="s">
        <v>2557</v>
      </c>
      <c r="L592" s="666">
        <v>1149.42</v>
      </c>
      <c r="M592" s="666">
        <v>1</v>
      </c>
      <c r="N592" s="667">
        <v>1149.42</v>
      </c>
    </row>
    <row r="593" spans="1:14" ht="14.4" customHeight="1" x14ac:dyDescent="0.3">
      <c r="A593" s="662" t="s">
        <v>543</v>
      </c>
      <c r="B593" s="663" t="s">
        <v>544</v>
      </c>
      <c r="C593" s="664" t="s">
        <v>553</v>
      </c>
      <c r="D593" s="665" t="s">
        <v>3069</v>
      </c>
      <c r="E593" s="664" t="s">
        <v>559</v>
      </c>
      <c r="F593" s="665" t="s">
        <v>3072</v>
      </c>
      <c r="G593" s="664" t="s">
        <v>2305</v>
      </c>
      <c r="H593" s="664" t="s">
        <v>2558</v>
      </c>
      <c r="I593" s="664" t="s">
        <v>2559</v>
      </c>
      <c r="J593" s="664" t="s">
        <v>2560</v>
      </c>
      <c r="K593" s="664" t="s">
        <v>2561</v>
      </c>
      <c r="L593" s="666">
        <v>79.463945824465327</v>
      </c>
      <c r="M593" s="666">
        <v>5</v>
      </c>
      <c r="N593" s="667">
        <v>397.31972912232663</v>
      </c>
    </row>
    <row r="594" spans="1:14" ht="14.4" customHeight="1" x14ac:dyDescent="0.3">
      <c r="A594" s="662" t="s">
        <v>543</v>
      </c>
      <c r="B594" s="663" t="s">
        <v>544</v>
      </c>
      <c r="C594" s="664" t="s">
        <v>553</v>
      </c>
      <c r="D594" s="665" t="s">
        <v>3069</v>
      </c>
      <c r="E594" s="664" t="s">
        <v>559</v>
      </c>
      <c r="F594" s="665" t="s">
        <v>3072</v>
      </c>
      <c r="G594" s="664" t="s">
        <v>2305</v>
      </c>
      <c r="H594" s="664" t="s">
        <v>2562</v>
      </c>
      <c r="I594" s="664" t="s">
        <v>2563</v>
      </c>
      <c r="J594" s="664" t="s">
        <v>2564</v>
      </c>
      <c r="K594" s="664" t="s">
        <v>2565</v>
      </c>
      <c r="L594" s="666">
        <v>50.151915692233167</v>
      </c>
      <c r="M594" s="666">
        <v>10</v>
      </c>
      <c r="N594" s="667">
        <v>501.51915692233166</v>
      </c>
    </row>
    <row r="595" spans="1:14" ht="14.4" customHeight="1" x14ac:dyDescent="0.3">
      <c r="A595" s="662" t="s">
        <v>543</v>
      </c>
      <c r="B595" s="663" t="s">
        <v>544</v>
      </c>
      <c r="C595" s="664" t="s">
        <v>553</v>
      </c>
      <c r="D595" s="665" t="s">
        <v>3069</v>
      </c>
      <c r="E595" s="664" t="s">
        <v>559</v>
      </c>
      <c r="F595" s="665" t="s">
        <v>3072</v>
      </c>
      <c r="G595" s="664" t="s">
        <v>2305</v>
      </c>
      <c r="H595" s="664" t="s">
        <v>2566</v>
      </c>
      <c r="I595" s="664" t="s">
        <v>2567</v>
      </c>
      <c r="J595" s="664" t="s">
        <v>2568</v>
      </c>
      <c r="K595" s="664" t="s">
        <v>2569</v>
      </c>
      <c r="L595" s="666">
        <v>1490.56</v>
      </c>
      <c r="M595" s="666">
        <v>1</v>
      </c>
      <c r="N595" s="667">
        <v>1490.56</v>
      </c>
    </row>
    <row r="596" spans="1:14" ht="14.4" customHeight="1" x14ac:dyDescent="0.3">
      <c r="A596" s="662" t="s">
        <v>543</v>
      </c>
      <c r="B596" s="663" t="s">
        <v>544</v>
      </c>
      <c r="C596" s="664" t="s">
        <v>553</v>
      </c>
      <c r="D596" s="665" t="s">
        <v>3069</v>
      </c>
      <c r="E596" s="664" t="s">
        <v>559</v>
      </c>
      <c r="F596" s="665" t="s">
        <v>3072</v>
      </c>
      <c r="G596" s="664" t="s">
        <v>2305</v>
      </c>
      <c r="H596" s="664" t="s">
        <v>2570</v>
      </c>
      <c r="I596" s="664" t="s">
        <v>2571</v>
      </c>
      <c r="J596" s="664" t="s">
        <v>2572</v>
      </c>
      <c r="K596" s="664" t="s">
        <v>2573</v>
      </c>
      <c r="L596" s="666">
        <v>49.45793945402874</v>
      </c>
      <c r="M596" s="666">
        <v>5</v>
      </c>
      <c r="N596" s="667">
        <v>247.28969727014371</v>
      </c>
    </row>
    <row r="597" spans="1:14" ht="14.4" customHeight="1" x14ac:dyDescent="0.3">
      <c r="A597" s="662" t="s">
        <v>543</v>
      </c>
      <c r="B597" s="663" t="s">
        <v>544</v>
      </c>
      <c r="C597" s="664" t="s">
        <v>553</v>
      </c>
      <c r="D597" s="665" t="s">
        <v>3069</v>
      </c>
      <c r="E597" s="664" t="s">
        <v>559</v>
      </c>
      <c r="F597" s="665" t="s">
        <v>3072</v>
      </c>
      <c r="G597" s="664" t="s">
        <v>2305</v>
      </c>
      <c r="H597" s="664" t="s">
        <v>2574</v>
      </c>
      <c r="I597" s="664" t="s">
        <v>2575</v>
      </c>
      <c r="J597" s="664" t="s">
        <v>2576</v>
      </c>
      <c r="K597" s="664" t="s">
        <v>1044</v>
      </c>
      <c r="L597" s="666">
        <v>133.09999999999994</v>
      </c>
      <c r="M597" s="666">
        <v>1</v>
      </c>
      <c r="N597" s="667">
        <v>133.09999999999994</v>
      </c>
    </row>
    <row r="598" spans="1:14" ht="14.4" customHeight="1" x14ac:dyDescent="0.3">
      <c r="A598" s="662" t="s">
        <v>543</v>
      </c>
      <c r="B598" s="663" t="s">
        <v>544</v>
      </c>
      <c r="C598" s="664" t="s">
        <v>553</v>
      </c>
      <c r="D598" s="665" t="s">
        <v>3069</v>
      </c>
      <c r="E598" s="664" t="s">
        <v>559</v>
      </c>
      <c r="F598" s="665" t="s">
        <v>3072</v>
      </c>
      <c r="G598" s="664" t="s">
        <v>2305</v>
      </c>
      <c r="H598" s="664" t="s">
        <v>2577</v>
      </c>
      <c r="I598" s="664" t="s">
        <v>2578</v>
      </c>
      <c r="J598" s="664" t="s">
        <v>2336</v>
      </c>
      <c r="K598" s="664" t="s">
        <v>2579</v>
      </c>
      <c r="L598" s="666">
        <v>320.06133066223146</v>
      </c>
      <c r="M598" s="666">
        <v>6</v>
      </c>
      <c r="N598" s="667">
        <v>1920.3679839733886</v>
      </c>
    </row>
    <row r="599" spans="1:14" ht="14.4" customHeight="1" x14ac:dyDescent="0.3">
      <c r="A599" s="662" t="s">
        <v>543</v>
      </c>
      <c r="B599" s="663" t="s">
        <v>544</v>
      </c>
      <c r="C599" s="664" t="s">
        <v>553</v>
      </c>
      <c r="D599" s="665" t="s">
        <v>3069</v>
      </c>
      <c r="E599" s="664" t="s">
        <v>559</v>
      </c>
      <c r="F599" s="665" t="s">
        <v>3072</v>
      </c>
      <c r="G599" s="664" t="s">
        <v>2305</v>
      </c>
      <c r="H599" s="664" t="s">
        <v>2580</v>
      </c>
      <c r="I599" s="664" t="s">
        <v>2581</v>
      </c>
      <c r="J599" s="664" t="s">
        <v>2582</v>
      </c>
      <c r="K599" s="664" t="s">
        <v>2583</v>
      </c>
      <c r="L599" s="666">
        <v>67.885091394422801</v>
      </c>
      <c r="M599" s="666">
        <v>87</v>
      </c>
      <c r="N599" s="667">
        <v>5906.0029513147838</v>
      </c>
    </row>
    <row r="600" spans="1:14" ht="14.4" customHeight="1" x14ac:dyDescent="0.3">
      <c r="A600" s="662" t="s">
        <v>543</v>
      </c>
      <c r="B600" s="663" t="s">
        <v>544</v>
      </c>
      <c r="C600" s="664" t="s">
        <v>553</v>
      </c>
      <c r="D600" s="665" t="s">
        <v>3069</v>
      </c>
      <c r="E600" s="664" t="s">
        <v>559</v>
      </c>
      <c r="F600" s="665" t="s">
        <v>3072</v>
      </c>
      <c r="G600" s="664" t="s">
        <v>2305</v>
      </c>
      <c r="H600" s="664" t="s">
        <v>2584</v>
      </c>
      <c r="I600" s="664" t="s">
        <v>2585</v>
      </c>
      <c r="J600" s="664" t="s">
        <v>2586</v>
      </c>
      <c r="K600" s="664" t="s">
        <v>2587</v>
      </c>
      <c r="L600" s="666">
        <v>18.93</v>
      </c>
      <c r="M600" s="666">
        <v>1</v>
      </c>
      <c r="N600" s="667">
        <v>18.93</v>
      </c>
    </row>
    <row r="601" spans="1:14" ht="14.4" customHeight="1" x14ac:dyDescent="0.3">
      <c r="A601" s="662" t="s">
        <v>543</v>
      </c>
      <c r="B601" s="663" t="s">
        <v>544</v>
      </c>
      <c r="C601" s="664" t="s">
        <v>553</v>
      </c>
      <c r="D601" s="665" t="s">
        <v>3069</v>
      </c>
      <c r="E601" s="664" t="s">
        <v>559</v>
      </c>
      <c r="F601" s="665" t="s">
        <v>3072</v>
      </c>
      <c r="G601" s="664" t="s">
        <v>2305</v>
      </c>
      <c r="H601" s="664" t="s">
        <v>2588</v>
      </c>
      <c r="I601" s="664" t="s">
        <v>2588</v>
      </c>
      <c r="J601" s="664" t="s">
        <v>2589</v>
      </c>
      <c r="K601" s="664" t="s">
        <v>2590</v>
      </c>
      <c r="L601" s="666">
        <v>86.766421241491983</v>
      </c>
      <c r="M601" s="666">
        <v>6</v>
      </c>
      <c r="N601" s="667">
        <v>520.59852744895193</v>
      </c>
    </row>
    <row r="602" spans="1:14" ht="14.4" customHeight="1" x14ac:dyDescent="0.3">
      <c r="A602" s="662" t="s">
        <v>543</v>
      </c>
      <c r="B602" s="663" t="s">
        <v>544</v>
      </c>
      <c r="C602" s="664" t="s">
        <v>553</v>
      </c>
      <c r="D602" s="665" t="s">
        <v>3069</v>
      </c>
      <c r="E602" s="664" t="s">
        <v>559</v>
      </c>
      <c r="F602" s="665" t="s">
        <v>3072</v>
      </c>
      <c r="G602" s="664" t="s">
        <v>2305</v>
      </c>
      <c r="H602" s="664" t="s">
        <v>2591</v>
      </c>
      <c r="I602" s="664" t="s">
        <v>2592</v>
      </c>
      <c r="J602" s="664" t="s">
        <v>2593</v>
      </c>
      <c r="K602" s="664" t="s">
        <v>2594</v>
      </c>
      <c r="L602" s="666">
        <v>64.591428571428565</v>
      </c>
      <c r="M602" s="666">
        <v>7</v>
      </c>
      <c r="N602" s="667">
        <v>452.14</v>
      </c>
    </row>
    <row r="603" spans="1:14" ht="14.4" customHeight="1" x14ac:dyDescent="0.3">
      <c r="A603" s="662" t="s">
        <v>543</v>
      </c>
      <c r="B603" s="663" t="s">
        <v>544</v>
      </c>
      <c r="C603" s="664" t="s">
        <v>553</v>
      </c>
      <c r="D603" s="665" t="s">
        <v>3069</v>
      </c>
      <c r="E603" s="664" t="s">
        <v>559</v>
      </c>
      <c r="F603" s="665" t="s">
        <v>3072</v>
      </c>
      <c r="G603" s="664" t="s">
        <v>2305</v>
      </c>
      <c r="H603" s="664" t="s">
        <v>2595</v>
      </c>
      <c r="I603" s="664" t="s">
        <v>2595</v>
      </c>
      <c r="J603" s="664" t="s">
        <v>2596</v>
      </c>
      <c r="K603" s="664" t="s">
        <v>2597</v>
      </c>
      <c r="L603" s="666">
        <v>666.63</v>
      </c>
      <c r="M603" s="666">
        <v>1</v>
      </c>
      <c r="N603" s="667">
        <v>666.63</v>
      </c>
    </row>
    <row r="604" spans="1:14" ht="14.4" customHeight="1" x14ac:dyDescent="0.3">
      <c r="A604" s="662" t="s">
        <v>543</v>
      </c>
      <c r="B604" s="663" t="s">
        <v>544</v>
      </c>
      <c r="C604" s="664" t="s">
        <v>553</v>
      </c>
      <c r="D604" s="665" t="s">
        <v>3069</v>
      </c>
      <c r="E604" s="664" t="s">
        <v>559</v>
      </c>
      <c r="F604" s="665" t="s">
        <v>3072</v>
      </c>
      <c r="G604" s="664" t="s">
        <v>2305</v>
      </c>
      <c r="H604" s="664" t="s">
        <v>2598</v>
      </c>
      <c r="I604" s="664" t="s">
        <v>2599</v>
      </c>
      <c r="J604" s="664" t="s">
        <v>2600</v>
      </c>
      <c r="K604" s="664" t="s">
        <v>2601</v>
      </c>
      <c r="L604" s="666">
        <v>100.13197425539677</v>
      </c>
      <c r="M604" s="666">
        <v>5</v>
      </c>
      <c r="N604" s="667">
        <v>500.65987127698384</v>
      </c>
    </row>
    <row r="605" spans="1:14" ht="14.4" customHeight="1" x14ac:dyDescent="0.3">
      <c r="A605" s="662" t="s">
        <v>543</v>
      </c>
      <c r="B605" s="663" t="s">
        <v>544</v>
      </c>
      <c r="C605" s="664" t="s">
        <v>553</v>
      </c>
      <c r="D605" s="665" t="s">
        <v>3069</v>
      </c>
      <c r="E605" s="664" t="s">
        <v>559</v>
      </c>
      <c r="F605" s="665" t="s">
        <v>3072</v>
      </c>
      <c r="G605" s="664" t="s">
        <v>2305</v>
      </c>
      <c r="H605" s="664" t="s">
        <v>2602</v>
      </c>
      <c r="I605" s="664" t="s">
        <v>2603</v>
      </c>
      <c r="J605" s="664" t="s">
        <v>2604</v>
      </c>
      <c r="K605" s="664" t="s">
        <v>2605</v>
      </c>
      <c r="L605" s="666">
        <v>141.22587852229344</v>
      </c>
      <c r="M605" s="666">
        <v>5</v>
      </c>
      <c r="N605" s="667">
        <v>706.12939261146721</v>
      </c>
    </row>
    <row r="606" spans="1:14" ht="14.4" customHeight="1" x14ac:dyDescent="0.3">
      <c r="A606" s="662" t="s">
        <v>543</v>
      </c>
      <c r="B606" s="663" t="s">
        <v>544</v>
      </c>
      <c r="C606" s="664" t="s">
        <v>553</v>
      </c>
      <c r="D606" s="665" t="s">
        <v>3069</v>
      </c>
      <c r="E606" s="664" t="s">
        <v>559</v>
      </c>
      <c r="F606" s="665" t="s">
        <v>3072</v>
      </c>
      <c r="G606" s="664" t="s">
        <v>2305</v>
      </c>
      <c r="H606" s="664" t="s">
        <v>2606</v>
      </c>
      <c r="I606" s="664" t="s">
        <v>2607</v>
      </c>
      <c r="J606" s="664" t="s">
        <v>2608</v>
      </c>
      <c r="K606" s="664" t="s">
        <v>2609</v>
      </c>
      <c r="L606" s="666">
        <v>504.01999999999992</v>
      </c>
      <c r="M606" s="666">
        <v>1</v>
      </c>
      <c r="N606" s="667">
        <v>504.01999999999992</v>
      </c>
    </row>
    <row r="607" spans="1:14" ht="14.4" customHeight="1" x14ac:dyDescent="0.3">
      <c r="A607" s="662" t="s">
        <v>543</v>
      </c>
      <c r="B607" s="663" t="s">
        <v>544</v>
      </c>
      <c r="C607" s="664" t="s">
        <v>553</v>
      </c>
      <c r="D607" s="665" t="s">
        <v>3069</v>
      </c>
      <c r="E607" s="664" t="s">
        <v>559</v>
      </c>
      <c r="F607" s="665" t="s">
        <v>3072</v>
      </c>
      <c r="G607" s="664" t="s">
        <v>2305</v>
      </c>
      <c r="H607" s="664" t="s">
        <v>2610</v>
      </c>
      <c r="I607" s="664" t="s">
        <v>2611</v>
      </c>
      <c r="J607" s="664" t="s">
        <v>2493</v>
      </c>
      <c r="K607" s="664" t="s">
        <v>2612</v>
      </c>
      <c r="L607" s="666">
        <v>112.13759392180441</v>
      </c>
      <c r="M607" s="666">
        <v>5</v>
      </c>
      <c r="N607" s="667">
        <v>560.68796960902205</v>
      </c>
    </row>
    <row r="608" spans="1:14" ht="14.4" customHeight="1" x14ac:dyDescent="0.3">
      <c r="A608" s="662" t="s">
        <v>543</v>
      </c>
      <c r="B608" s="663" t="s">
        <v>544</v>
      </c>
      <c r="C608" s="664" t="s">
        <v>553</v>
      </c>
      <c r="D608" s="665" t="s">
        <v>3069</v>
      </c>
      <c r="E608" s="664" t="s">
        <v>559</v>
      </c>
      <c r="F608" s="665" t="s">
        <v>3072</v>
      </c>
      <c r="G608" s="664" t="s">
        <v>2305</v>
      </c>
      <c r="H608" s="664" t="s">
        <v>2613</v>
      </c>
      <c r="I608" s="664" t="s">
        <v>1482</v>
      </c>
      <c r="J608" s="664" t="s">
        <v>2614</v>
      </c>
      <c r="K608" s="664" t="s">
        <v>2615</v>
      </c>
      <c r="L608" s="666">
        <v>77.847291831787004</v>
      </c>
      <c r="M608" s="666">
        <v>13</v>
      </c>
      <c r="N608" s="667">
        <v>1012.0147938132311</v>
      </c>
    </row>
    <row r="609" spans="1:14" ht="14.4" customHeight="1" x14ac:dyDescent="0.3">
      <c r="A609" s="662" t="s">
        <v>543</v>
      </c>
      <c r="B609" s="663" t="s">
        <v>544</v>
      </c>
      <c r="C609" s="664" t="s">
        <v>553</v>
      </c>
      <c r="D609" s="665" t="s">
        <v>3069</v>
      </c>
      <c r="E609" s="664" t="s">
        <v>559</v>
      </c>
      <c r="F609" s="665" t="s">
        <v>3072</v>
      </c>
      <c r="G609" s="664" t="s">
        <v>2305</v>
      </c>
      <c r="H609" s="664" t="s">
        <v>2616</v>
      </c>
      <c r="I609" s="664" t="s">
        <v>2617</v>
      </c>
      <c r="J609" s="664" t="s">
        <v>2618</v>
      </c>
      <c r="K609" s="664" t="s">
        <v>599</v>
      </c>
      <c r="L609" s="666">
        <v>82.504741191815356</v>
      </c>
      <c r="M609" s="666">
        <v>2</v>
      </c>
      <c r="N609" s="667">
        <v>165.00948238363071</v>
      </c>
    </row>
    <row r="610" spans="1:14" ht="14.4" customHeight="1" x14ac:dyDescent="0.3">
      <c r="A610" s="662" t="s">
        <v>543</v>
      </c>
      <c r="B610" s="663" t="s">
        <v>544</v>
      </c>
      <c r="C610" s="664" t="s">
        <v>553</v>
      </c>
      <c r="D610" s="665" t="s">
        <v>3069</v>
      </c>
      <c r="E610" s="664" t="s">
        <v>559</v>
      </c>
      <c r="F610" s="665" t="s">
        <v>3072</v>
      </c>
      <c r="G610" s="664" t="s">
        <v>2305</v>
      </c>
      <c r="H610" s="664" t="s">
        <v>2619</v>
      </c>
      <c r="I610" s="664" t="s">
        <v>2620</v>
      </c>
      <c r="J610" s="664" t="s">
        <v>2531</v>
      </c>
      <c r="K610" s="664" t="s">
        <v>1075</v>
      </c>
      <c r="L610" s="666">
        <v>127.24545997430765</v>
      </c>
      <c r="M610" s="666">
        <v>12</v>
      </c>
      <c r="N610" s="667">
        <v>1526.9455196916917</v>
      </c>
    </row>
    <row r="611" spans="1:14" ht="14.4" customHeight="1" x14ac:dyDescent="0.3">
      <c r="A611" s="662" t="s">
        <v>543</v>
      </c>
      <c r="B611" s="663" t="s">
        <v>544</v>
      </c>
      <c r="C611" s="664" t="s">
        <v>553</v>
      </c>
      <c r="D611" s="665" t="s">
        <v>3069</v>
      </c>
      <c r="E611" s="664" t="s">
        <v>559</v>
      </c>
      <c r="F611" s="665" t="s">
        <v>3072</v>
      </c>
      <c r="G611" s="664" t="s">
        <v>2305</v>
      </c>
      <c r="H611" s="664" t="s">
        <v>2621</v>
      </c>
      <c r="I611" s="664" t="s">
        <v>2622</v>
      </c>
      <c r="J611" s="664" t="s">
        <v>2623</v>
      </c>
      <c r="K611" s="664" t="s">
        <v>1075</v>
      </c>
      <c r="L611" s="666">
        <v>153.94999999999999</v>
      </c>
      <c r="M611" s="666">
        <v>2</v>
      </c>
      <c r="N611" s="667">
        <v>307.89999999999998</v>
      </c>
    </row>
    <row r="612" spans="1:14" ht="14.4" customHeight="1" x14ac:dyDescent="0.3">
      <c r="A612" s="662" t="s">
        <v>543</v>
      </c>
      <c r="B612" s="663" t="s">
        <v>544</v>
      </c>
      <c r="C612" s="664" t="s">
        <v>553</v>
      </c>
      <c r="D612" s="665" t="s">
        <v>3069</v>
      </c>
      <c r="E612" s="664" t="s">
        <v>559</v>
      </c>
      <c r="F612" s="665" t="s">
        <v>3072</v>
      </c>
      <c r="G612" s="664" t="s">
        <v>2305</v>
      </c>
      <c r="H612" s="664" t="s">
        <v>2624</v>
      </c>
      <c r="I612" s="664" t="s">
        <v>2625</v>
      </c>
      <c r="J612" s="664" t="s">
        <v>2626</v>
      </c>
      <c r="K612" s="664" t="s">
        <v>2407</v>
      </c>
      <c r="L612" s="666">
        <v>88.249999999999972</v>
      </c>
      <c r="M612" s="666">
        <v>8</v>
      </c>
      <c r="N612" s="667">
        <v>705.99999999999977</v>
      </c>
    </row>
    <row r="613" spans="1:14" ht="14.4" customHeight="1" x14ac:dyDescent="0.3">
      <c r="A613" s="662" t="s">
        <v>543</v>
      </c>
      <c r="B613" s="663" t="s">
        <v>544</v>
      </c>
      <c r="C613" s="664" t="s">
        <v>553</v>
      </c>
      <c r="D613" s="665" t="s">
        <v>3069</v>
      </c>
      <c r="E613" s="664" t="s">
        <v>559</v>
      </c>
      <c r="F613" s="665" t="s">
        <v>3072</v>
      </c>
      <c r="G613" s="664" t="s">
        <v>2305</v>
      </c>
      <c r="H613" s="664" t="s">
        <v>2627</v>
      </c>
      <c r="I613" s="664" t="s">
        <v>2628</v>
      </c>
      <c r="J613" s="664" t="s">
        <v>2629</v>
      </c>
      <c r="K613" s="664" t="s">
        <v>2407</v>
      </c>
      <c r="L613" s="666">
        <v>98.950000000000017</v>
      </c>
      <c r="M613" s="666">
        <v>10</v>
      </c>
      <c r="N613" s="667">
        <v>989.50000000000011</v>
      </c>
    </row>
    <row r="614" spans="1:14" ht="14.4" customHeight="1" x14ac:dyDescent="0.3">
      <c r="A614" s="662" t="s">
        <v>543</v>
      </c>
      <c r="B614" s="663" t="s">
        <v>544</v>
      </c>
      <c r="C614" s="664" t="s">
        <v>553</v>
      </c>
      <c r="D614" s="665" t="s">
        <v>3069</v>
      </c>
      <c r="E614" s="664" t="s">
        <v>559</v>
      </c>
      <c r="F614" s="665" t="s">
        <v>3072</v>
      </c>
      <c r="G614" s="664" t="s">
        <v>2305</v>
      </c>
      <c r="H614" s="664" t="s">
        <v>2630</v>
      </c>
      <c r="I614" s="664" t="s">
        <v>2631</v>
      </c>
      <c r="J614" s="664" t="s">
        <v>2632</v>
      </c>
      <c r="K614" s="664" t="s">
        <v>2633</v>
      </c>
      <c r="L614" s="666">
        <v>40.054545454545455</v>
      </c>
      <c r="M614" s="666">
        <v>11</v>
      </c>
      <c r="N614" s="667">
        <v>440.6</v>
      </c>
    </row>
    <row r="615" spans="1:14" ht="14.4" customHeight="1" x14ac:dyDescent="0.3">
      <c r="A615" s="662" t="s">
        <v>543</v>
      </c>
      <c r="B615" s="663" t="s">
        <v>544</v>
      </c>
      <c r="C615" s="664" t="s">
        <v>553</v>
      </c>
      <c r="D615" s="665" t="s">
        <v>3069</v>
      </c>
      <c r="E615" s="664" t="s">
        <v>559</v>
      </c>
      <c r="F615" s="665" t="s">
        <v>3072</v>
      </c>
      <c r="G615" s="664" t="s">
        <v>2305</v>
      </c>
      <c r="H615" s="664" t="s">
        <v>2634</v>
      </c>
      <c r="I615" s="664" t="s">
        <v>2635</v>
      </c>
      <c r="J615" s="664" t="s">
        <v>2636</v>
      </c>
      <c r="K615" s="664" t="s">
        <v>2637</v>
      </c>
      <c r="L615" s="666">
        <v>159.60366666666658</v>
      </c>
      <c r="M615" s="666">
        <v>4</v>
      </c>
      <c r="N615" s="667">
        <v>638.41466666666634</v>
      </c>
    </row>
    <row r="616" spans="1:14" ht="14.4" customHeight="1" x14ac:dyDescent="0.3">
      <c r="A616" s="662" t="s">
        <v>543</v>
      </c>
      <c r="B616" s="663" t="s">
        <v>544</v>
      </c>
      <c r="C616" s="664" t="s">
        <v>553</v>
      </c>
      <c r="D616" s="665" t="s">
        <v>3069</v>
      </c>
      <c r="E616" s="664" t="s">
        <v>559</v>
      </c>
      <c r="F616" s="665" t="s">
        <v>3072</v>
      </c>
      <c r="G616" s="664" t="s">
        <v>2305</v>
      </c>
      <c r="H616" s="664" t="s">
        <v>2638</v>
      </c>
      <c r="I616" s="664" t="s">
        <v>2639</v>
      </c>
      <c r="J616" s="664" t="s">
        <v>2319</v>
      </c>
      <c r="K616" s="664" t="s">
        <v>2640</v>
      </c>
      <c r="L616" s="666">
        <v>187.17988651782971</v>
      </c>
      <c r="M616" s="666">
        <v>6</v>
      </c>
      <c r="N616" s="667">
        <v>1123.0793191069783</v>
      </c>
    </row>
    <row r="617" spans="1:14" ht="14.4" customHeight="1" x14ac:dyDescent="0.3">
      <c r="A617" s="662" t="s">
        <v>543</v>
      </c>
      <c r="B617" s="663" t="s">
        <v>544</v>
      </c>
      <c r="C617" s="664" t="s">
        <v>553</v>
      </c>
      <c r="D617" s="665" t="s">
        <v>3069</v>
      </c>
      <c r="E617" s="664" t="s">
        <v>559</v>
      </c>
      <c r="F617" s="665" t="s">
        <v>3072</v>
      </c>
      <c r="G617" s="664" t="s">
        <v>2305</v>
      </c>
      <c r="H617" s="664" t="s">
        <v>2641</v>
      </c>
      <c r="I617" s="664" t="s">
        <v>2642</v>
      </c>
      <c r="J617" s="664" t="s">
        <v>2643</v>
      </c>
      <c r="K617" s="664" t="s">
        <v>1657</v>
      </c>
      <c r="L617" s="666">
        <v>640.59999999999991</v>
      </c>
      <c r="M617" s="666">
        <v>1</v>
      </c>
      <c r="N617" s="667">
        <v>640.59999999999991</v>
      </c>
    </row>
    <row r="618" spans="1:14" ht="14.4" customHeight="1" x14ac:dyDescent="0.3">
      <c r="A618" s="662" t="s">
        <v>543</v>
      </c>
      <c r="B618" s="663" t="s">
        <v>544</v>
      </c>
      <c r="C618" s="664" t="s">
        <v>553</v>
      </c>
      <c r="D618" s="665" t="s">
        <v>3069</v>
      </c>
      <c r="E618" s="664" t="s">
        <v>559</v>
      </c>
      <c r="F618" s="665" t="s">
        <v>3072</v>
      </c>
      <c r="G618" s="664" t="s">
        <v>2305</v>
      </c>
      <c r="H618" s="664" t="s">
        <v>2644</v>
      </c>
      <c r="I618" s="664" t="s">
        <v>2645</v>
      </c>
      <c r="J618" s="664" t="s">
        <v>2646</v>
      </c>
      <c r="K618" s="664" t="s">
        <v>2569</v>
      </c>
      <c r="L618" s="666">
        <v>628.94966840327436</v>
      </c>
      <c r="M618" s="666">
        <v>3</v>
      </c>
      <c r="N618" s="667">
        <v>1886.8490052098232</v>
      </c>
    </row>
    <row r="619" spans="1:14" ht="14.4" customHeight="1" x14ac:dyDescent="0.3">
      <c r="A619" s="662" t="s">
        <v>543</v>
      </c>
      <c r="B619" s="663" t="s">
        <v>544</v>
      </c>
      <c r="C619" s="664" t="s">
        <v>553</v>
      </c>
      <c r="D619" s="665" t="s">
        <v>3069</v>
      </c>
      <c r="E619" s="664" t="s">
        <v>559</v>
      </c>
      <c r="F619" s="665" t="s">
        <v>3072</v>
      </c>
      <c r="G619" s="664" t="s">
        <v>2305</v>
      </c>
      <c r="H619" s="664" t="s">
        <v>2647</v>
      </c>
      <c r="I619" s="664" t="s">
        <v>2648</v>
      </c>
      <c r="J619" s="664" t="s">
        <v>2649</v>
      </c>
      <c r="K619" s="664" t="s">
        <v>2650</v>
      </c>
      <c r="L619" s="666">
        <v>936.8</v>
      </c>
      <c r="M619" s="666">
        <v>2</v>
      </c>
      <c r="N619" s="667">
        <v>1873.6</v>
      </c>
    </row>
    <row r="620" spans="1:14" ht="14.4" customHeight="1" x14ac:dyDescent="0.3">
      <c r="A620" s="662" t="s">
        <v>543</v>
      </c>
      <c r="B620" s="663" t="s">
        <v>544</v>
      </c>
      <c r="C620" s="664" t="s">
        <v>553</v>
      </c>
      <c r="D620" s="665" t="s">
        <v>3069</v>
      </c>
      <c r="E620" s="664" t="s">
        <v>559</v>
      </c>
      <c r="F620" s="665" t="s">
        <v>3072</v>
      </c>
      <c r="G620" s="664" t="s">
        <v>2305</v>
      </c>
      <c r="H620" s="664" t="s">
        <v>2651</v>
      </c>
      <c r="I620" s="664" t="s">
        <v>2652</v>
      </c>
      <c r="J620" s="664" t="s">
        <v>632</v>
      </c>
      <c r="K620" s="664" t="s">
        <v>633</v>
      </c>
      <c r="L620" s="666">
        <v>301.79570309430761</v>
      </c>
      <c r="M620" s="666">
        <v>126</v>
      </c>
      <c r="N620" s="667">
        <v>38026.25858988276</v>
      </c>
    </row>
    <row r="621" spans="1:14" ht="14.4" customHeight="1" x14ac:dyDescent="0.3">
      <c r="A621" s="662" t="s">
        <v>543</v>
      </c>
      <c r="B621" s="663" t="s">
        <v>544</v>
      </c>
      <c r="C621" s="664" t="s">
        <v>553</v>
      </c>
      <c r="D621" s="665" t="s">
        <v>3069</v>
      </c>
      <c r="E621" s="664" t="s">
        <v>559</v>
      </c>
      <c r="F621" s="665" t="s">
        <v>3072</v>
      </c>
      <c r="G621" s="664" t="s">
        <v>2305</v>
      </c>
      <c r="H621" s="664" t="s">
        <v>2653</v>
      </c>
      <c r="I621" s="664" t="s">
        <v>2654</v>
      </c>
      <c r="J621" s="664" t="s">
        <v>632</v>
      </c>
      <c r="K621" s="664" t="s">
        <v>2655</v>
      </c>
      <c r="L621" s="666">
        <v>409.06512689948488</v>
      </c>
      <c r="M621" s="666">
        <v>161</v>
      </c>
      <c r="N621" s="667">
        <v>65859.485430817062</v>
      </c>
    </row>
    <row r="622" spans="1:14" ht="14.4" customHeight="1" x14ac:dyDescent="0.3">
      <c r="A622" s="662" t="s">
        <v>543</v>
      </c>
      <c r="B622" s="663" t="s">
        <v>544</v>
      </c>
      <c r="C622" s="664" t="s">
        <v>553</v>
      </c>
      <c r="D622" s="665" t="s">
        <v>3069</v>
      </c>
      <c r="E622" s="664" t="s">
        <v>559</v>
      </c>
      <c r="F622" s="665" t="s">
        <v>3072</v>
      </c>
      <c r="G622" s="664" t="s">
        <v>2305</v>
      </c>
      <c r="H622" s="664" t="s">
        <v>2656</v>
      </c>
      <c r="I622" s="664" t="s">
        <v>2657</v>
      </c>
      <c r="J622" s="664" t="s">
        <v>2658</v>
      </c>
      <c r="K622" s="664" t="s">
        <v>2659</v>
      </c>
      <c r="L622" s="666">
        <v>504.81999999999988</v>
      </c>
      <c r="M622" s="666">
        <v>1</v>
      </c>
      <c r="N622" s="667">
        <v>504.81999999999988</v>
      </c>
    </row>
    <row r="623" spans="1:14" ht="14.4" customHeight="1" x14ac:dyDescent="0.3">
      <c r="A623" s="662" t="s">
        <v>543</v>
      </c>
      <c r="B623" s="663" t="s">
        <v>544</v>
      </c>
      <c r="C623" s="664" t="s">
        <v>553</v>
      </c>
      <c r="D623" s="665" t="s">
        <v>3069</v>
      </c>
      <c r="E623" s="664" t="s">
        <v>559</v>
      </c>
      <c r="F623" s="665" t="s">
        <v>3072</v>
      </c>
      <c r="G623" s="664" t="s">
        <v>2305</v>
      </c>
      <c r="H623" s="664" t="s">
        <v>2660</v>
      </c>
      <c r="I623" s="664" t="s">
        <v>2661</v>
      </c>
      <c r="J623" s="664" t="s">
        <v>2662</v>
      </c>
      <c r="K623" s="664" t="s">
        <v>2663</v>
      </c>
      <c r="L623" s="666">
        <v>64.849017924908395</v>
      </c>
      <c r="M623" s="666">
        <v>2</v>
      </c>
      <c r="N623" s="667">
        <v>129.69803584981679</v>
      </c>
    </row>
    <row r="624" spans="1:14" ht="14.4" customHeight="1" x14ac:dyDescent="0.3">
      <c r="A624" s="662" t="s">
        <v>543</v>
      </c>
      <c r="B624" s="663" t="s">
        <v>544</v>
      </c>
      <c r="C624" s="664" t="s">
        <v>553</v>
      </c>
      <c r="D624" s="665" t="s">
        <v>3069</v>
      </c>
      <c r="E624" s="664" t="s">
        <v>559</v>
      </c>
      <c r="F624" s="665" t="s">
        <v>3072</v>
      </c>
      <c r="G624" s="664" t="s">
        <v>2305</v>
      </c>
      <c r="H624" s="664" t="s">
        <v>2664</v>
      </c>
      <c r="I624" s="664" t="s">
        <v>2665</v>
      </c>
      <c r="J624" s="664" t="s">
        <v>2666</v>
      </c>
      <c r="K624" s="664" t="s">
        <v>1075</v>
      </c>
      <c r="L624" s="666">
        <v>191.52249999999998</v>
      </c>
      <c r="M624" s="666">
        <v>4</v>
      </c>
      <c r="N624" s="667">
        <v>766.08999999999992</v>
      </c>
    </row>
    <row r="625" spans="1:14" ht="14.4" customHeight="1" x14ac:dyDescent="0.3">
      <c r="A625" s="662" t="s">
        <v>543</v>
      </c>
      <c r="B625" s="663" t="s">
        <v>544</v>
      </c>
      <c r="C625" s="664" t="s">
        <v>553</v>
      </c>
      <c r="D625" s="665" t="s">
        <v>3069</v>
      </c>
      <c r="E625" s="664" t="s">
        <v>559</v>
      </c>
      <c r="F625" s="665" t="s">
        <v>3072</v>
      </c>
      <c r="G625" s="664" t="s">
        <v>2305</v>
      </c>
      <c r="H625" s="664" t="s">
        <v>2667</v>
      </c>
      <c r="I625" s="664" t="s">
        <v>2668</v>
      </c>
      <c r="J625" s="664" t="s">
        <v>2546</v>
      </c>
      <c r="K625" s="664" t="s">
        <v>2669</v>
      </c>
      <c r="L625" s="666">
        <v>68.531797958228623</v>
      </c>
      <c r="M625" s="666">
        <v>5</v>
      </c>
      <c r="N625" s="667">
        <v>342.65898979114309</v>
      </c>
    </row>
    <row r="626" spans="1:14" ht="14.4" customHeight="1" x14ac:dyDescent="0.3">
      <c r="A626" s="662" t="s">
        <v>543</v>
      </c>
      <c r="B626" s="663" t="s">
        <v>544</v>
      </c>
      <c r="C626" s="664" t="s">
        <v>553</v>
      </c>
      <c r="D626" s="665" t="s">
        <v>3069</v>
      </c>
      <c r="E626" s="664" t="s">
        <v>559</v>
      </c>
      <c r="F626" s="665" t="s">
        <v>3072</v>
      </c>
      <c r="G626" s="664" t="s">
        <v>2305</v>
      </c>
      <c r="H626" s="664" t="s">
        <v>2670</v>
      </c>
      <c r="I626" s="664" t="s">
        <v>2671</v>
      </c>
      <c r="J626" s="664" t="s">
        <v>2672</v>
      </c>
      <c r="K626" s="664" t="s">
        <v>2673</v>
      </c>
      <c r="L626" s="666">
        <v>75.842500000000001</v>
      </c>
      <c r="M626" s="666">
        <v>4</v>
      </c>
      <c r="N626" s="667">
        <v>303.37</v>
      </c>
    </row>
    <row r="627" spans="1:14" ht="14.4" customHeight="1" x14ac:dyDescent="0.3">
      <c r="A627" s="662" t="s">
        <v>543</v>
      </c>
      <c r="B627" s="663" t="s">
        <v>544</v>
      </c>
      <c r="C627" s="664" t="s">
        <v>553</v>
      </c>
      <c r="D627" s="665" t="s">
        <v>3069</v>
      </c>
      <c r="E627" s="664" t="s">
        <v>559</v>
      </c>
      <c r="F627" s="665" t="s">
        <v>3072</v>
      </c>
      <c r="G627" s="664" t="s">
        <v>2305</v>
      </c>
      <c r="H627" s="664" t="s">
        <v>2674</v>
      </c>
      <c r="I627" s="664" t="s">
        <v>2674</v>
      </c>
      <c r="J627" s="664" t="s">
        <v>2675</v>
      </c>
      <c r="K627" s="664" t="s">
        <v>2676</v>
      </c>
      <c r="L627" s="666">
        <v>73.609998234298885</v>
      </c>
      <c r="M627" s="666">
        <v>1</v>
      </c>
      <c r="N627" s="667">
        <v>73.609998234298885</v>
      </c>
    </row>
    <row r="628" spans="1:14" ht="14.4" customHeight="1" x14ac:dyDescent="0.3">
      <c r="A628" s="662" t="s">
        <v>543</v>
      </c>
      <c r="B628" s="663" t="s">
        <v>544</v>
      </c>
      <c r="C628" s="664" t="s">
        <v>553</v>
      </c>
      <c r="D628" s="665" t="s">
        <v>3069</v>
      </c>
      <c r="E628" s="664" t="s">
        <v>559</v>
      </c>
      <c r="F628" s="665" t="s">
        <v>3072</v>
      </c>
      <c r="G628" s="664" t="s">
        <v>2305</v>
      </c>
      <c r="H628" s="664" t="s">
        <v>2677</v>
      </c>
      <c r="I628" s="664" t="s">
        <v>2678</v>
      </c>
      <c r="J628" s="664" t="s">
        <v>2481</v>
      </c>
      <c r="K628" s="664" t="s">
        <v>2679</v>
      </c>
      <c r="L628" s="666">
        <v>61.069999999999972</v>
      </c>
      <c r="M628" s="666">
        <v>3</v>
      </c>
      <c r="N628" s="667">
        <v>183.20999999999992</v>
      </c>
    </row>
    <row r="629" spans="1:14" ht="14.4" customHeight="1" x14ac:dyDescent="0.3">
      <c r="A629" s="662" t="s">
        <v>543</v>
      </c>
      <c r="B629" s="663" t="s">
        <v>544</v>
      </c>
      <c r="C629" s="664" t="s">
        <v>553</v>
      </c>
      <c r="D629" s="665" t="s">
        <v>3069</v>
      </c>
      <c r="E629" s="664" t="s">
        <v>559</v>
      </c>
      <c r="F629" s="665" t="s">
        <v>3072</v>
      </c>
      <c r="G629" s="664" t="s">
        <v>2305</v>
      </c>
      <c r="H629" s="664" t="s">
        <v>2680</v>
      </c>
      <c r="I629" s="664" t="s">
        <v>2681</v>
      </c>
      <c r="J629" s="664" t="s">
        <v>2354</v>
      </c>
      <c r="K629" s="664" t="s">
        <v>2682</v>
      </c>
      <c r="L629" s="666">
        <v>98.981666228820515</v>
      </c>
      <c r="M629" s="666">
        <v>6</v>
      </c>
      <c r="N629" s="667">
        <v>593.88999737292306</v>
      </c>
    </row>
    <row r="630" spans="1:14" ht="14.4" customHeight="1" x14ac:dyDescent="0.3">
      <c r="A630" s="662" t="s">
        <v>543</v>
      </c>
      <c r="B630" s="663" t="s">
        <v>544</v>
      </c>
      <c r="C630" s="664" t="s">
        <v>553</v>
      </c>
      <c r="D630" s="665" t="s">
        <v>3069</v>
      </c>
      <c r="E630" s="664" t="s">
        <v>559</v>
      </c>
      <c r="F630" s="665" t="s">
        <v>3072</v>
      </c>
      <c r="G630" s="664" t="s">
        <v>2305</v>
      </c>
      <c r="H630" s="664" t="s">
        <v>2683</v>
      </c>
      <c r="I630" s="664" t="s">
        <v>2684</v>
      </c>
      <c r="J630" s="664" t="s">
        <v>2685</v>
      </c>
      <c r="K630" s="664" t="s">
        <v>2686</v>
      </c>
      <c r="L630" s="666">
        <v>93.848071811143086</v>
      </c>
      <c r="M630" s="666">
        <v>6</v>
      </c>
      <c r="N630" s="667">
        <v>563.08843086685852</v>
      </c>
    </row>
    <row r="631" spans="1:14" ht="14.4" customHeight="1" x14ac:dyDescent="0.3">
      <c r="A631" s="662" t="s">
        <v>543</v>
      </c>
      <c r="B631" s="663" t="s">
        <v>544</v>
      </c>
      <c r="C631" s="664" t="s">
        <v>553</v>
      </c>
      <c r="D631" s="665" t="s">
        <v>3069</v>
      </c>
      <c r="E631" s="664" t="s">
        <v>559</v>
      </c>
      <c r="F631" s="665" t="s">
        <v>3072</v>
      </c>
      <c r="G631" s="664" t="s">
        <v>2305</v>
      </c>
      <c r="H631" s="664" t="s">
        <v>2687</v>
      </c>
      <c r="I631" s="664" t="s">
        <v>2688</v>
      </c>
      <c r="J631" s="664" t="s">
        <v>2469</v>
      </c>
      <c r="K631" s="664" t="s">
        <v>2689</v>
      </c>
      <c r="L631" s="666">
        <v>80.52000000000001</v>
      </c>
      <c r="M631" s="666">
        <v>1</v>
      </c>
      <c r="N631" s="667">
        <v>80.52000000000001</v>
      </c>
    </row>
    <row r="632" spans="1:14" ht="14.4" customHeight="1" x14ac:dyDescent="0.3">
      <c r="A632" s="662" t="s">
        <v>543</v>
      </c>
      <c r="B632" s="663" t="s">
        <v>544</v>
      </c>
      <c r="C632" s="664" t="s">
        <v>553</v>
      </c>
      <c r="D632" s="665" t="s">
        <v>3069</v>
      </c>
      <c r="E632" s="664" t="s">
        <v>559</v>
      </c>
      <c r="F632" s="665" t="s">
        <v>3072</v>
      </c>
      <c r="G632" s="664" t="s">
        <v>2305</v>
      </c>
      <c r="H632" s="664" t="s">
        <v>2690</v>
      </c>
      <c r="I632" s="664" t="s">
        <v>2691</v>
      </c>
      <c r="J632" s="664" t="s">
        <v>2692</v>
      </c>
      <c r="K632" s="664" t="s">
        <v>2693</v>
      </c>
      <c r="L632" s="666">
        <v>304.48</v>
      </c>
      <c r="M632" s="666">
        <v>1</v>
      </c>
      <c r="N632" s="667">
        <v>304.48</v>
      </c>
    </row>
    <row r="633" spans="1:14" ht="14.4" customHeight="1" x14ac:dyDescent="0.3">
      <c r="A633" s="662" t="s">
        <v>543</v>
      </c>
      <c r="B633" s="663" t="s">
        <v>544</v>
      </c>
      <c r="C633" s="664" t="s">
        <v>553</v>
      </c>
      <c r="D633" s="665" t="s">
        <v>3069</v>
      </c>
      <c r="E633" s="664" t="s">
        <v>559</v>
      </c>
      <c r="F633" s="665" t="s">
        <v>3072</v>
      </c>
      <c r="G633" s="664" t="s">
        <v>2305</v>
      </c>
      <c r="H633" s="664" t="s">
        <v>2694</v>
      </c>
      <c r="I633" s="664" t="s">
        <v>2695</v>
      </c>
      <c r="J633" s="664" t="s">
        <v>2696</v>
      </c>
      <c r="K633" s="664" t="s">
        <v>2697</v>
      </c>
      <c r="L633" s="666">
        <v>154.80999999999997</v>
      </c>
      <c r="M633" s="666">
        <v>1</v>
      </c>
      <c r="N633" s="667">
        <v>154.80999999999997</v>
      </c>
    </row>
    <row r="634" spans="1:14" ht="14.4" customHeight="1" x14ac:dyDescent="0.3">
      <c r="A634" s="662" t="s">
        <v>543</v>
      </c>
      <c r="B634" s="663" t="s">
        <v>544</v>
      </c>
      <c r="C634" s="664" t="s">
        <v>553</v>
      </c>
      <c r="D634" s="665" t="s">
        <v>3069</v>
      </c>
      <c r="E634" s="664" t="s">
        <v>559</v>
      </c>
      <c r="F634" s="665" t="s">
        <v>3072</v>
      </c>
      <c r="G634" s="664" t="s">
        <v>2305</v>
      </c>
      <c r="H634" s="664" t="s">
        <v>2698</v>
      </c>
      <c r="I634" s="664" t="s">
        <v>2699</v>
      </c>
      <c r="J634" s="664" t="s">
        <v>2700</v>
      </c>
      <c r="K634" s="664" t="s">
        <v>2701</v>
      </c>
      <c r="L634" s="666">
        <v>358.01253522376032</v>
      </c>
      <c r="M634" s="666">
        <v>1</v>
      </c>
      <c r="N634" s="667">
        <v>358.01253522376032</v>
      </c>
    </row>
    <row r="635" spans="1:14" ht="14.4" customHeight="1" x14ac:dyDescent="0.3">
      <c r="A635" s="662" t="s">
        <v>543</v>
      </c>
      <c r="B635" s="663" t="s">
        <v>544</v>
      </c>
      <c r="C635" s="664" t="s">
        <v>553</v>
      </c>
      <c r="D635" s="665" t="s">
        <v>3069</v>
      </c>
      <c r="E635" s="664" t="s">
        <v>559</v>
      </c>
      <c r="F635" s="665" t="s">
        <v>3072</v>
      </c>
      <c r="G635" s="664" t="s">
        <v>2305</v>
      </c>
      <c r="H635" s="664" t="s">
        <v>2702</v>
      </c>
      <c r="I635" s="664" t="s">
        <v>2702</v>
      </c>
      <c r="J635" s="664" t="s">
        <v>2463</v>
      </c>
      <c r="K635" s="664" t="s">
        <v>620</v>
      </c>
      <c r="L635" s="666">
        <v>123.65000000000002</v>
      </c>
      <c r="M635" s="666">
        <v>3</v>
      </c>
      <c r="N635" s="667">
        <v>370.95000000000005</v>
      </c>
    </row>
    <row r="636" spans="1:14" ht="14.4" customHeight="1" x14ac:dyDescent="0.3">
      <c r="A636" s="662" t="s">
        <v>543</v>
      </c>
      <c r="B636" s="663" t="s">
        <v>544</v>
      </c>
      <c r="C636" s="664" t="s">
        <v>553</v>
      </c>
      <c r="D636" s="665" t="s">
        <v>3069</v>
      </c>
      <c r="E636" s="664" t="s">
        <v>559</v>
      </c>
      <c r="F636" s="665" t="s">
        <v>3072</v>
      </c>
      <c r="G636" s="664" t="s">
        <v>2305</v>
      </c>
      <c r="H636" s="664" t="s">
        <v>2703</v>
      </c>
      <c r="I636" s="664" t="s">
        <v>2704</v>
      </c>
      <c r="J636" s="664" t="s">
        <v>2705</v>
      </c>
      <c r="K636" s="664" t="s">
        <v>2706</v>
      </c>
      <c r="L636" s="666">
        <v>170.3143882880093</v>
      </c>
      <c r="M636" s="666">
        <v>2</v>
      </c>
      <c r="N636" s="667">
        <v>340.62877657601859</v>
      </c>
    </row>
    <row r="637" spans="1:14" ht="14.4" customHeight="1" x14ac:dyDescent="0.3">
      <c r="A637" s="662" t="s">
        <v>543</v>
      </c>
      <c r="B637" s="663" t="s">
        <v>544</v>
      </c>
      <c r="C637" s="664" t="s">
        <v>553</v>
      </c>
      <c r="D637" s="665" t="s">
        <v>3069</v>
      </c>
      <c r="E637" s="664" t="s">
        <v>559</v>
      </c>
      <c r="F637" s="665" t="s">
        <v>3072</v>
      </c>
      <c r="G637" s="664" t="s">
        <v>2305</v>
      </c>
      <c r="H637" s="664" t="s">
        <v>2707</v>
      </c>
      <c r="I637" s="664" t="s">
        <v>2708</v>
      </c>
      <c r="J637" s="664" t="s">
        <v>2709</v>
      </c>
      <c r="K637" s="664" t="s">
        <v>2710</v>
      </c>
      <c r="L637" s="666">
        <v>207.78999999999982</v>
      </c>
      <c r="M637" s="666">
        <v>2</v>
      </c>
      <c r="N637" s="667">
        <v>415.57999999999964</v>
      </c>
    </row>
    <row r="638" spans="1:14" ht="14.4" customHeight="1" x14ac:dyDescent="0.3">
      <c r="A638" s="662" t="s">
        <v>543</v>
      </c>
      <c r="B638" s="663" t="s">
        <v>544</v>
      </c>
      <c r="C638" s="664" t="s">
        <v>553</v>
      </c>
      <c r="D638" s="665" t="s">
        <v>3069</v>
      </c>
      <c r="E638" s="664" t="s">
        <v>559</v>
      </c>
      <c r="F638" s="665" t="s">
        <v>3072</v>
      </c>
      <c r="G638" s="664" t="s">
        <v>2305</v>
      </c>
      <c r="H638" s="664" t="s">
        <v>2711</v>
      </c>
      <c r="I638" s="664" t="s">
        <v>2712</v>
      </c>
      <c r="J638" s="664" t="s">
        <v>2632</v>
      </c>
      <c r="K638" s="664" t="s">
        <v>2713</v>
      </c>
      <c r="L638" s="666">
        <v>138.65973927729456</v>
      </c>
      <c r="M638" s="666">
        <v>1</v>
      </c>
      <c r="N638" s="667">
        <v>138.65973927729456</v>
      </c>
    </row>
    <row r="639" spans="1:14" ht="14.4" customHeight="1" x14ac:dyDescent="0.3">
      <c r="A639" s="662" t="s">
        <v>543</v>
      </c>
      <c r="B639" s="663" t="s">
        <v>544</v>
      </c>
      <c r="C639" s="664" t="s">
        <v>553</v>
      </c>
      <c r="D639" s="665" t="s">
        <v>3069</v>
      </c>
      <c r="E639" s="664" t="s">
        <v>559</v>
      </c>
      <c r="F639" s="665" t="s">
        <v>3072</v>
      </c>
      <c r="G639" s="664" t="s">
        <v>2305</v>
      </c>
      <c r="H639" s="664" t="s">
        <v>2714</v>
      </c>
      <c r="I639" s="664" t="s">
        <v>2715</v>
      </c>
      <c r="J639" s="664" t="s">
        <v>2716</v>
      </c>
      <c r="K639" s="664" t="s">
        <v>1269</v>
      </c>
      <c r="L639" s="666">
        <v>41.349821062620897</v>
      </c>
      <c r="M639" s="666">
        <v>17</v>
      </c>
      <c r="N639" s="667">
        <v>702.94695806455525</v>
      </c>
    </row>
    <row r="640" spans="1:14" ht="14.4" customHeight="1" x14ac:dyDescent="0.3">
      <c r="A640" s="662" t="s">
        <v>543</v>
      </c>
      <c r="B640" s="663" t="s">
        <v>544</v>
      </c>
      <c r="C640" s="664" t="s">
        <v>553</v>
      </c>
      <c r="D640" s="665" t="s">
        <v>3069</v>
      </c>
      <c r="E640" s="664" t="s">
        <v>559</v>
      </c>
      <c r="F640" s="665" t="s">
        <v>3072</v>
      </c>
      <c r="G640" s="664" t="s">
        <v>2305</v>
      </c>
      <c r="H640" s="664" t="s">
        <v>2717</v>
      </c>
      <c r="I640" s="664" t="s">
        <v>2718</v>
      </c>
      <c r="J640" s="664" t="s">
        <v>2719</v>
      </c>
      <c r="K640" s="664" t="s">
        <v>2720</v>
      </c>
      <c r="L640" s="666">
        <v>133.36250000000001</v>
      </c>
      <c r="M640" s="666">
        <v>4</v>
      </c>
      <c r="N640" s="667">
        <v>533.45000000000005</v>
      </c>
    </row>
    <row r="641" spans="1:14" ht="14.4" customHeight="1" x14ac:dyDescent="0.3">
      <c r="A641" s="662" t="s">
        <v>543</v>
      </c>
      <c r="B641" s="663" t="s">
        <v>544</v>
      </c>
      <c r="C641" s="664" t="s">
        <v>553</v>
      </c>
      <c r="D641" s="665" t="s">
        <v>3069</v>
      </c>
      <c r="E641" s="664" t="s">
        <v>559</v>
      </c>
      <c r="F641" s="665" t="s">
        <v>3072</v>
      </c>
      <c r="G641" s="664" t="s">
        <v>2305</v>
      </c>
      <c r="H641" s="664" t="s">
        <v>2721</v>
      </c>
      <c r="I641" s="664" t="s">
        <v>2722</v>
      </c>
      <c r="J641" s="664" t="s">
        <v>2723</v>
      </c>
      <c r="K641" s="664" t="s">
        <v>2724</v>
      </c>
      <c r="L641" s="666">
        <v>393.36</v>
      </c>
      <c r="M641" s="666">
        <v>1</v>
      </c>
      <c r="N641" s="667">
        <v>393.36</v>
      </c>
    </row>
    <row r="642" spans="1:14" ht="14.4" customHeight="1" x14ac:dyDescent="0.3">
      <c r="A642" s="662" t="s">
        <v>543</v>
      </c>
      <c r="B642" s="663" t="s">
        <v>544</v>
      </c>
      <c r="C642" s="664" t="s">
        <v>553</v>
      </c>
      <c r="D642" s="665" t="s">
        <v>3069</v>
      </c>
      <c r="E642" s="664" t="s">
        <v>559</v>
      </c>
      <c r="F642" s="665" t="s">
        <v>3072</v>
      </c>
      <c r="G642" s="664" t="s">
        <v>2305</v>
      </c>
      <c r="H642" s="664" t="s">
        <v>2725</v>
      </c>
      <c r="I642" s="664" t="s">
        <v>2725</v>
      </c>
      <c r="J642" s="664" t="s">
        <v>2726</v>
      </c>
      <c r="K642" s="664" t="s">
        <v>2727</v>
      </c>
      <c r="L642" s="666">
        <v>112.08999999999997</v>
      </c>
      <c r="M642" s="666">
        <v>1</v>
      </c>
      <c r="N642" s="667">
        <v>112.08999999999997</v>
      </c>
    </row>
    <row r="643" spans="1:14" ht="14.4" customHeight="1" x14ac:dyDescent="0.3">
      <c r="A643" s="662" t="s">
        <v>543</v>
      </c>
      <c r="B643" s="663" t="s">
        <v>544</v>
      </c>
      <c r="C643" s="664" t="s">
        <v>553</v>
      </c>
      <c r="D643" s="665" t="s">
        <v>3069</v>
      </c>
      <c r="E643" s="664" t="s">
        <v>559</v>
      </c>
      <c r="F643" s="665" t="s">
        <v>3072</v>
      </c>
      <c r="G643" s="664" t="s">
        <v>2305</v>
      </c>
      <c r="H643" s="664" t="s">
        <v>2728</v>
      </c>
      <c r="I643" s="664" t="s">
        <v>2729</v>
      </c>
      <c r="J643" s="664" t="s">
        <v>2730</v>
      </c>
      <c r="K643" s="664" t="s">
        <v>2731</v>
      </c>
      <c r="L643" s="666">
        <v>149.07577317245665</v>
      </c>
      <c r="M643" s="666">
        <v>5</v>
      </c>
      <c r="N643" s="667">
        <v>745.37886586228319</v>
      </c>
    </row>
    <row r="644" spans="1:14" ht="14.4" customHeight="1" x14ac:dyDescent="0.3">
      <c r="A644" s="662" t="s">
        <v>543</v>
      </c>
      <c r="B644" s="663" t="s">
        <v>544</v>
      </c>
      <c r="C644" s="664" t="s">
        <v>553</v>
      </c>
      <c r="D644" s="665" t="s">
        <v>3069</v>
      </c>
      <c r="E644" s="664" t="s">
        <v>559</v>
      </c>
      <c r="F644" s="665" t="s">
        <v>3072</v>
      </c>
      <c r="G644" s="664" t="s">
        <v>2305</v>
      </c>
      <c r="H644" s="664" t="s">
        <v>2732</v>
      </c>
      <c r="I644" s="664" t="s">
        <v>2733</v>
      </c>
      <c r="J644" s="664" t="s">
        <v>2734</v>
      </c>
      <c r="K644" s="664" t="s">
        <v>2735</v>
      </c>
      <c r="L644" s="666">
        <v>102.89</v>
      </c>
      <c r="M644" s="666">
        <v>2</v>
      </c>
      <c r="N644" s="667">
        <v>205.78</v>
      </c>
    </row>
    <row r="645" spans="1:14" ht="14.4" customHeight="1" x14ac:dyDescent="0.3">
      <c r="A645" s="662" t="s">
        <v>543</v>
      </c>
      <c r="B645" s="663" t="s">
        <v>544</v>
      </c>
      <c r="C645" s="664" t="s">
        <v>553</v>
      </c>
      <c r="D645" s="665" t="s">
        <v>3069</v>
      </c>
      <c r="E645" s="664" t="s">
        <v>559</v>
      </c>
      <c r="F645" s="665" t="s">
        <v>3072</v>
      </c>
      <c r="G645" s="664" t="s">
        <v>2305</v>
      </c>
      <c r="H645" s="664" t="s">
        <v>2736</v>
      </c>
      <c r="I645" s="664" t="s">
        <v>2737</v>
      </c>
      <c r="J645" s="664" t="s">
        <v>2316</v>
      </c>
      <c r="K645" s="664" t="s">
        <v>1437</v>
      </c>
      <c r="L645" s="666">
        <v>143.65</v>
      </c>
      <c r="M645" s="666">
        <v>3</v>
      </c>
      <c r="N645" s="667">
        <v>430.95000000000005</v>
      </c>
    </row>
    <row r="646" spans="1:14" ht="14.4" customHeight="1" x14ac:dyDescent="0.3">
      <c r="A646" s="662" t="s">
        <v>543</v>
      </c>
      <c r="B646" s="663" t="s">
        <v>544</v>
      </c>
      <c r="C646" s="664" t="s">
        <v>553</v>
      </c>
      <c r="D646" s="665" t="s">
        <v>3069</v>
      </c>
      <c r="E646" s="664" t="s">
        <v>559</v>
      </c>
      <c r="F646" s="665" t="s">
        <v>3072</v>
      </c>
      <c r="G646" s="664" t="s">
        <v>2305</v>
      </c>
      <c r="H646" s="664" t="s">
        <v>2738</v>
      </c>
      <c r="I646" s="664" t="s">
        <v>2738</v>
      </c>
      <c r="J646" s="664" t="s">
        <v>2739</v>
      </c>
      <c r="K646" s="664" t="s">
        <v>2740</v>
      </c>
      <c r="L646" s="666">
        <v>221.37999999999997</v>
      </c>
      <c r="M646" s="666">
        <v>1</v>
      </c>
      <c r="N646" s="667">
        <v>221.37999999999997</v>
      </c>
    </row>
    <row r="647" spans="1:14" ht="14.4" customHeight="1" x14ac:dyDescent="0.3">
      <c r="A647" s="662" t="s">
        <v>543</v>
      </c>
      <c r="B647" s="663" t="s">
        <v>544</v>
      </c>
      <c r="C647" s="664" t="s">
        <v>553</v>
      </c>
      <c r="D647" s="665" t="s">
        <v>3069</v>
      </c>
      <c r="E647" s="664" t="s">
        <v>559</v>
      </c>
      <c r="F647" s="665" t="s">
        <v>3072</v>
      </c>
      <c r="G647" s="664" t="s">
        <v>2305</v>
      </c>
      <c r="H647" s="664" t="s">
        <v>2741</v>
      </c>
      <c r="I647" s="664" t="s">
        <v>2742</v>
      </c>
      <c r="J647" s="664" t="s">
        <v>2743</v>
      </c>
      <c r="K647" s="664" t="s">
        <v>1075</v>
      </c>
      <c r="L647" s="666">
        <v>97.344694433185111</v>
      </c>
      <c r="M647" s="666">
        <v>8</v>
      </c>
      <c r="N647" s="667">
        <v>778.75755546548089</v>
      </c>
    </row>
    <row r="648" spans="1:14" ht="14.4" customHeight="1" x14ac:dyDescent="0.3">
      <c r="A648" s="662" t="s">
        <v>543</v>
      </c>
      <c r="B648" s="663" t="s">
        <v>544</v>
      </c>
      <c r="C648" s="664" t="s">
        <v>553</v>
      </c>
      <c r="D648" s="665" t="s">
        <v>3069</v>
      </c>
      <c r="E648" s="664" t="s">
        <v>559</v>
      </c>
      <c r="F648" s="665" t="s">
        <v>3072</v>
      </c>
      <c r="G648" s="664" t="s">
        <v>2305</v>
      </c>
      <c r="H648" s="664" t="s">
        <v>2744</v>
      </c>
      <c r="I648" s="664" t="s">
        <v>2745</v>
      </c>
      <c r="J648" s="664" t="s">
        <v>2746</v>
      </c>
      <c r="K648" s="664" t="s">
        <v>2747</v>
      </c>
      <c r="L648" s="666">
        <v>365.86999999999989</v>
      </c>
      <c r="M648" s="666">
        <v>1</v>
      </c>
      <c r="N648" s="667">
        <v>365.86999999999989</v>
      </c>
    </row>
    <row r="649" spans="1:14" ht="14.4" customHeight="1" x14ac:dyDescent="0.3">
      <c r="A649" s="662" t="s">
        <v>543</v>
      </c>
      <c r="B649" s="663" t="s">
        <v>544</v>
      </c>
      <c r="C649" s="664" t="s">
        <v>553</v>
      </c>
      <c r="D649" s="665" t="s">
        <v>3069</v>
      </c>
      <c r="E649" s="664" t="s">
        <v>559</v>
      </c>
      <c r="F649" s="665" t="s">
        <v>3072</v>
      </c>
      <c r="G649" s="664" t="s">
        <v>2305</v>
      </c>
      <c r="H649" s="664" t="s">
        <v>2748</v>
      </c>
      <c r="I649" s="664" t="s">
        <v>2749</v>
      </c>
      <c r="J649" s="664" t="s">
        <v>2554</v>
      </c>
      <c r="K649" s="664" t="s">
        <v>2750</v>
      </c>
      <c r="L649" s="666">
        <v>185.57500000000002</v>
      </c>
      <c r="M649" s="666">
        <v>2</v>
      </c>
      <c r="N649" s="667">
        <v>371.15000000000003</v>
      </c>
    </row>
    <row r="650" spans="1:14" ht="14.4" customHeight="1" x14ac:dyDescent="0.3">
      <c r="A650" s="662" t="s">
        <v>543</v>
      </c>
      <c r="B650" s="663" t="s">
        <v>544</v>
      </c>
      <c r="C650" s="664" t="s">
        <v>553</v>
      </c>
      <c r="D650" s="665" t="s">
        <v>3069</v>
      </c>
      <c r="E650" s="664" t="s">
        <v>559</v>
      </c>
      <c r="F650" s="665" t="s">
        <v>3072</v>
      </c>
      <c r="G650" s="664" t="s">
        <v>2305</v>
      </c>
      <c r="H650" s="664" t="s">
        <v>2751</v>
      </c>
      <c r="I650" s="664" t="s">
        <v>2752</v>
      </c>
      <c r="J650" s="664" t="s">
        <v>2753</v>
      </c>
      <c r="K650" s="664" t="s">
        <v>2754</v>
      </c>
      <c r="L650" s="666">
        <v>574.63</v>
      </c>
      <c r="M650" s="666">
        <v>1</v>
      </c>
      <c r="N650" s="667">
        <v>574.63</v>
      </c>
    </row>
    <row r="651" spans="1:14" ht="14.4" customHeight="1" x14ac:dyDescent="0.3">
      <c r="A651" s="662" t="s">
        <v>543</v>
      </c>
      <c r="B651" s="663" t="s">
        <v>544</v>
      </c>
      <c r="C651" s="664" t="s">
        <v>553</v>
      </c>
      <c r="D651" s="665" t="s">
        <v>3069</v>
      </c>
      <c r="E651" s="664" t="s">
        <v>559</v>
      </c>
      <c r="F651" s="665" t="s">
        <v>3072</v>
      </c>
      <c r="G651" s="664" t="s">
        <v>2305</v>
      </c>
      <c r="H651" s="664" t="s">
        <v>2755</v>
      </c>
      <c r="I651" s="664" t="s">
        <v>2755</v>
      </c>
      <c r="J651" s="664" t="s">
        <v>2756</v>
      </c>
      <c r="K651" s="664" t="s">
        <v>2757</v>
      </c>
      <c r="L651" s="666">
        <v>1280.3299999999997</v>
      </c>
      <c r="M651" s="666">
        <v>1</v>
      </c>
      <c r="N651" s="667">
        <v>1280.3299999999997</v>
      </c>
    </row>
    <row r="652" spans="1:14" ht="14.4" customHeight="1" x14ac:dyDescent="0.3">
      <c r="A652" s="662" t="s">
        <v>543</v>
      </c>
      <c r="B652" s="663" t="s">
        <v>544</v>
      </c>
      <c r="C652" s="664" t="s">
        <v>553</v>
      </c>
      <c r="D652" s="665" t="s">
        <v>3069</v>
      </c>
      <c r="E652" s="664" t="s">
        <v>559</v>
      </c>
      <c r="F652" s="665" t="s">
        <v>3072</v>
      </c>
      <c r="G652" s="664" t="s">
        <v>2305</v>
      </c>
      <c r="H652" s="664" t="s">
        <v>2758</v>
      </c>
      <c r="I652" s="664" t="s">
        <v>2759</v>
      </c>
      <c r="J652" s="664" t="s">
        <v>2756</v>
      </c>
      <c r="K652" s="664" t="s">
        <v>2760</v>
      </c>
      <c r="L652" s="666">
        <v>623.38990704526304</v>
      </c>
      <c r="M652" s="666">
        <v>2</v>
      </c>
      <c r="N652" s="667">
        <v>1246.7798140905261</v>
      </c>
    </row>
    <row r="653" spans="1:14" ht="14.4" customHeight="1" x14ac:dyDescent="0.3">
      <c r="A653" s="662" t="s">
        <v>543</v>
      </c>
      <c r="B653" s="663" t="s">
        <v>544</v>
      </c>
      <c r="C653" s="664" t="s">
        <v>553</v>
      </c>
      <c r="D653" s="665" t="s">
        <v>3069</v>
      </c>
      <c r="E653" s="664" t="s">
        <v>559</v>
      </c>
      <c r="F653" s="665" t="s">
        <v>3072</v>
      </c>
      <c r="G653" s="664" t="s">
        <v>2305</v>
      </c>
      <c r="H653" s="664" t="s">
        <v>2761</v>
      </c>
      <c r="I653" s="664" t="s">
        <v>2761</v>
      </c>
      <c r="J653" s="664" t="s">
        <v>2762</v>
      </c>
      <c r="K653" s="664" t="s">
        <v>1075</v>
      </c>
      <c r="L653" s="666">
        <v>157.38</v>
      </c>
      <c r="M653" s="666">
        <v>1</v>
      </c>
      <c r="N653" s="667">
        <v>157.38</v>
      </c>
    </row>
    <row r="654" spans="1:14" ht="14.4" customHeight="1" x14ac:dyDescent="0.3">
      <c r="A654" s="662" t="s">
        <v>543</v>
      </c>
      <c r="B654" s="663" t="s">
        <v>544</v>
      </c>
      <c r="C654" s="664" t="s">
        <v>553</v>
      </c>
      <c r="D654" s="665" t="s">
        <v>3069</v>
      </c>
      <c r="E654" s="664" t="s">
        <v>559</v>
      </c>
      <c r="F654" s="665" t="s">
        <v>3072</v>
      </c>
      <c r="G654" s="664" t="s">
        <v>2305</v>
      </c>
      <c r="H654" s="664" t="s">
        <v>2763</v>
      </c>
      <c r="I654" s="664" t="s">
        <v>2763</v>
      </c>
      <c r="J654" s="664" t="s">
        <v>2764</v>
      </c>
      <c r="K654" s="664" t="s">
        <v>2765</v>
      </c>
      <c r="L654" s="666">
        <v>952.23</v>
      </c>
      <c r="M654" s="666">
        <v>1</v>
      </c>
      <c r="N654" s="667">
        <v>952.23</v>
      </c>
    </row>
    <row r="655" spans="1:14" ht="14.4" customHeight="1" x14ac:dyDescent="0.3">
      <c r="A655" s="662" t="s">
        <v>543</v>
      </c>
      <c r="B655" s="663" t="s">
        <v>544</v>
      </c>
      <c r="C655" s="664" t="s">
        <v>553</v>
      </c>
      <c r="D655" s="665" t="s">
        <v>3069</v>
      </c>
      <c r="E655" s="664" t="s">
        <v>559</v>
      </c>
      <c r="F655" s="665" t="s">
        <v>3072</v>
      </c>
      <c r="G655" s="664" t="s">
        <v>2305</v>
      </c>
      <c r="H655" s="664" t="s">
        <v>2766</v>
      </c>
      <c r="I655" s="664" t="s">
        <v>2767</v>
      </c>
      <c r="J655" s="664" t="s">
        <v>2768</v>
      </c>
      <c r="K655" s="664" t="s">
        <v>2769</v>
      </c>
      <c r="L655" s="666">
        <v>69.688349471988488</v>
      </c>
      <c r="M655" s="666">
        <v>12</v>
      </c>
      <c r="N655" s="667">
        <v>836.26019366386186</v>
      </c>
    </row>
    <row r="656" spans="1:14" ht="14.4" customHeight="1" x14ac:dyDescent="0.3">
      <c r="A656" s="662" t="s">
        <v>543</v>
      </c>
      <c r="B656" s="663" t="s">
        <v>544</v>
      </c>
      <c r="C656" s="664" t="s">
        <v>553</v>
      </c>
      <c r="D656" s="665" t="s">
        <v>3069</v>
      </c>
      <c r="E656" s="664" t="s">
        <v>559</v>
      </c>
      <c r="F656" s="665" t="s">
        <v>3072</v>
      </c>
      <c r="G656" s="664" t="s">
        <v>2305</v>
      </c>
      <c r="H656" s="664" t="s">
        <v>2770</v>
      </c>
      <c r="I656" s="664" t="s">
        <v>2771</v>
      </c>
      <c r="J656" s="664" t="s">
        <v>2666</v>
      </c>
      <c r="K656" s="664" t="s">
        <v>2532</v>
      </c>
      <c r="L656" s="666">
        <v>400.57</v>
      </c>
      <c r="M656" s="666">
        <v>1</v>
      </c>
      <c r="N656" s="667">
        <v>400.57</v>
      </c>
    </row>
    <row r="657" spans="1:14" ht="14.4" customHeight="1" x14ac:dyDescent="0.3">
      <c r="A657" s="662" t="s">
        <v>543</v>
      </c>
      <c r="B657" s="663" t="s">
        <v>544</v>
      </c>
      <c r="C657" s="664" t="s">
        <v>553</v>
      </c>
      <c r="D657" s="665" t="s">
        <v>3069</v>
      </c>
      <c r="E657" s="664" t="s">
        <v>559</v>
      </c>
      <c r="F657" s="665" t="s">
        <v>3072</v>
      </c>
      <c r="G657" s="664" t="s">
        <v>2305</v>
      </c>
      <c r="H657" s="664" t="s">
        <v>2772</v>
      </c>
      <c r="I657" s="664" t="s">
        <v>2772</v>
      </c>
      <c r="J657" s="664" t="s">
        <v>2773</v>
      </c>
      <c r="K657" s="664" t="s">
        <v>2774</v>
      </c>
      <c r="L657" s="666">
        <v>47.669848837606217</v>
      </c>
      <c r="M657" s="666">
        <v>9</v>
      </c>
      <c r="N657" s="667">
        <v>429.02863953845593</v>
      </c>
    </row>
    <row r="658" spans="1:14" ht="14.4" customHeight="1" x14ac:dyDescent="0.3">
      <c r="A658" s="662" t="s">
        <v>543</v>
      </c>
      <c r="B658" s="663" t="s">
        <v>544</v>
      </c>
      <c r="C658" s="664" t="s">
        <v>553</v>
      </c>
      <c r="D658" s="665" t="s">
        <v>3069</v>
      </c>
      <c r="E658" s="664" t="s">
        <v>559</v>
      </c>
      <c r="F658" s="665" t="s">
        <v>3072</v>
      </c>
      <c r="G658" s="664" t="s">
        <v>2305</v>
      </c>
      <c r="H658" s="664" t="s">
        <v>2775</v>
      </c>
      <c r="I658" s="664" t="s">
        <v>2775</v>
      </c>
      <c r="J658" s="664" t="s">
        <v>2776</v>
      </c>
      <c r="K658" s="664" t="s">
        <v>2777</v>
      </c>
      <c r="L658" s="666">
        <v>61.960000000000008</v>
      </c>
      <c r="M658" s="666">
        <v>3</v>
      </c>
      <c r="N658" s="667">
        <v>185.88000000000002</v>
      </c>
    </row>
    <row r="659" spans="1:14" ht="14.4" customHeight="1" x14ac:dyDescent="0.3">
      <c r="A659" s="662" t="s">
        <v>543</v>
      </c>
      <c r="B659" s="663" t="s">
        <v>544</v>
      </c>
      <c r="C659" s="664" t="s">
        <v>553</v>
      </c>
      <c r="D659" s="665" t="s">
        <v>3069</v>
      </c>
      <c r="E659" s="664" t="s">
        <v>559</v>
      </c>
      <c r="F659" s="665" t="s">
        <v>3072</v>
      </c>
      <c r="G659" s="664" t="s">
        <v>2305</v>
      </c>
      <c r="H659" s="664" t="s">
        <v>2778</v>
      </c>
      <c r="I659" s="664" t="s">
        <v>2778</v>
      </c>
      <c r="J659" s="664" t="s">
        <v>2743</v>
      </c>
      <c r="K659" s="664" t="s">
        <v>1242</v>
      </c>
      <c r="L659" s="666">
        <v>328.72</v>
      </c>
      <c r="M659" s="666">
        <v>1</v>
      </c>
      <c r="N659" s="667">
        <v>328.72</v>
      </c>
    </row>
    <row r="660" spans="1:14" ht="14.4" customHeight="1" x14ac:dyDescent="0.3">
      <c r="A660" s="662" t="s">
        <v>543</v>
      </c>
      <c r="B660" s="663" t="s">
        <v>544</v>
      </c>
      <c r="C660" s="664" t="s">
        <v>553</v>
      </c>
      <c r="D660" s="665" t="s">
        <v>3069</v>
      </c>
      <c r="E660" s="664" t="s">
        <v>559</v>
      </c>
      <c r="F660" s="665" t="s">
        <v>3072</v>
      </c>
      <c r="G660" s="664" t="s">
        <v>2305</v>
      </c>
      <c r="H660" s="664" t="s">
        <v>2779</v>
      </c>
      <c r="I660" s="664" t="s">
        <v>2779</v>
      </c>
      <c r="J660" s="664" t="s">
        <v>2780</v>
      </c>
      <c r="K660" s="664" t="s">
        <v>614</v>
      </c>
      <c r="L660" s="666">
        <v>92.931312294313685</v>
      </c>
      <c r="M660" s="666">
        <v>7</v>
      </c>
      <c r="N660" s="667">
        <v>650.51918606019581</v>
      </c>
    </row>
    <row r="661" spans="1:14" ht="14.4" customHeight="1" x14ac:dyDescent="0.3">
      <c r="A661" s="662" t="s">
        <v>543</v>
      </c>
      <c r="B661" s="663" t="s">
        <v>544</v>
      </c>
      <c r="C661" s="664" t="s">
        <v>553</v>
      </c>
      <c r="D661" s="665" t="s">
        <v>3069</v>
      </c>
      <c r="E661" s="664" t="s">
        <v>559</v>
      </c>
      <c r="F661" s="665" t="s">
        <v>3072</v>
      </c>
      <c r="G661" s="664" t="s">
        <v>2305</v>
      </c>
      <c r="H661" s="664" t="s">
        <v>2781</v>
      </c>
      <c r="I661" s="664" t="s">
        <v>2782</v>
      </c>
      <c r="J661" s="664" t="s">
        <v>2783</v>
      </c>
      <c r="K661" s="664" t="s">
        <v>567</v>
      </c>
      <c r="L661" s="666">
        <v>54.139999999999986</v>
      </c>
      <c r="M661" s="666">
        <v>1</v>
      </c>
      <c r="N661" s="667">
        <v>54.139999999999986</v>
      </c>
    </row>
    <row r="662" spans="1:14" ht="14.4" customHeight="1" x14ac:dyDescent="0.3">
      <c r="A662" s="662" t="s">
        <v>543</v>
      </c>
      <c r="B662" s="663" t="s">
        <v>544</v>
      </c>
      <c r="C662" s="664" t="s">
        <v>553</v>
      </c>
      <c r="D662" s="665" t="s">
        <v>3069</v>
      </c>
      <c r="E662" s="664" t="s">
        <v>559</v>
      </c>
      <c r="F662" s="665" t="s">
        <v>3072</v>
      </c>
      <c r="G662" s="664" t="s">
        <v>2305</v>
      </c>
      <c r="H662" s="664" t="s">
        <v>2784</v>
      </c>
      <c r="I662" s="664" t="s">
        <v>2784</v>
      </c>
      <c r="J662" s="664" t="s">
        <v>2785</v>
      </c>
      <c r="K662" s="664" t="s">
        <v>2786</v>
      </c>
      <c r="L662" s="666">
        <v>78.914744258815048</v>
      </c>
      <c r="M662" s="666">
        <v>4</v>
      </c>
      <c r="N662" s="667">
        <v>315.65897703526019</v>
      </c>
    </row>
    <row r="663" spans="1:14" ht="14.4" customHeight="1" x14ac:dyDescent="0.3">
      <c r="A663" s="662" t="s">
        <v>543</v>
      </c>
      <c r="B663" s="663" t="s">
        <v>544</v>
      </c>
      <c r="C663" s="664" t="s">
        <v>553</v>
      </c>
      <c r="D663" s="665" t="s">
        <v>3069</v>
      </c>
      <c r="E663" s="664" t="s">
        <v>559</v>
      </c>
      <c r="F663" s="665" t="s">
        <v>3072</v>
      </c>
      <c r="G663" s="664" t="s">
        <v>2305</v>
      </c>
      <c r="H663" s="664" t="s">
        <v>2787</v>
      </c>
      <c r="I663" s="664" t="s">
        <v>2787</v>
      </c>
      <c r="J663" s="664" t="s">
        <v>2716</v>
      </c>
      <c r="K663" s="664" t="s">
        <v>1266</v>
      </c>
      <c r="L663" s="666">
        <v>100.15997144976957</v>
      </c>
      <c r="M663" s="666">
        <v>6</v>
      </c>
      <c r="N663" s="667">
        <v>600.95982869861746</v>
      </c>
    </row>
    <row r="664" spans="1:14" ht="14.4" customHeight="1" x14ac:dyDescent="0.3">
      <c r="A664" s="662" t="s">
        <v>543</v>
      </c>
      <c r="B664" s="663" t="s">
        <v>544</v>
      </c>
      <c r="C664" s="664" t="s">
        <v>553</v>
      </c>
      <c r="D664" s="665" t="s">
        <v>3069</v>
      </c>
      <c r="E664" s="664" t="s">
        <v>559</v>
      </c>
      <c r="F664" s="665" t="s">
        <v>3072</v>
      </c>
      <c r="G664" s="664" t="s">
        <v>2305</v>
      </c>
      <c r="H664" s="664" t="s">
        <v>2788</v>
      </c>
      <c r="I664" s="664" t="s">
        <v>2789</v>
      </c>
      <c r="J664" s="664" t="s">
        <v>2790</v>
      </c>
      <c r="K664" s="664" t="s">
        <v>1036</v>
      </c>
      <c r="L664" s="666">
        <v>89.646638156611388</v>
      </c>
      <c r="M664" s="666">
        <v>9</v>
      </c>
      <c r="N664" s="667">
        <v>806.81974340950251</v>
      </c>
    </row>
    <row r="665" spans="1:14" ht="14.4" customHeight="1" x14ac:dyDescent="0.3">
      <c r="A665" s="662" t="s">
        <v>543</v>
      </c>
      <c r="B665" s="663" t="s">
        <v>544</v>
      </c>
      <c r="C665" s="664" t="s">
        <v>553</v>
      </c>
      <c r="D665" s="665" t="s">
        <v>3069</v>
      </c>
      <c r="E665" s="664" t="s">
        <v>559</v>
      </c>
      <c r="F665" s="665" t="s">
        <v>3072</v>
      </c>
      <c r="G665" s="664" t="s">
        <v>2305</v>
      </c>
      <c r="H665" s="664" t="s">
        <v>2791</v>
      </c>
      <c r="I665" s="664" t="s">
        <v>2791</v>
      </c>
      <c r="J665" s="664" t="s">
        <v>2792</v>
      </c>
      <c r="K665" s="664" t="s">
        <v>2793</v>
      </c>
      <c r="L665" s="666">
        <v>170.49000000000004</v>
      </c>
      <c r="M665" s="666">
        <v>9</v>
      </c>
      <c r="N665" s="667">
        <v>1534.4100000000003</v>
      </c>
    </row>
    <row r="666" spans="1:14" ht="14.4" customHeight="1" x14ac:dyDescent="0.3">
      <c r="A666" s="662" t="s">
        <v>543</v>
      </c>
      <c r="B666" s="663" t="s">
        <v>544</v>
      </c>
      <c r="C666" s="664" t="s">
        <v>553</v>
      </c>
      <c r="D666" s="665" t="s">
        <v>3069</v>
      </c>
      <c r="E666" s="664" t="s">
        <v>559</v>
      </c>
      <c r="F666" s="665" t="s">
        <v>3072</v>
      </c>
      <c r="G666" s="664" t="s">
        <v>2305</v>
      </c>
      <c r="H666" s="664" t="s">
        <v>2794</v>
      </c>
      <c r="I666" s="664" t="s">
        <v>2794</v>
      </c>
      <c r="J666" s="664" t="s">
        <v>2768</v>
      </c>
      <c r="K666" s="664" t="s">
        <v>2795</v>
      </c>
      <c r="L666" s="666">
        <v>140.35999999999996</v>
      </c>
      <c r="M666" s="666">
        <v>2</v>
      </c>
      <c r="N666" s="667">
        <v>280.71999999999991</v>
      </c>
    </row>
    <row r="667" spans="1:14" ht="14.4" customHeight="1" x14ac:dyDescent="0.3">
      <c r="A667" s="662" t="s">
        <v>543</v>
      </c>
      <c r="B667" s="663" t="s">
        <v>544</v>
      </c>
      <c r="C667" s="664" t="s">
        <v>553</v>
      </c>
      <c r="D667" s="665" t="s">
        <v>3069</v>
      </c>
      <c r="E667" s="664" t="s">
        <v>559</v>
      </c>
      <c r="F667" s="665" t="s">
        <v>3072</v>
      </c>
      <c r="G667" s="664" t="s">
        <v>2305</v>
      </c>
      <c r="H667" s="664" t="s">
        <v>2796</v>
      </c>
      <c r="I667" s="664" t="s">
        <v>2796</v>
      </c>
      <c r="J667" s="664" t="s">
        <v>632</v>
      </c>
      <c r="K667" s="664" t="s">
        <v>2655</v>
      </c>
      <c r="L667" s="666">
        <v>408.94983986459937</v>
      </c>
      <c r="M667" s="666">
        <v>57</v>
      </c>
      <c r="N667" s="667">
        <v>23310.140872282165</v>
      </c>
    </row>
    <row r="668" spans="1:14" ht="14.4" customHeight="1" x14ac:dyDescent="0.3">
      <c r="A668" s="662" t="s">
        <v>543</v>
      </c>
      <c r="B668" s="663" t="s">
        <v>544</v>
      </c>
      <c r="C668" s="664" t="s">
        <v>553</v>
      </c>
      <c r="D668" s="665" t="s">
        <v>3069</v>
      </c>
      <c r="E668" s="664" t="s">
        <v>559</v>
      </c>
      <c r="F668" s="665" t="s">
        <v>3072</v>
      </c>
      <c r="G668" s="664" t="s">
        <v>2305</v>
      </c>
      <c r="H668" s="664" t="s">
        <v>2797</v>
      </c>
      <c r="I668" s="664" t="s">
        <v>2797</v>
      </c>
      <c r="J668" s="664" t="s">
        <v>2582</v>
      </c>
      <c r="K668" s="664" t="s">
        <v>2583</v>
      </c>
      <c r="L668" s="666">
        <v>67.89500000000001</v>
      </c>
      <c r="M668" s="666">
        <v>40</v>
      </c>
      <c r="N668" s="667">
        <v>2715.8</v>
      </c>
    </row>
    <row r="669" spans="1:14" ht="14.4" customHeight="1" x14ac:dyDescent="0.3">
      <c r="A669" s="662" t="s">
        <v>543</v>
      </c>
      <c r="B669" s="663" t="s">
        <v>544</v>
      </c>
      <c r="C669" s="664" t="s">
        <v>553</v>
      </c>
      <c r="D669" s="665" t="s">
        <v>3069</v>
      </c>
      <c r="E669" s="664" t="s">
        <v>2798</v>
      </c>
      <c r="F669" s="665" t="s">
        <v>3073</v>
      </c>
      <c r="G669" s="664"/>
      <c r="H669" s="664" t="s">
        <v>2799</v>
      </c>
      <c r="I669" s="664" t="s">
        <v>2799</v>
      </c>
      <c r="J669" s="664" t="s">
        <v>2800</v>
      </c>
      <c r="K669" s="664" t="s">
        <v>2801</v>
      </c>
      <c r="L669" s="666">
        <v>195.24999999999994</v>
      </c>
      <c r="M669" s="666">
        <v>1</v>
      </c>
      <c r="N669" s="667">
        <v>195.24999999999994</v>
      </c>
    </row>
    <row r="670" spans="1:14" ht="14.4" customHeight="1" x14ac:dyDescent="0.3">
      <c r="A670" s="662" t="s">
        <v>543</v>
      </c>
      <c r="B670" s="663" t="s">
        <v>544</v>
      </c>
      <c r="C670" s="664" t="s">
        <v>553</v>
      </c>
      <c r="D670" s="665" t="s">
        <v>3069</v>
      </c>
      <c r="E670" s="664" t="s">
        <v>2798</v>
      </c>
      <c r="F670" s="665" t="s">
        <v>3073</v>
      </c>
      <c r="G670" s="664" t="s">
        <v>636</v>
      </c>
      <c r="H670" s="664" t="s">
        <v>2802</v>
      </c>
      <c r="I670" s="664" t="s">
        <v>2803</v>
      </c>
      <c r="J670" s="664" t="s">
        <v>2804</v>
      </c>
      <c r="K670" s="664" t="s">
        <v>2805</v>
      </c>
      <c r="L670" s="666">
        <v>313.41041500109651</v>
      </c>
      <c r="M670" s="666">
        <v>20</v>
      </c>
      <c r="N670" s="667">
        <v>6268.20830002193</v>
      </c>
    </row>
    <row r="671" spans="1:14" ht="14.4" customHeight="1" x14ac:dyDescent="0.3">
      <c r="A671" s="662" t="s">
        <v>543</v>
      </c>
      <c r="B671" s="663" t="s">
        <v>544</v>
      </c>
      <c r="C671" s="664" t="s">
        <v>553</v>
      </c>
      <c r="D671" s="665" t="s">
        <v>3069</v>
      </c>
      <c r="E671" s="664" t="s">
        <v>2798</v>
      </c>
      <c r="F671" s="665" t="s">
        <v>3073</v>
      </c>
      <c r="G671" s="664" t="s">
        <v>636</v>
      </c>
      <c r="H671" s="664" t="s">
        <v>2806</v>
      </c>
      <c r="I671" s="664" t="s">
        <v>2807</v>
      </c>
      <c r="J671" s="664" t="s">
        <v>2808</v>
      </c>
      <c r="K671" s="664" t="s">
        <v>2809</v>
      </c>
      <c r="L671" s="666">
        <v>2296.5799999999995</v>
      </c>
      <c r="M671" s="666">
        <v>1</v>
      </c>
      <c r="N671" s="667">
        <v>2296.5799999999995</v>
      </c>
    </row>
    <row r="672" spans="1:14" ht="14.4" customHeight="1" x14ac:dyDescent="0.3">
      <c r="A672" s="662" t="s">
        <v>543</v>
      </c>
      <c r="B672" s="663" t="s">
        <v>544</v>
      </c>
      <c r="C672" s="664" t="s">
        <v>553</v>
      </c>
      <c r="D672" s="665" t="s">
        <v>3069</v>
      </c>
      <c r="E672" s="664" t="s">
        <v>2798</v>
      </c>
      <c r="F672" s="665" t="s">
        <v>3073</v>
      </c>
      <c r="G672" s="664" t="s">
        <v>636</v>
      </c>
      <c r="H672" s="664" t="s">
        <v>2810</v>
      </c>
      <c r="I672" s="664" t="s">
        <v>2811</v>
      </c>
      <c r="J672" s="664" t="s">
        <v>2812</v>
      </c>
      <c r="K672" s="664" t="s">
        <v>2813</v>
      </c>
      <c r="L672" s="666">
        <v>2493.6999999999998</v>
      </c>
      <c r="M672" s="666">
        <v>5</v>
      </c>
      <c r="N672" s="667">
        <v>12468.5</v>
      </c>
    </row>
    <row r="673" spans="1:14" ht="14.4" customHeight="1" x14ac:dyDescent="0.3">
      <c r="A673" s="662" t="s">
        <v>543</v>
      </c>
      <c r="B673" s="663" t="s">
        <v>544</v>
      </c>
      <c r="C673" s="664" t="s">
        <v>553</v>
      </c>
      <c r="D673" s="665" t="s">
        <v>3069</v>
      </c>
      <c r="E673" s="664" t="s">
        <v>2798</v>
      </c>
      <c r="F673" s="665" t="s">
        <v>3073</v>
      </c>
      <c r="G673" s="664" t="s">
        <v>2305</v>
      </c>
      <c r="H673" s="664" t="s">
        <v>2814</v>
      </c>
      <c r="I673" s="664" t="s">
        <v>2815</v>
      </c>
      <c r="J673" s="664" t="s">
        <v>2816</v>
      </c>
      <c r="K673" s="664" t="s">
        <v>2384</v>
      </c>
      <c r="L673" s="666">
        <v>47.809992197402451</v>
      </c>
      <c r="M673" s="666">
        <v>14</v>
      </c>
      <c r="N673" s="667">
        <v>669.33989076363434</v>
      </c>
    </row>
    <row r="674" spans="1:14" ht="14.4" customHeight="1" x14ac:dyDescent="0.3">
      <c r="A674" s="662" t="s">
        <v>543</v>
      </c>
      <c r="B674" s="663" t="s">
        <v>544</v>
      </c>
      <c r="C674" s="664" t="s">
        <v>553</v>
      </c>
      <c r="D674" s="665" t="s">
        <v>3069</v>
      </c>
      <c r="E674" s="664" t="s">
        <v>2798</v>
      </c>
      <c r="F674" s="665" t="s">
        <v>3073</v>
      </c>
      <c r="G674" s="664" t="s">
        <v>2305</v>
      </c>
      <c r="H674" s="664" t="s">
        <v>2817</v>
      </c>
      <c r="I674" s="664" t="s">
        <v>2818</v>
      </c>
      <c r="J674" s="664" t="s">
        <v>2819</v>
      </c>
      <c r="K674" s="664" t="s">
        <v>2384</v>
      </c>
      <c r="L674" s="666">
        <v>47.810000006761079</v>
      </c>
      <c r="M674" s="666">
        <v>49</v>
      </c>
      <c r="N674" s="667">
        <v>2342.690000331293</v>
      </c>
    </row>
    <row r="675" spans="1:14" ht="14.4" customHeight="1" x14ac:dyDescent="0.3">
      <c r="A675" s="662" t="s">
        <v>543</v>
      </c>
      <c r="B675" s="663" t="s">
        <v>544</v>
      </c>
      <c r="C675" s="664" t="s">
        <v>553</v>
      </c>
      <c r="D675" s="665" t="s">
        <v>3069</v>
      </c>
      <c r="E675" s="664" t="s">
        <v>2798</v>
      </c>
      <c r="F675" s="665" t="s">
        <v>3073</v>
      </c>
      <c r="G675" s="664" t="s">
        <v>2305</v>
      </c>
      <c r="H675" s="664" t="s">
        <v>2820</v>
      </c>
      <c r="I675" s="664" t="s">
        <v>2821</v>
      </c>
      <c r="J675" s="664" t="s">
        <v>2822</v>
      </c>
      <c r="K675" s="664" t="s">
        <v>2384</v>
      </c>
      <c r="L675" s="666">
        <v>48.1</v>
      </c>
      <c r="M675" s="666">
        <v>3</v>
      </c>
      <c r="N675" s="667">
        <v>144.30000000000001</v>
      </c>
    </row>
    <row r="676" spans="1:14" ht="14.4" customHeight="1" x14ac:dyDescent="0.3">
      <c r="A676" s="662" t="s">
        <v>543</v>
      </c>
      <c r="B676" s="663" t="s">
        <v>544</v>
      </c>
      <c r="C676" s="664" t="s">
        <v>553</v>
      </c>
      <c r="D676" s="665" t="s">
        <v>3069</v>
      </c>
      <c r="E676" s="664" t="s">
        <v>2798</v>
      </c>
      <c r="F676" s="665" t="s">
        <v>3073</v>
      </c>
      <c r="G676" s="664" t="s">
        <v>2305</v>
      </c>
      <c r="H676" s="664" t="s">
        <v>2823</v>
      </c>
      <c r="I676" s="664" t="s">
        <v>2824</v>
      </c>
      <c r="J676" s="664" t="s">
        <v>2825</v>
      </c>
      <c r="K676" s="664" t="s">
        <v>2826</v>
      </c>
      <c r="L676" s="666">
        <v>198.41716344296222</v>
      </c>
      <c r="M676" s="666">
        <v>4</v>
      </c>
      <c r="N676" s="667">
        <v>793.66865377184888</v>
      </c>
    </row>
    <row r="677" spans="1:14" ht="14.4" customHeight="1" x14ac:dyDescent="0.3">
      <c r="A677" s="662" t="s">
        <v>543</v>
      </c>
      <c r="B677" s="663" t="s">
        <v>544</v>
      </c>
      <c r="C677" s="664" t="s">
        <v>553</v>
      </c>
      <c r="D677" s="665" t="s">
        <v>3069</v>
      </c>
      <c r="E677" s="664" t="s">
        <v>2798</v>
      </c>
      <c r="F677" s="665" t="s">
        <v>3073</v>
      </c>
      <c r="G677" s="664" t="s">
        <v>2305</v>
      </c>
      <c r="H677" s="664" t="s">
        <v>2827</v>
      </c>
      <c r="I677" s="664" t="s">
        <v>2827</v>
      </c>
      <c r="J677" s="664" t="s">
        <v>2828</v>
      </c>
      <c r="K677" s="664" t="s">
        <v>2829</v>
      </c>
      <c r="L677" s="666">
        <v>183.74572559169579</v>
      </c>
      <c r="M677" s="666">
        <v>58</v>
      </c>
      <c r="N677" s="667">
        <v>10657.252084318356</v>
      </c>
    </row>
    <row r="678" spans="1:14" ht="14.4" customHeight="1" x14ac:dyDescent="0.3">
      <c r="A678" s="662" t="s">
        <v>543</v>
      </c>
      <c r="B678" s="663" t="s">
        <v>544</v>
      </c>
      <c r="C678" s="664" t="s">
        <v>553</v>
      </c>
      <c r="D678" s="665" t="s">
        <v>3069</v>
      </c>
      <c r="E678" s="664" t="s">
        <v>2798</v>
      </c>
      <c r="F678" s="665" t="s">
        <v>3073</v>
      </c>
      <c r="G678" s="664" t="s">
        <v>2305</v>
      </c>
      <c r="H678" s="664" t="s">
        <v>2830</v>
      </c>
      <c r="I678" s="664" t="s">
        <v>2830</v>
      </c>
      <c r="J678" s="664" t="s">
        <v>2831</v>
      </c>
      <c r="K678" s="664" t="s">
        <v>2832</v>
      </c>
      <c r="L678" s="666">
        <v>191.22000000000003</v>
      </c>
      <c r="M678" s="666">
        <v>1</v>
      </c>
      <c r="N678" s="667">
        <v>191.22000000000003</v>
      </c>
    </row>
    <row r="679" spans="1:14" ht="14.4" customHeight="1" x14ac:dyDescent="0.3">
      <c r="A679" s="662" t="s">
        <v>543</v>
      </c>
      <c r="B679" s="663" t="s">
        <v>544</v>
      </c>
      <c r="C679" s="664" t="s">
        <v>553</v>
      </c>
      <c r="D679" s="665" t="s">
        <v>3069</v>
      </c>
      <c r="E679" s="664" t="s">
        <v>2833</v>
      </c>
      <c r="F679" s="665" t="s">
        <v>3074</v>
      </c>
      <c r="G679" s="664"/>
      <c r="H679" s="664" t="s">
        <v>2834</v>
      </c>
      <c r="I679" s="664" t="s">
        <v>2835</v>
      </c>
      <c r="J679" s="664" t="s">
        <v>2836</v>
      </c>
      <c r="K679" s="664" t="s">
        <v>2837</v>
      </c>
      <c r="L679" s="666">
        <v>436.97876251219213</v>
      </c>
      <c r="M679" s="666">
        <v>4.0999999999999996</v>
      </c>
      <c r="N679" s="667">
        <v>1791.6129262999875</v>
      </c>
    </row>
    <row r="680" spans="1:14" ht="14.4" customHeight="1" x14ac:dyDescent="0.3">
      <c r="A680" s="662" t="s">
        <v>543</v>
      </c>
      <c r="B680" s="663" t="s">
        <v>544</v>
      </c>
      <c r="C680" s="664" t="s">
        <v>553</v>
      </c>
      <c r="D680" s="665" t="s">
        <v>3069</v>
      </c>
      <c r="E680" s="664" t="s">
        <v>2833</v>
      </c>
      <c r="F680" s="665" t="s">
        <v>3074</v>
      </c>
      <c r="G680" s="664"/>
      <c r="H680" s="664" t="s">
        <v>2838</v>
      </c>
      <c r="I680" s="664" t="s">
        <v>2839</v>
      </c>
      <c r="J680" s="664" t="s">
        <v>2840</v>
      </c>
      <c r="K680" s="664" t="s">
        <v>2841</v>
      </c>
      <c r="L680" s="666">
        <v>71.456000000000003</v>
      </c>
      <c r="M680" s="666">
        <v>30</v>
      </c>
      <c r="N680" s="667">
        <v>2143.6800000000003</v>
      </c>
    </row>
    <row r="681" spans="1:14" ht="14.4" customHeight="1" x14ac:dyDescent="0.3">
      <c r="A681" s="662" t="s">
        <v>543</v>
      </c>
      <c r="B681" s="663" t="s">
        <v>544</v>
      </c>
      <c r="C681" s="664" t="s">
        <v>553</v>
      </c>
      <c r="D681" s="665" t="s">
        <v>3069</v>
      </c>
      <c r="E681" s="664" t="s">
        <v>2833</v>
      </c>
      <c r="F681" s="665" t="s">
        <v>3074</v>
      </c>
      <c r="G681" s="664"/>
      <c r="H681" s="664" t="s">
        <v>2842</v>
      </c>
      <c r="I681" s="664" t="s">
        <v>2843</v>
      </c>
      <c r="J681" s="664" t="s">
        <v>2844</v>
      </c>
      <c r="K681" s="664" t="s">
        <v>2845</v>
      </c>
      <c r="L681" s="666">
        <v>635.44880000000001</v>
      </c>
      <c r="M681" s="666">
        <v>2.4999999999999978</v>
      </c>
      <c r="N681" s="667">
        <v>1588.6219999999987</v>
      </c>
    </row>
    <row r="682" spans="1:14" ht="14.4" customHeight="1" x14ac:dyDescent="0.3">
      <c r="A682" s="662" t="s">
        <v>543</v>
      </c>
      <c r="B682" s="663" t="s">
        <v>544</v>
      </c>
      <c r="C682" s="664" t="s">
        <v>553</v>
      </c>
      <c r="D682" s="665" t="s">
        <v>3069</v>
      </c>
      <c r="E682" s="664" t="s">
        <v>2833</v>
      </c>
      <c r="F682" s="665" t="s">
        <v>3074</v>
      </c>
      <c r="G682" s="664"/>
      <c r="H682" s="664" t="s">
        <v>2846</v>
      </c>
      <c r="I682" s="664" t="s">
        <v>2846</v>
      </c>
      <c r="J682" s="664" t="s">
        <v>2847</v>
      </c>
      <c r="K682" s="664" t="s">
        <v>2848</v>
      </c>
      <c r="L682" s="666">
        <v>158.16374999999999</v>
      </c>
      <c r="M682" s="666">
        <v>8</v>
      </c>
      <c r="N682" s="667">
        <v>1265.31</v>
      </c>
    </row>
    <row r="683" spans="1:14" ht="14.4" customHeight="1" x14ac:dyDescent="0.3">
      <c r="A683" s="662" t="s">
        <v>543</v>
      </c>
      <c r="B683" s="663" t="s">
        <v>544</v>
      </c>
      <c r="C683" s="664" t="s">
        <v>553</v>
      </c>
      <c r="D683" s="665" t="s">
        <v>3069</v>
      </c>
      <c r="E683" s="664" t="s">
        <v>2833</v>
      </c>
      <c r="F683" s="665" t="s">
        <v>3074</v>
      </c>
      <c r="G683" s="664" t="s">
        <v>636</v>
      </c>
      <c r="H683" s="664" t="s">
        <v>2849</v>
      </c>
      <c r="I683" s="664" t="s">
        <v>2850</v>
      </c>
      <c r="J683" s="664" t="s">
        <v>2851</v>
      </c>
      <c r="K683" s="664" t="s">
        <v>2852</v>
      </c>
      <c r="L683" s="666">
        <v>40.267749930453576</v>
      </c>
      <c r="M683" s="666">
        <v>9</v>
      </c>
      <c r="N683" s="667">
        <v>362.4097493740822</v>
      </c>
    </row>
    <row r="684" spans="1:14" ht="14.4" customHeight="1" x14ac:dyDescent="0.3">
      <c r="A684" s="662" t="s">
        <v>543</v>
      </c>
      <c r="B684" s="663" t="s">
        <v>544</v>
      </c>
      <c r="C684" s="664" t="s">
        <v>553</v>
      </c>
      <c r="D684" s="665" t="s">
        <v>3069</v>
      </c>
      <c r="E684" s="664" t="s">
        <v>2833</v>
      </c>
      <c r="F684" s="665" t="s">
        <v>3074</v>
      </c>
      <c r="G684" s="664" t="s">
        <v>636</v>
      </c>
      <c r="H684" s="664" t="s">
        <v>2853</v>
      </c>
      <c r="I684" s="664" t="s">
        <v>2854</v>
      </c>
      <c r="J684" s="664" t="s">
        <v>2855</v>
      </c>
      <c r="K684" s="664" t="s">
        <v>699</v>
      </c>
      <c r="L684" s="666">
        <v>69.88000000000001</v>
      </c>
      <c r="M684" s="666">
        <v>5</v>
      </c>
      <c r="N684" s="667">
        <v>349.40000000000003</v>
      </c>
    </row>
    <row r="685" spans="1:14" ht="14.4" customHeight="1" x14ac:dyDescent="0.3">
      <c r="A685" s="662" t="s">
        <v>543</v>
      </c>
      <c r="B685" s="663" t="s">
        <v>544</v>
      </c>
      <c r="C685" s="664" t="s">
        <v>553</v>
      </c>
      <c r="D685" s="665" t="s">
        <v>3069</v>
      </c>
      <c r="E685" s="664" t="s">
        <v>2833</v>
      </c>
      <c r="F685" s="665" t="s">
        <v>3074</v>
      </c>
      <c r="G685" s="664" t="s">
        <v>636</v>
      </c>
      <c r="H685" s="664" t="s">
        <v>2856</v>
      </c>
      <c r="I685" s="664" t="s">
        <v>2857</v>
      </c>
      <c r="J685" s="664" t="s">
        <v>2858</v>
      </c>
      <c r="K685" s="664" t="s">
        <v>969</v>
      </c>
      <c r="L685" s="666">
        <v>25.820955792903952</v>
      </c>
      <c r="M685" s="666">
        <v>29</v>
      </c>
      <c r="N685" s="667">
        <v>748.80771799421461</v>
      </c>
    </row>
    <row r="686" spans="1:14" ht="14.4" customHeight="1" x14ac:dyDescent="0.3">
      <c r="A686" s="662" t="s">
        <v>543</v>
      </c>
      <c r="B686" s="663" t="s">
        <v>544</v>
      </c>
      <c r="C686" s="664" t="s">
        <v>553</v>
      </c>
      <c r="D686" s="665" t="s">
        <v>3069</v>
      </c>
      <c r="E686" s="664" t="s">
        <v>2833</v>
      </c>
      <c r="F686" s="665" t="s">
        <v>3074</v>
      </c>
      <c r="G686" s="664" t="s">
        <v>636</v>
      </c>
      <c r="H686" s="664" t="s">
        <v>2859</v>
      </c>
      <c r="I686" s="664" t="s">
        <v>2860</v>
      </c>
      <c r="J686" s="664" t="s">
        <v>2861</v>
      </c>
      <c r="K686" s="664" t="s">
        <v>2862</v>
      </c>
      <c r="L686" s="666">
        <v>32.038369846376234</v>
      </c>
      <c r="M686" s="666">
        <v>51</v>
      </c>
      <c r="N686" s="667">
        <v>1633.9568621651879</v>
      </c>
    </row>
    <row r="687" spans="1:14" ht="14.4" customHeight="1" x14ac:dyDescent="0.3">
      <c r="A687" s="662" t="s">
        <v>543</v>
      </c>
      <c r="B687" s="663" t="s">
        <v>544</v>
      </c>
      <c r="C687" s="664" t="s">
        <v>553</v>
      </c>
      <c r="D687" s="665" t="s">
        <v>3069</v>
      </c>
      <c r="E687" s="664" t="s">
        <v>2833</v>
      </c>
      <c r="F687" s="665" t="s">
        <v>3074</v>
      </c>
      <c r="G687" s="664" t="s">
        <v>636</v>
      </c>
      <c r="H687" s="664" t="s">
        <v>2863</v>
      </c>
      <c r="I687" s="664" t="s">
        <v>2864</v>
      </c>
      <c r="J687" s="664" t="s">
        <v>2865</v>
      </c>
      <c r="K687" s="664" t="s">
        <v>2866</v>
      </c>
      <c r="L687" s="666">
        <v>174.41344698598746</v>
      </c>
      <c r="M687" s="666">
        <v>12</v>
      </c>
      <c r="N687" s="667">
        <v>2092.9613638318497</v>
      </c>
    </row>
    <row r="688" spans="1:14" ht="14.4" customHeight="1" x14ac:dyDescent="0.3">
      <c r="A688" s="662" t="s">
        <v>543</v>
      </c>
      <c r="B688" s="663" t="s">
        <v>544</v>
      </c>
      <c r="C688" s="664" t="s">
        <v>553</v>
      </c>
      <c r="D688" s="665" t="s">
        <v>3069</v>
      </c>
      <c r="E688" s="664" t="s">
        <v>2833</v>
      </c>
      <c r="F688" s="665" t="s">
        <v>3074</v>
      </c>
      <c r="G688" s="664" t="s">
        <v>636</v>
      </c>
      <c r="H688" s="664" t="s">
        <v>2867</v>
      </c>
      <c r="I688" s="664" t="s">
        <v>2868</v>
      </c>
      <c r="J688" s="664" t="s">
        <v>2869</v>
      </c>
      <c r="K688" s="664" t="s">
        <v>2870</v>
      </c>
      <c r="L688" s="666">
        <v>128.38822484325462</v>
      </c>
      <c r="M688" s="666">
        <v>31</v>
      </c>
      <c r="N688" s="667">
        <v>3980.0349701408932</v>
      </c>
    </row>
    <row r="689" spans="1:14" ht="14.4" customHeight="1" x14ac:dyDescent="0.3">
      <c r="A689" s="662" t="s">
        <v>543</v>
      </c>
      <c r="B689" s="663" t="s">
        <v>544</v>
      </c>
      <c r="C689" s="664" t="s">
        <v>553</v>
      </c>
      <c r="D689" s="665" t="s">
        <v>3069</v>
      </c>
      <c r="E689" s="664" t="s">
        <v>2833</v>
      </c>
      <c r="F689" s="665" t="s">
        <v>3074</v>
      </c>
      <c r="G689" s="664" t="s">
        <v>636</v>
      </c>
      <c r="H689" s="664" t="s">
        <v>2871</v>
      </c>
      <c r="I689" s="664" t="s">
        <v>2872</v>
      </c>
      <c r="J689" s="664" t="s">
        <v>2873</v>
      </c>
      <c r="K689" s="664" t="s">
        <v>2870</v>
      </c>
      <c r="L689" s="666">
        <v>54.879898129346195</v>
      </c>
      <c r="M689" s="666">
        <v>18</v>
      </c>
      <c r="N689" s="667">
        <v>987.83816632823152</v>
      </c>
    </row>
    <row r="690" spans="1:14" ht="14.4" customHeight="1" x14ac:dyDescent="0.3">
      <c r="A690" s="662" t="s">
        <v>543</v>
      </c>
      <c r="B690" s="663" t="s">
        <v>544</v>
      </c>
      <c r="C690" s="664" t="s">
        <v>553</v>
      </c>
      <c r="D690" s="665" t="s">
        <v>3069</v>
      </c>
      <c r="E690" s="664" t="s">
        <v>2833</v>
      </c>
      <c r="F690" s="665" t="s">
        <v>3074</v>
      </c>
      <c r="G690" s="664" t="s">
        <v>636</v>
      </c>
      <c r="H690" s="664" t="s">
        <v>2874</v>
      </c>
      <c r="I690" s="664" t="s">
        <v>2875</v>
      </c>
      <c r="J690" s="664" t="s">
        <v>2876</v>
      </c>
      <c r="K690" s="664" t="s">
        <v>2877</v>
      </c>
      <c r="L690" s="666">
        <v>149.05603775423228</v>
      </c>
      <c r="M690" s="666">
        <v>37</v>
      </c>
      <c r="N690" s="667">
        <v>5515.0733969065941</v>
      </c>
    </row>
    <row r="691" spans="1:14" ht="14.4" customHeight="1" x14ac:dyDescent="0.3">
      <c r="A691" s="662" t="s">
        <v>543</v>
      </c>
      <c r="B691" s="663" t="s">
        <v>544</v>
      </c>
      <c r="C691" s="664" t="s">
        <v>553</v>
      </c>
      <c r="D691" s="665" t="s">
        <v>3069</v>
      </c>
      <c r="E691" s="664" t="s">
        <v>2833</v>
      </c>
      <c r="F691" s="665" t="s">
        <v>3074</v>
      </c>
      <c r="G691" s="664" t="s">
        <v>636</v>
      </c>
      <c r="H691" s="664" t="s">
        <v>2878</v>
      </c>
      <c r="I691" s="664" t="s">
        <v>2879</v>
      </c>
      <c r="J691" s="664" t="s">
        <v>2880</v>
      </c>
      <c r="K691" s="664" t="s">
        <v>2881</v>
      </c>
      <c r="L691" s="666">
        <v>53.13</v>
      </c>
      <c r="M691" s="666">
        <v>1</v>
      </c>
      <c r="N691" s="667">
        <v>53.13</v>
      </c>
    </row>
    <row r="692" spans="1:14" ht="14.4" customHeight="1" x14ac:dyDescent="0.3">
      <c r="A692" s="662" t="s">
        <v>543</v>
      </c>
      <c r="B692" s="663" t="s">
        <v>544</v>
      </c>
      <c r="C692" s="664" t="s">
        <v>553</v>
      </c>
      <c r="D692" s="665" t="s">
        <v>3069</v>
      </c>
      <c r="E692" s="664" t="s">
        <v>2833</v>
      </c>
      <c r="F692" s="665" t="s">
        <v>3074</v>
      </c>
      <c r="G692" s="664" t="s">
        <v>636</v>
      </c>
      <c r="H692" s="664" t="s">
        <v>2882</v>
      </c>
      <c r="I692" s="664" t="s">
        <v>2883</v>
      </c>
      <c r="J692" s="664" t="s">
        <v>2884</v>
      </c>
      <c r="K692" s="664" t="s">
        <v>2885</v>
      </c>
      <c r="L692" s="666">
        <v>82.809561602395164</v>
      </c>
      <c r="M692" s="666">
        <v>1</v>
      </c>
      <c r="N692" s="667">
        <v>82.809561602395164</v>
      </c>
    </row>
    <row r="693" spans="1:14" ht="14.4" customHeight="1" x14ac:dyDescent="0.3">
      <c r="A693" s="662" t="s">
        <v>543</v>
      </c>
      <c r="B693" s="663" t="s">
        <v>544</v>
      </c>
      <c r="C693" s="664" t="s">
        <v>553</v>
      </c>
      <c r="D693" s="665" t="s">
        <v>3069</v>
      </c>
      <c r="E693" s="664" t="s">
        <v>2833</v>
      </c>
      <c r="F693" s="665" t="s">
        <v>3074</v>
      </c>
      <c r="G693" s="664" t="s">
        <v>636</v>
      </c>
      <c r="H693" s="664" t="s">
        <v>2886</v>
      </c>
      <c r="I693" s="664" t="s">
        <v>2887</v>
      </c>
      <c r="J693" s="664" t="s">
        <v>2888</v>
      </c>
      <c r="K693" s="664" t="s">
        <v>2889</v>
      </c>
      <c r="L693" s="666">
        <v>99.88</v>
      </c>
      <c r="M693" s="666">
        <v>4</v>
      </c>
      <c r="N693" s="667">
        <v>399.52</v>
      </c>
    </row>
    <row r="694" spans="1:14" ht="14.4" customHeight="1" x14ac:dyDescent="0.3">
      <c r="A694" s="662" t="s">
        <v>543</v>
      </c>
      <c r="B694" s="663" t="s">
        <v>544</v>
      </c>
      <c r="C694" s="664" t="s">
        <v>553</v>
      </c>
      <c r="D694" s="665" t="s">
        <v>3069</v>
      </c>
      <c r="E694" s="664" t="s">
        <v>2833</v>
      </c>
      <c r="F694" s="665" t="s">
        <v>3074</v>
      </c>
      <c r="G694" s="664" t="s">
        <v>636</v>
      </c>
      <c r="H694" s="664" t="s">
        <v>2890</v>
      </c>
      <c r="I694" s="664" t="s">
        <v>2891</v>
      </c>
      <c r="J694" s="664" t="s">
        <v>2892</v>
      </c>
      <c r="K694" s="664" t="s">
        <v>2893</v>
      </c>
      <c r="L694" s="666">
        <v>110.44037500000002</v>
      </c>
      <c r="M694" s="666">
        <v>32</v>
      </c>
      <c r="N694" s="667">
        <v>3534.0920000000006</v>
      </c>
    </row>
    <row r="695" spans="1:14" ht="14.4" customHeight="1" x14ac:dyDescent="0.3">
      <c r="A695" s="662" t="s">
        <v>543</v>
      </c>
      <c r="B695" s="663" t="s">
        <v>544</v>
      </c>
      <c r="C695" s="664" t="s">
        <v>553</v>
      </c>
      <c r="D695" s="665" t="s">
        <v>3069</v>
      </c>
      <c r="E695" s="664" t="s">
        <v>2833</v>
      </c>
      <c r="F695" s="665" t="s">
        <v>3074</v>
      </c>
      <c r="G695" s="664" t="s">
        <v>636</v>
      </c>
      <c r="H695" s="664" t="s">
        <v>2894</v>
      </c>
      <c r="I695" s="664" t="s">
        <v>2895</v>
      </c>
      <c r="J695" s="664" t="s">
        <v>2896</v>
      </c>
      <c r="K695" s="664" t="s">
        <v>1679</v>
      </c>
      <c r="L695" s="666">
        <v>73.481758644342406</v>
      </c>
      <c r="M695" s="666">
        <v>10</v>
      </c>
      <c r="N695" s="667">
        <v>734.81758644342403</v>
      </c>
    </row>
    <row r="696" spans="1:14" ht="14.4" customHeight="1" x14ac:dyDescent="0.3">
      <c r="A696" s="662" t="s">
        <v>543</v>
      </c>
      <c r="B696" s="663" t="s">
        <v>544</v>
      </c>
      <c r="C696" s="664" t="s">
        <v>553</v>
      </c>
      <c r="D696" s="665" t="s">
        <v>3069</v>
      </c>
      <c r="E696" s="664" t="s">
        <v>2833</v>
      </c>
      <c r="F696" s="665" t="s">
        <v>3074</v>
      </c>
      <c r="G696" s="664" t="s">
        <v>636</v>
      </c>
      <c r="H696" s="664" t="s">
        <v>2897</v>
      </c>
      <c r="I696" s="664" t="s">
        <v>2898</v>
      </c>
      <c r="J696" s="664" t="s">
        <v>2899</v>
      </c>
      <c r="K696" s="664" t="s">
        <v>2900</v>
      </c>
      <c r="L696" s="666">
        <v>64.020000000000024</v>
      </c>
      <c r="M696" s="666">
        <v>6</v>
      </c>
      <c r="N696" s="667">
        <v>384.12000000000012</v>
      </c>
    </row>
    <row r="697" spans="1:14" ht="14.4" customHeight="1" x14ac:dyDescent="0.3">
      <c r="A697" s="662" t="s">
        <v>543</v>
      </c>
      <c r="B697" s="663" t="s">
        <v>544</v>
      </c>
      <c r="C697" s="664" t="s">
        <v>553</v>
      </c>
      <c r="D697" s="665" t="s">
        <v>3069</v>
      </c>
      <c r="E697" s="664" t="s">
        <v>2833</v>
      </c>
      <c r="F697" s="665" t="s">
        <v>3074</v>
      </c>
      <c r="G697" s="664" t="s">
        <v>636</v>
      </c>
      <c r="H697" s="664" t="s">
        <v>2901</v>
      </c>
      <c r="I697" s="664" t="s">
        <v>2902</v>
      </c>
      <c r="J697" s="664" t="s">
        <v>2903</v>
      </c>
      <c r="K697" s="664" t="s">
        <v>2904</v>
      </c>
      <c r="L697" s="666">
        <v>104.41490772984254</v>
      </c>
      <c r="M697" s="666">
        <v>2</v>
      </c>
      <c r="N697" s="667">
        <v>208.82981545968508</v>
      </c>
    </row>
    <row r="698" spans="1:14" ht="14.4" customHeight="1" x14ac:dyDescent="0.3">
      <c r="A698" s="662" t="s">
        <v>543</v>
      </c>
      <c r="B698" s="663" t="s">
        <v>544</v>
      </c>
      <c r="C698" s="664" t="s">
        <v>553</v>
      </c>
      <c r="D698" s="665" t="s">
        <v>3069</v>
      </c>
      <c r="E698" s="664" t="s">
        <v>2833</v>
      </c>
      <c r="F698" s="665" t="s">
        <v>3074</v>
      </c>
      <c r="G698" s="664" t="s">
        <v>636</v>
      </c>
      <c r="H698" s="664" t="s">
        <v>2905</v>
      </c>
      <c r="I698" s="664" t="s">
        <v>2906</v>
      </c>
      <c r="J698" s="664" t="s">
        <v>2851</v>
      </c>
      <c r="K698" s="664" t="s">
        <v>2907</v>
      </c>
      <c r="L698" s="666">
        <v>48.459999999999987</v>
      </c>
      <c r="M698" s="666">
        <v>2</v>
      </c>
      <c r="N698" s="667">
        <v>96.919999999999973</v>
      </c>
    </row>
    <row r="699" spans="1:14" ht="14.4" customHeight="1" x14ac:dyDescent="0.3">
      <c r="A699" s="662" t="s">
        <v>543</v>
      </c>
      <c r="B699" s="663" t="s">
        <v>544</v>
      </c>
      <c r="C699" s="664" t="s">
        <v>553</v>
      </c>
      <c r="D699" s="665" t="s">
        <v>3069</v>
      </c>
      <c r="E699" s="664" t="s">
        <v>2833</v>
      </c>
      <c r="F699" s="665" t="s">
        <v>3074</v>
      </c>
      <c r="G699" s="664" t="s">
        <v>636</v>
      </c>
      <c r="H699" s="664" t="s">
        <v>2908</v>
      </c>
      <c r="I699" s="664" t="s">
        <v>2909</v>
      </c>
      <c r="J699" s="664" t="s">
        <v>2910</v>
      </c>
      <c r="K699" s="664" t="s">
        <v>2911</v>
      </c>
      <c r="L699" s="666">
        <v>235.30937002176995</v>
      </c>
      <c r="M699" s="666">
        <v>13</v>
      </c>
      <c r="N699" s="667">
        <v>3059.0218102830095</v>
      </c>
    </row>
    <row r="700" spans="1:14" ht="14.4" customHeight="1" x14ac:dyDescent="0.3">
      <c r="A700" s="662" t="s">
        <v>543</v>
      </c>
      <c r="B700" s="663" t="s">
        <v>544</v>
      </c>
      <c r="C700" s="664" t="s">
        <v>553</v>
      </c>
      <c r="D700" s="665" t="s">
        <v>3069</v>
      </c>
      <c r="E700" s="664" t="s">
        <v>2833</v>
      </c>
      <c r="F700" s="665" t="s">
        <v>3074</v>
      </c>
      <c r="G700" s="664" t="s">
        <v>636</v>
      </c>
      <c r="H700" s="664" t="s">
        <v>2912</v>
      </c>
      <c r="I700" s="664" t="s">
        <v>2913</v>
      </c>
      <c r="J700" s="664" t="s">
        <v>2903</v>
      </c>
      <c r="K700" s="664" t="s">
        <v>2914</v>
      </c>
      <c r="L700" s="666">
        <v>104.66666666666669</v>
      </c>
      <c r="M700" s="666">
        <v>3</v>
      </c>
      <c r="N700" s="667">
        <v>314.00000000000006</v>
      </c>
    </row>
    <row r="701" spans="1:14" ht="14.4" customHeight="1" x14ac:dyDescent="0.3">
      <c r="A701" s="662" t="s">
        <v>543</v>
      </c>
      <c r="B701" s="663" t="s">
        <v>544</v>
      </c>
      <c r="C701" s="664" t="s">
        <v>553</v>
      </c>
      <c r="D701" s="665" t="s">
        <v>3069</v>
      </c>
      <c r="E701" s="664" t="s">
        <v>2833</v>
      </c>
      <c r="F701" s="665" t="s">
        <v>3074</v>
      </c>
      <c r="G701" s="664" t="s">
        <v>636</v>
      </c>
      <c r="H701" s="664" t="s">
        <v>2915</v>
      </c>
      <c r="I701" s="664" t="s">
        <v>2916</v>
      </c>
      <c r="J701" s="664" t="s">
        <v>2917</v>
      </c>
      <c r="K701" s="664" t="s">
        <v>2918</v>
      </c>
      <c r="L701" s="666">
        <v>54.74000000000003</v>
      </c>
      <c r="M701" s="666">
        <v>3</v>
      </c>
      <c r="N701" s="667">
        <v>164.22000000000008</v>
      </c>
    </row>
    <row r="702" spans="1:14" ht="14.4" customHeight="1" x14ac:dyDescent="0.3">
      <c r="A702" s="662" t="s">
        <v>543</v>
      </c>
      <c r="B702" s="663" t="s">
        <v>544</v>
      </c>
      <c r="C702" s="664" t="s">
        <v>553</v>
      </c>
      <c r="D702" s="665" t="s">
        <v>3069</v>
      </c>
      <c r="E702" s="664" t="s">
        <v>2833</v>
      </c>
      <c r="F702" s="665" t="s">
        <v>3074</v>
      </c>
      <c r="G702" s="664" t="s">
        <v>636</v>
      </c>
      <c r="H702" s="664" t="s">
        <v>2919</v>
      </c>
      <c r="I702" s="664" t="s">
        <v>2920</v>
      </c>
      <c r="J702" s="664" t="s">
        <v>2851</v>
      </c>
      <c r="K702" s="664" t="s">
        <v>2921</v>
      </c>
      <c r="L702" s="666">
        <v>38.129999999999995</v>
      </c>
      <c r="M702" s="666">
        <v>1</v>
      </c>
      <c r="N702" s="667">
        <v>38.129999999999995</v>
      </c>
    </row>
    <row r="703" spans="1:14" ht="14.4" customHeight="1" x14ac:dyDescent="0.3">
      <c r="A703" s="662" t="s">
        <v>543</v>
      </c>
      <c r="B703" s="663" t="s">
        <v>544</v>
      </c>
      <c r="C703" s="664" t="s">
        <v>553</v>
      </c>
      <c r="D703" s="665" t="s">
        <v>3069</v>
      </c>
      <c r="E703" s="664" t="s">
        <v>2833</v>
      </c>
      <c r="F703" s="665" t="s">
        <v>3074</v>
      </c>
      <c r="G703" s="664" t="s">
        <v>636</v>
      </c>
      <c r="H703" s="664" t="s">
        <v>2922</v>
      </c>
      <c r="I703" s="664" t="s">
        <v>2923</v>
      </c>
      <c r="J703" s="664" t="s">
        <v>2924</v>
      </c>
      <c r="K703" s="664" t="s">
        <v>699</v>
      </c>
      <c r="L703" s="666">
        <v>61.100000000000016</v>
      </c>
      <c r="M703" s="666">
        <v>6</v>
      </c>
      <c r="N703" s="667">
        <v>366.60000000000008</v>
      </c>
    </row>
    <row r="704" spans="1:14" ht="14.4" customHeight="1" x14ac:dyDescent="0.3">
      <c r="A704" s="662" t="s">
        <v>543</v>
      </c>
      <c r="B704" s="663" t="s">
        <v>544</v>
      </c>
      <c r="C704" s="664" t="s">
        <v>553</v>
      </c>
      <c r="D704" s="665" t="s">
        <v>3069</v>
      </c>
      <c r="E704" s="664" t="s">
        <v>2833</v>
      </c>
      <c r="F704" s="665" t="s">
        <v>3074</v>
      </c>
      <c r="G704" s="664" t="s">
        <v>636</v>
      </c>
      <c r="H704" s="664" t="s">
        <v>2925</v>
      </c>
      <c r="I704" s="664" t="s">
        <v>2926</v>
      </c>
      <c r="J704" s="664" t="s">
        <v>2927</v>
      </c>
      <c r="K704" s="664" t="s">
        <v>2928</v>
      </c>
      <c r="L704" s="666">
        <v>74.710000000000008</v>
      </c>
      <c r="M704" s="666">
        <v>2</v>
      </c>
      <c r="N704" s="667">
        <v>149.42000000000002</v>
      </c>
    </row>
    <row r="705" spans="1:14" ht="14.4" customHeight="1" x14ac:dyDescent="0.3">
      <c r="A705" s="662" t="s">
        <v>543</v>
      </c>
      <c r="B705" s="663" t="s">
        <v>544</v>
      </c>
      <c r="C705" s="664" t="s">
        <v>553</v>
      </c>
      <c r="D705" s="665" t="s">
        <v>3069</v>
      </c>
      <c r="E705" s="664" t="s">
        <v>2833</v>
      </c>
      <c r="F705" s="665" t="s">
        <v>3074</v>
      </c>
      <c r="G705" s="664" t="s">
        <v>636</v>
      </c>
      <c r="H705" s="664" t="s">
        <v>2929</v>
      </c>
      <c r="I705" s="664" t="s">
        <v>2930</v>
      </c>
      <c r="J705" s="664" t="s">
        <v>2931</v>
      </c>
      <c r="K705" s="664" t="s">
        <v>2932</v>
      </c>
      <c r="L705" s="666">
        <v>72.64</v>
      </c>
      <c r="M705" s="666">
        <v>2</v>
      </c>
      <c r="N705" s="667">
        <v>145.28</v>
      </c>
    </row>
    <row r="706" spans="1:14" ht="14.4" customHeight="1" x14ac:dyDescent="0.3">
      <c r="A706" s="662" t="s">
        <v>543</v>
      </c>
      <c r="B706" s="663" t="s">
        <v>544</v>
      </c>
      <c r="C706" s="664" t="s">
        <v>553</v>
      </c>
      <c r="D706" s="665" t="s">
        <v>3069</v>
      </c>
      <c r="E706" s="664" t="s">
        <v>2833</v>
      </c>
      <c r="F706" s="665" t="s">
        <v>3074</v>
      </c>
      <c r="G706" s="664" t="s">
        <v>636</v>
      </c>
      <c r="H706" s="664" t="s">
        <v>2933</v>
      </c>
      <c r="I706" s="664" t="s">
        <v>2934</v>
      </c>
      <c r="J706" s="664" t="s">
        <v>2861</v>
      </c>
      <c r="K706" s="664" t="s">
        <v>2935</v>
      </c>
      <c r="L706" s="666">
        <v>0</v>
      </c>
      <c r="M706" s="666">
        <v>0</v>
      </c>
      <c r="N706" s="667">
        <v>-1.4210854715202004E-14</v>
      </c>
    </row>
    <row r="707" spans="1:14" ht="14.4" customHeight="1" x14ac:dyDescent="0.3">
      <c r="A707" s="662" t="s">
        <v>543</v>
      </c>
      <c r="B707" s="663" t="s">
        <v>544</v>
      </c>
      <c r="C707" s="664" t="s">
        <v>553</v>
      </c>
      <c r="D707" s="665" t="s">
        <v>3069</v>
      </c>
      <c r="E707" s="664" t="s">
        <v>2833</v>
      </c>
      <c r="F707" s="665" t="s">
        <v>3074</v>
      </c>
      <c r="G707" s="664" t="s">
        <v>636</v>
      </c>
      <c r="H707" s="664" t="s">
        <v>2936</v>
      </c>
      <c r="I707" s="664" t="s">
        <v>2937</v>
      </c>
      <c r="J707" s="664" t="s">
        <v>2938</v>
      </c>
      <c r="K707" s="664" t="s">
        <v>2939</v>
      </c>
      <c r="L707" s="666">
        <v>187.18</v>
      </c>
      <c r="M707" s="666">
        <v>1</v>
      </c>
      <c r="N707" s="667">
        <v>187.18</v>
      </c>
    </row>
    <row r="708" spans="1:14" ht="14.4" customHeight="1" x14ac:dyDescent="0.3">
      <c r="A708" s="662" t="s">
        <v>543</v>
      </c>
      <c r="B708" s="663" t="s">
        <v>544</v>
      </c>
      <c r="C708" s="664" t="s">
        <v>553</v>
      </c>
      <c r="D708" s="665" t="s">
        <v>3069</v>
      </c>
      <c r="E708" s="664" t="s">
        <v>2833</v>
      </c>
      <c r="F708" s="665" t="s">
        <v>3074</v>
      </c>
      <c r="G708" s="664" t="s">
        <v>636</v>
      </c>
      <c r="H708" s="664" t="s">
        <v>2940</v>
      </c>
      <c r="I708" s="664" t="s">
        <v>2941</v>
      </c>
      <c r="J708" s="664" t="s">
        <v>2942</v>
      </c>
      <c r="K708" s="664" t="s">
        <v>2928</v>
      </c>
      <c r="L708" s="666">
        <v>35.240000000000009</v>
      </c>
      <c r="M708" s="666">
        <v>3</v>
      </c>
      <c r="N708" s="667">
        <v>105.72000000000003</v>
      </c>
    </row>
    <row r="709" spans="1:14" ht="14.4" customHeight="1" x14ac:dyDescent="0.3">
      <c r="A709" s="662" t="s">
        <v>543</v>
      </c>
      <c r="B709" s="663" t="s">
        <v>544</v>
      </c>
      <c r="C709" s="664" t="s">
        <v>553</v>
      </c>
      <c r="D709" s="665" t="s">
        <v>3069</v>
      </c>
      <c r="E709" s="664" t="s">
        <v>2833</v>
      </c>
      <c r="F709" s="665" t="s">
        <v>3074</v>
      </c>
      <c r="G709" s="664" t="s">
        <v>636</v>
      </c>
      <c r="H709" s="664" t="s">
        <v>2943</v>
      </c>
      <c r="I709" s="664" t="s">
        <v>2944</v>
      </c>
      <c r="J709" s="664" t="s">
        <v>2927</v>
      </c>
      <c r="K709" s="664" t="s">
        <v>2945</v>
      </c>
      <c r="L709" s="666">
        <v>134.23134517555258</v>
      </c>
      <c r="M709" s="666">
        <v>14</v>
      </c>
      <c r="N709" s="667">
        <v>1879.238832457736</v>
      </c>
    </row>
    <row r="710" spans="1:14" ht="14.4" customHeight="1" x14ac:dyDescent="0.3">
      <c r="A710" s="662" t="s">
        <v>543</v>
      </c>
      <c r="B710" s="663" t="s">
        <v>544</v>
      </c>
      <c r="C710" s="664" t="s">
        <v>553</v>
      </c>
      <c r="D710" s="665" t="s">
        <v>3069</v>
      </c>
      <c r="E710" s="664" t="s">
        <v>2833</v>
      </c>
      <c r="F710" s="665" t="s">
        <v>3074</v>
      </c>
      <c r="G710" s="664" t="s">
        <v>636</v>
      </c>
      <c r="H710" s="664" t="s">
        <v>2946</v>
      </c>
      <c r="I710" s="664" t="s">
        <v>2946</v>
      </c>
      <c r="J710" s="664" t="s">
        <v>2947</v>
      </c>
      <c r="K710" s="664" t="s">
        <v>2948</v>
      </c>
      <c r="L710" s="666">
        <v>286</v>
      </c>
      <c r="M710" s="666">
        <v>9.4</v>
      </c>
      <c r="N710" s="667">
        <v>2688.4</v>
      </c>
    </row>
    <row r="711" spans="1:14" ht="14.4" customHeight="1" x14ac:dyDescent="0.3">
      <c r="A711" s="662" t="s">
        <v>543</v>
      </c>
      <c r="B711" s="663" t="s">
        <v>544</v>
      </c>
      <c r="C711" s="664" t="s">
        <v>553</v>
      </c>
      <c r="D711" s="665" t="s">
        <v>3069</v>
      </c>
      <c r="E711" s="664" t="s">
        <v>2833</v>
      </c>
      <c r="F711" s="665" t="s">
        <v>3074</v>
      </c>
      <c r="G711" s="664" t="s">
        <v>636</v>
      </c>
      <c r="H711" s="664" t="s">
        <v>2949</v>
      </c>
      <c r="I711" s="664" t="s">
        <v>2949</v>
      </c>
      <c r="J711" s="664" t="s">
        <v>2950</v>
      </c>
      <c r="K711" s="664" t="s">
        <v>2951</v>
      </c>
      <c r="L711" s="666">
        <v>340.2999999999999</v>
      </c>
      <c r="M711" s="666">
        <v>3</v>
      </c>
      <c r="N711" s="667">
        <v>1020.8999999999996</v>
      </c>
    </row>
    <row r="712" spans="1:14" ht="14.4" customHeight="1" x14ac:dyDescent="0.3">
      <c r="A712" s="662" t="s">
        <v>543</v>
      </c>
      <c r="B712" s="663" t="s">
        <v>544</v>
      </c>
      <c r="C712" s="664" t="s">
        <v>553</v>
      </c>
      <c r="D712" s="665" t="s">
        <v>3069</v>
      </c>
      <c r="E712" s="664" t="s">
        <v>2833</v>
      </c>
      <c r="F712" s="665" t="s">
        <v>3074</v>
      </c>
      <c r="G712" s="664" t="s">
        <v>636</v>
      </c>
      <c r="H712" s="664" t="s">
        <v>2952</v>
      </c>
      <c r="I712" s="664" t="s">
        <v>2952</v>
      </c>
      <c r="J712" s="664" t="s">
        <v>2876</v>
      </c>
      <c r="K712" s="664" t="s">
        <v>2848</v>
      </c>
      <c r="L712" s="666">
        <v>151.26371531113645</v>
      </c>
      <c r="M712" s="666">
        <v>22</v>
      </c>
      <c r="N712" s="667">
        <v>3327.8017368450019</v>
      </c>
    </row>
    <row r="713" spans="1:14" ht="14.4" customHeight="1" x14ac:dyDescent="0.3">
      <c r="A713" s="662" t="s">
        <v>543</v>
      </c>
      <c r="B713" s="663" t="s">
        <v>544</v>
      </c>
      <c r="C713" s="664" t="s">
        <v>553</v>
      </c>
      <c r="D713" s="665" t="s">
        <v>3069</v>
      </c>
      <c r="E713" s="664" t="s">
        <v>2833</v>
      </c>
      <c r="F713" s="665" t="s">
        <v>3074</v>
      </c>
      <c r="G713" s="664" t="s">
        <v>636</v>
      </c>
      <c r="H713" s="664" t="s">
        <v>2953</v>
      </c>
      <c r="I713" s="664" t="s">
        <v>2953</v>
      </c>
      <c r="J713" s="664" t="s">
        <v>2954</v>
      </c>
      <c r="K713" s="664" t="s">
        <v>2955</v>
      </c>
      <c r="L713" s="666">
        <v>169.79</v>
      </c>
      <c r="M713" s="666">
        <v>1.8</v>
      </c>
      <c r="N713" s="667">
        <v>305.62200000000001</v>
      </c>
    </row>
    <row r="714" spans="1:14" ht="14.4" customHeight="1" x14ac:dyDescent="0.3">
      <c r="A714" s="662" t="s">
        <v>543</v>
      </c>
      <c r="B714" s="663" t="s">
        <v>544</v>
      </c>
      <c r="C714" s="664" t="s">
        <v>553</v>
      </c>
      <c r="D714" s="665" t="s">
        <v>3069</v>
      </c>
      <c r="E714" s="664" t="s">
        <v>2833</v>
      </c>
      <c r="F714" s="665" t="s">
        <v>3074</v>
      </c>
      <c r="G714" s="664" t="s">
        <v>636</v>
      </c>
      <c r="H714" s="664" t="s">
        <v>2956</v>
      </c>
      <c r="I714" s="664" t="s">
        <v>2956</v>
      </c>
      <c r="J714" s="664" t="s">
        <v>2957</v>
      </c>
      <c r="K714" s="664" t="s">
        <v>2958</v>
      </c>
      <c r="L714" s="666">
        <v>69.233265224235069</v>
      </c>
      <c r="M714" s="666">
        <v>3</v>
      </c>
      <c r="N714" s="667">
        <v>207.69979567270519</v>
      </c>
    </row>
    <row r="715" spans="1:14" ht="14.4" customHeight="1" x14ac:dyDescent="0.3">
      <c r="A715" s="662" t="s">
        <v>543</v>
      </c>
      <c r="B715" s="663" t="s">
        <v>544</v>
      </c>
      <c r="C715" s="664" t="s">
        <v>553</v>
      </c>
      <c r="D715" s="665" t="s">
        <v>3069</v>
      </c>
      <c r="E715" s="664" t="s">
        <v>2833</v>
      </c>
      <c r="F715" s="665" t="s">
        <v>3074</v>
      </c>
      <c r="G715" s="664" t="s">
        <v>2305</v>
      </c>
      <c r="H715" s="664" t="s">
        <v>2959</v>
      </c>
      <c r="I715" s="664" t="s">
        <v>2959</v>
      </c>
      <c r="J715" s="664" t="s">
        <v>2960</v>
      </c>
      <c r="K715" s="664" t="s">
        <v>2961</v>
      </c>
      <c r="L715" s="666">
        <v>68.2</v>
      </c>
      <c r="M715" s="666">
        <v>2</v>
      </c>
      <c r="N715" s="667">
        <v>136.4</v>
      </c>
    </row>
    <row r="716" spans="1:14" ht="14.4" customHeight="1" x14ac:dyDescent="0.3">
      <c r="A716" s="662" t="s">
        <v>543</v>
      </c>
      <c r="B716" s="663" t="s">
        <v>544</v>
      </c>
      <c r="C716" s="664" t="s">
        <v>553</v>
      </c>
      <c r="D716" s="665" t="s">
        <v>3069</v>
      </c>
      <c r="E716" s="664" t="s">
        <v>2833</v>
      </c>
      <c r="F716" s="665" t="s">
        <v>3074</v>
      </c>
      <c r="G716" s="664" t="s">
        <v>2305</v>
      </c>
      <c r="H716" s="664" t="s">
        <v>2962</v>
      </c>
      <c r="I716" s="664" t="s">
        <v>2963</v>
      </c>
      <c r="J716" s="664" t="s">
        <v>2964</v>
      </c>
      <c r="K716" s="664" t="s">
        <v>2965</v>
      </c>
      <c r="L716" s="666">
        <v>115.17909332209695</v>
      </c>
      <c r="M716" s="666">
        <v>58</v>
      </c>
      <c r="N716" s="667">
        <v>6680.3874126816227</v>
      </c>
    </row>
    <row r="717" spans="1:14" ht="14.4" customHeight="1" x14ac:dyDescent="0.3">
      <c r="A717" s="662" t="s">
        <v>543</v>
      </c>
      <c r="B717" s="663" t="s">
        <v>544</v>
      </c>
      <c r="C717" s="664" t="s">
        <v>553</v>
      </c>
      <c r="D717" s="665" t="s">
        <v>3069</v>
      </c>
      <c r="E717" s="664" t="s">
        <v>2833</v>
      </c>
      <c r="F717" s="665" t="s">
        <v>3074</v>
      </c>
      <c r="G717" s="664" t="s">
        <v>2305</v>
      </c>
      <c r="H717" s="664" t="s">
        <v>2966</v>
      </c>
      <c r="I717" s="664" t="s">
        <v>2967</v>
      </c>
      <c r="J717" s="664" t="s">
        <v>2865</v>
      </c>
      <c r="K717" s="664" t="s">
        <v>2968</v>
      </c>
      <c r="L717" s="666">
        <v>20.031000000000002</v>
      </c>
      <c r="M717" s="666">
        <v>20</v>
      </c>
      <c r="N717" s="667">
        <v>400.62000000000006</v>
      </c>
    </row>
    <row r="718" spans="1:14" ht="14.4" customHeight="1" x14ac:dyDescent="0.3">
      <c r="A718" s="662" t="s">
        <v>543</v>
      </c>
      <c r="B718" s="663" t="s">
        <v>544</v>
      </c>
      <c r="C718" s="664" t="s">
        <v>553</v>
      </c>
      <c r="D718" s="665" t="s">
        <v>3069</v>
      </c>
      <c r="E718" s="664" t="s">
        <v>2833</v>
      </c>
      <c r="F718" s="665" t="s">
        <v>3074</v>
      </c>
      <c r="G718" s="664" t="s">
        <v>2305</v>
      </c>
      <c r="H718" s="664" t="s">
        <v>2969</v>
      </c>
      <c r="I718" s="664" t="s">
        <v>2970</v>
      </c>
      <c r="J718" s="664" t="s">
        <v>2971</v>
      </c>
      <c r="K718" s="664" t="s">
        <v>2972</v>
      </c>
      <c r="L718" s="666">
        <v>598.84</v>
      </c>
      <c r="M718" s="666">
        <v>7</v>
      </c>
      <c r="N718" s="667">
        <v>4191.88</v>
      </c>
    </row>
    <row r="719" spans="1:14" ht="14.4" customHeight="1" x14ac:dyDescent="0.3">
      <c r="A719" s="662" t="s">
        <v>543</v>
      </c>
      <c r="B719" s="663" t="s">
        <v>544</v>
      </c>
      <c r="C719" s="664" t="s">
        <v>553</v>
      </c>
      <c r="D719" s="665" t="s">
        <v>3069</v>
      </c>
      <c r="E719" s="664" t="s">
        <v>2833</v>
      </c>
      <c r="F719" s="665" t="s">
        <v>3074</v>
      </c>
      <c r="G719" s="664" t="s">
        <v>2305</v>
      </c>
      <c r="H719" s="664" t="s">
        <v>2973</v>
      </c>
      <c r="I719" s="664" t="s">
        <v>2973</v>
      </c>
      <c r="J719" s="664" t="s">
        <v>2974</v>
      </c>
      <c r="K719" s="664" t="s">
        <v>2975</v>
      </c>
      <c r="L719" s="666">
        <v>264</v>
      </c>
      <c r="M719" s="666">
        <v>5.8</v>
      </c>
      <c r="N719" s="667">
        <v>1531.2</v>
      </c>
    </row>
    <row r="720" spans="1:14" ht="14.4" customHeight="1" x14ac:dyDescent="0.3">
      <c r="A720" s="662" t="s">
        <v>543</v>
      </c>
      <c r="B720" s="663" t="s">
        <v>544</v>
      </c>
      <c r="C720" s="664" t="s">
        <v>553</v>
      </c>
      <c r="D720" s="665" t="s">
        <v>3069</v>
      </c>
      <c r="E720" s="664" t="s">
        <v>2833</v>
      </c>
      <c r="F720" s="665" t="s">
        <v>3074</v>
      </c>
      <c r="G720" s="664" t="s">
        <v>2305</v>
      </c>
      <c r="H720" s="664" t="s">
        <v>2976</v>
      </c>
      <c r="I720" s="664" t="s">
        <v>2977</v>
      </c>
      <c r="J720" s="664" t="s">
        <v>2978</v>
      </c>
      <c r="K720" s="664" t="s">
        <v>2979</v>
      </c>
      <c r="L720" s="666">
        <v>76.51110130592734</v>
      </c>
      <c r="M720" s="666">
        <v>81</v>
      </c>
      <c r="N720" s="667">
        <v>6197.3992057801142</v>
      </c>
    </row>
    <row r="721" spans="1:14" ht="14.4" customHeight="1" x14ac:dyDescent="0.3">
      <c r="A721" s="662" t="s">
        <v>543</v>
      </c>
      <c r="B721" s="663" t="s">
        <v>544</v>
      </c>
      <c r="C721" s="664" t="s">
        <v>553</v>
      </c>
      <c r="D721" s="665" t="s">
        <v>3069</v>
      </c>
      <c r="E721" s="664" t="s">
        <v>2833</v>
      </c>
      <c r="F721" s="665" t="s">
        <v>3074</v>
      </c>
      <c r="G721" s="664" t="s">
        <v>2305</v>
      </c>
      <c r="H721" s="664" t="s">
        <v>2980</v>
      </c>
      <c r="I721" s="664" t="s">
        <v>2981</v>
      </c>
      <c r="J721" s="664" t="s">
        <v>2982</v>
      </c>
      <c r="K721" s="664" t="s">
        <v>2983</v>
      </c>
      <c r="L721" s="666">
        <v>110.96287622875236</v>
      </c>
      <c r="M721" s="666">
        <v>9</v>
      </c>
      <c r="N721" s="667">
        <v>998.66588605877132</v>
      </c>
    </row>
    <row r="722" spans="1:14" ht="14.4" customHeight="1" x14ac:dyDescent="0.3">
      <c r="A722" s="662" t="s">
        <v>543</v>
      </c>
      <c r="B722" s="663" t="s">
        <v>544</v>
      </c>
      <c r="C722" s="664" t="s">
        <v>553</v>
      </c>
      <c r="D722" s="665" t="s">
        <v>3069</v>
      </c>
      <c r="E722" s="664" t="s">
        <v>2833</v>
      </c>
      <c r="F722" s="665" t="s">
        <v>3074</v>
      </c>
      <c r="G722" s="664" t="s">
        <v>2305</v>
      </c>
      <c r="H722" s="664" t="s">
        <v>2984</v>
      </c>
      <c r="I722" s="664" t="s">
        <v>2985</v>
      </c>
      <c r="J722" s="664" t="s">
        <v>2986</v>
      </c>
      <c r="K722" s="664" t="s">
        <v>2841</v>
      </c>
      <c r="L722" s="666">
        <v>41.270082528707142</v>
      </c>
      <c r="M722" s="666">
        <v>86</v>
      </c>
      <c r="N722" s="667">
        <v>3549.2270974688145</v>
      </c>
    </row>
    <row r="723" spans="1:14" ht="14.4" customHeight="1" x14ac:dyDescent="0.3">
      <c r="A723" s="662" t="s">
        <v>543</v>
      </c>
      <c r="B723" s="663" t="s">
        <v>544</v>
      </c>
      <c r="C723" s="664" t="s">
        <v>553</v>
      </c>
      <c r="D723" s="665" t="s">
        <v>3069</v>
      </c>
      <c r="E723" s="664" t="s">
        <v>2833</v>
      </c>
      <c r="F723" s="665" t="s">
        <v>3074</v>
      </c>
      <c r="G723" s="664" t="s">
        <v>2305</v>
      </c>
      <c r="H723" s="664" t="s">
        <v>2987</v>
      </c>
      <c r="I723" s="664" t="s">
        <v>2988</v>
      </c>
      <c r="J723" s="664" t="s">
        <v>2989</v>
      </c>
      <c r="K723" s="664" t="s">
        <v>2990</v>
      </c>
      <c r="L723" s="666">
        <v>52.989416468078026</v>
      </c>
      <c r="M723" s="666">
        <v>3</v>
      </c>
      <c r="N723" s="667">
        <v>158.96824940423409</v>
      </c>
    </row>
    <row r="724" spans="1:14" ht="14.4" customHeight="1" x14ac:dyDescent="0.3">
      <c r="A724" s="662" t="s">
        <v>543</v>
      </c>
      <c r="B724" s="663" t="s">
        <v>544</v>
      </c>
      <c r="C724" s="664" t="s">
        <v>553</v>
      </c>
      <c r="D724" s="665" t="s">
        <v>3069</v>
      </c>
      <c r="E724" s="664" t="s">
        <v>2833</v>
      </c>
      <c r="F724" s="665" t="s">
        <v>3074</v>
      </c>
      <c r="G724" s="664" t="s">
        <v>2305</v>
      </c>
      <c r="H724" s="664" t="s">
        <v>2991</v>
      </c>
      <c r="I724" s="664" t="s">
        <v>2992</v>
      </c>
      <c r="J724" s="664" t="s">
        <v>2993</v>
      </c>
      <c r="K724" s="664" t="s">
        <v>2994</v>
      </c>
      <c r="L724" s="666">
        <v>77.260115599152527</v>
      </c>
      <c r="M724" s="666">
        <v>64</v>
      </c>
      <c r="N724" s="667">
        <v>4944.6473983457618</v>
      </c>
    </row>
    <row r="725" spans="1:14" ht="14.4" customHeight="1" x14ac:dyDescent="0.3">
      <c r="A725" s="662" t="s">
        <v>543</v>
      </c>
      <c r="B725" s="663" t="s">
        <v>544</v>
      </c>
      <c r="C725" s="664" t="s">
        <v>553</v>
      </c>
      <c r="D725" s="665" t="s">
        <v>3069</v>
      </c>
      <c r="E725" s="664" t="s">
        <v>2833</v>
      </c>
      <c r="F725" s="665" t="s">
        <v>3074</v>
      </c>
      <c r="G725" s="664" t="s">
        <v>2305</v>
      </c>
      <c r="H725" s="664" t="s">
        <v>2995</v>
      </c>
      <c r="I725" s="664" t="s">
        <v>2996</v>
      </c>
      <c r="J725" s="664" t="s">
        <v>2997</v>
      </c>
      <c r="K725" s="664" t="s">
        <v>2998</v>
      </c>
      <c r="L725" s="666">
        <v>772.06859955547372</v>
      </c>
      <c r="M725" s="666">
        <v>12</v>
      </c>
      <c r="N725" s="667">
        <v>9264.8231946656852</v>
      </c>
    </row>
    <row r="726" spans="1:14" ht="14.4" customHeight="1" x14ac:dyDescent="0.3">
      <c r="A726" s="662" t="s">
        <v>543</v>
      </c>
      <c r="B726" s="663" t="s">
        <v>544</v>
      </c>
      <c r="C726" s="664" t="s">
        <v>553</v>
      </c>
      <c r="D726" s="665" t="s">
        <v>3069</v>
      </c>
      <c r="E726" s="664" t="s">
        <v>2833</v>
      </c>
      <c r="F726" s="665" t="s">
        <v>3074</v>
      </c>
      <c r="G726" s="664" t="s">
        <v>2305</v>
      </c>
      <c r="H726" s="664" t="s">
        <v>2999</v>
      </c>
      <c r="I726" s="664" t="s">
        <v>2999</v>
      </c>
      <c r="J726" s="664" t="s">
        <v>3000</v>
      </c>
      <c r="K726" s="664" t="s">
        <v>3001</v>
      </c>
      <c r="L726" s="666">
        <v>634.96551724137942</v>
      </c>
      <c r="M726" s="666">
        <v>11.6</v>
      </c>
      <c r="N726" s="667">
        <v>7365.6</v>
      </c>
    </row>
    <row r="727" spans="1:14" ht="14.4" customHeight="1" x14ac:dyDescent="0.3">
      <c r="A727" s="662" t="s">
        <v>543</v>
      </c>
      <c r="B727" s="663" t="s">
        <v>544</v>
      </c>
      <c r="C727" s="664" t="s">
        <v>553</v>
      </c>
      <c r="D727" s="665" t="s">
        <v>3069</v>
      </c>
      <c r="E727" s="664" t="s">
        <v>2833</v>
      </c>
      <c r="F727" s="665" t="s">
        <v>3074</v>
      </c>
      <c r="G727" s="664" t="s">
        <v>2305</v>
      </c>
      <c r="H727" s="664" t="s">
        <v>3002</v>
      </c>
      <c r="I727" s="664" t="s">
        <v>3002</v>
      </c>
      <c r="J727" s="664" t="s">
        <v>3003</v>
      </c>
      <c r="K727" s="664" t="s">
        <v>3004</v>
      </c>
      <c r="L727" s="666">
        <v>29.94</v>
      </c>
      <c r="M727" s="666">
        <v>50</v>
      </c>
      <c r="N727" s="667">
        <v>1497</v>
      </c>
    </row>
    <row r="728" spans="1:14" ht="14.4" customHeight="1" x14ac:dyDescent="0.3">
      <c r="A728" s="662" t="s">
        <v>543</v>
      </c>
      <c r="B728" s="663" t="s">
        <v>544</v>
      </c>
      <c r="C728" s="664" t="s">
        <v>553</v>
      </c>
      <c r="D728" s="665" t="s">
        <v>3069</v>
      </c>
      <c r="E728" s="664" t="s">
        <v>2833</v>
      </c>
      <c r="F728" s="665" t="s">
        <v>3074</v>
      </c>
      <c r="G728" s="664" t="s">
        <v>2305</v>
      </c>
      <c r="H728" s="664" t="s">
        <v>3005</v>
      </c>
      <c r="I728" s="664" t="s">
        <v>3005</v>
      </c>
      <c r="J728" s="664" t="s">
        <v>3006</v>
      </c>
      <c r="K728" s="664" t="s">
        <v>3007</v>
      </c>
      <c r="L728" s="666">
        <v>142.32999999999998</v>
      </c>
      <c r="M728" s="666">
        <v>10</v>
      </c>
      <c r="N728" s="667">
        <v>1423.2999999999997</v>
      </c>
    </row>
    <row r="729" spans="1:14" ht="14.4" customHeight="1" x14ac:dyDescent="0.3">
      <c r="A729" s="662" t="s">
        <v>543</v>
      </c>
      <c r="B729" s="663" t="s">
        <v>544</v>
      </c>
      <c r="C729" s="664" t="s">
        <v>553</v>
      </c>
      <c r="D729" s="665" t="s">
        <v>3069</v>
      </c>
      <c r="E729" s="664" t="s">
        <v>2833</v>
      </c>
      <c r="F729" s="665" t="s">
        <v>3074</v>
      </c>
      <c r="G729" s="664" t="s">
        <v>2305</v>
      </c>
      <c r="H729" s="664" t="s">
        <v>3008</v>
      </c>
      <c r="I729" s="664" t="s">
        <v>3008</v>
      </c>
      <c r="J729" s="664" t="s">
        <v>3009</v>
      </c>
      <c r="K729" s="664" t="s">
        <v>3010</v>
      </c>
      <c r="L729" s="666">
        <v>217.8</v>
      </c>
      <c r="M729" s="666">
        <v>10</v>
      </c>
      <c r="N729" s="667">
        <v>2178</v>
      </c>
    </row>
    <row r="730" spans="1:14" ht="14.4" customHeight="1" x14ac:dyDescent="0.3">
      <c r="A730" s="662" t="s">
        <v>543</v>
      </c>
      <c r="B730" s="663" t="s">
        <v>544</v>
      </c>
      <c r="C730" s="664" t="s">
        <v>553</v>
      </c>
      <c r="D730" s="665" t="s">
        <v>3069</v>
      </c>
      <c r="E730" s="664" t="s">
        <v>2833</v>
      </c>
      <c r="F730" s="665" t="s">
        <v>3074</v>
      </c>
      <c r="G730" s="664" t="s">
        <v>2305</v>
      </c>
      <c r="H730" s="664" t="s">
        <v>3011</v>
      </c>
      <c r="I730" s="664" t="s">
        <v>3011</v>
      </c>
      <c r="J730" s="664" t="s">
        <v>3012</v>
      </c>
      <c r="K730" s="664" t="s">
        <v>3013</v>
      </c>
      <c r="L730" s="666">
        <v>255.88171052631577</v>
      </c>
      <c r="M730" s="666">
        <v>7.6</v>
      </c>
      <c r="N730" s="667">
        <v>1944.7009999999998</v>
      </c>
    </row>
    <row r="731" spans="1:14" ht="14.4" customHeight="1" x14ac:dyDescent="0.3">
      <c r="A731" s="662" t="s">
        <v>543</v>
      </c>
      <c r="B731" s="663" t="s">
        <v>544</v>
      </c>
      <c r="C731" s="664" t="s">
        <v>553</v>
      </c>
      <c r="D731" s="665" t="s">
        <v>3069</v>
      </c>
      <c r="E731" s="664" t="s">
        <v>2833</v>
      </c>
      <c r="F731" s="665" t="s">
        <v>3074</v>
      </c>
      <c r="G731" s="664" t="s">
        <v>2305</v>
      </c>
      <c r="H731" s="664" t="s">
        <v>3014</v>
      </c>
      <c r="I731" s="664" t="s">
        <v>3014</v>
      </c>
      <c r="J731" s="664" t="s">
        <v>3015</v>
      </c>
      <c r="K731" s="664" t="s">
        <v>3007</v>
      </c>
      <c r="L731" s="666">
        <v>34.660000000000004</v>
      </c>
      <c r="M731" s="666">
        <v>7</v>
      </c>
      <c r="N731" s="667">
        <v>242.62000000000003</v>
      </c>
    </row>
    <row r="732" spans="1:14" ht="14.4" customHeight="1" x14ac:dyDescent="0.3">
      <c r="A732" s="662" t="s">
        <v>543</v>
      </c>
      <c r="B732" s="663" t="s">
        <v>544</v>
      </c>
      <c r="C732" s="664" t="s">
        <v>553</v>
      </c>
      <c r="D732" s="665" t="s">
        <v>3069</v>
      </c>
      <c r="E732" s="664" t="s">
        <v>2833</v>
      </c>
      <c r="F732" s="665" t="s">
        <v>3074</v>
      </c>
      <c r="G732" s="664" t="s">
        <v>2305</v>
      </c>
      <c r="H732" s="664" t="s">
        <v>3016</v>
      </c>
      <c r="I732" s="664" t="s">
        <v>3016</v>
      </c>
      <c r="J732" s="664" t="s">
        <v>3017</v>
      </c>
      <c r="K732" s="664" t="s">
        <v>3018</v>
      </c>
      <c r="L732" s="666">
        <v>55.189970790110372</v>
      </c>
      <c r="M732" s="666">
        <v>80</v>
      </c>
      <c r="N732" s="667">
        <v>4415.1976632088299</v>
      </c>
    </row>
    <row r="733" spans="1:14" ht="14.4" customHeight="1" x14ac:dyDescent="0.3">
      <c r="A733" s="662" t="s">
        <v>543</v>
      </c>
      <c r="B733" s="663" t="s">
        <v>544</v>
      </c>
      <c r="C733" s="664" t="s">
        <v>553</v>
      </c>
      <c r="D733" s="665" t="s">
        <v>3069</v>
      </c>
      <c r="E733" s="664" t="s">
        <v>2833</v>
      </c>
      <c r="F733" s="665" t="s">
        <v>3074</v>
      </c>
      <c r="G733" s="664" t="s">
        <v>2305</v>
      </c>
      <c r="H733" s="664" t="s">
        <v>3019</v>
      </c>
      <c r="I733" s="664" t="s">
        <v>3020</v>
      </c>
      <c r="J733" s="664" t="s">
        <v>3021</v>
      </c>
      <c r="K733" s="664" t="s">
        <v>3022</v>
      </c>
      <c r="L733" s="666">
        <v>263.99999999999994</v>
      </c>
      <c r="M733" s="666">
        <v>6.5</v>
      </c>
      <c r="N733" s="667">
        <v>1715.9999999999998</v>
      </c>
    </row>
    <row r="734" spans="1:14" ht="14.4" customHeight="1" x14ac:dyDescent="0.3">
      <c r="A734" s="662" t="s">
        <v>543</v>
      </c>
      <c r="B734" s="663" t="s">
        <v>544</v>
      </c>
      <c r="C734" s="664" t="s">
        <v>553</v>
      </c>
      <c r="D734" s="665" t="s">
        <v>3069</v>
      </c>
      <c r="E734" s="664" t="s">
        <v>2833</v>
      </c>
      <c r="F734" s="665" t="s">
        <v>3074</v>
      </c>
      <c r="G734" s="664" t="s">
        <v>2305</v>
      </c>
      <c r="H734" s="664" t="s">
        <v>3023</v>
      </c>
      <c r="I734" s="664" t="s">
        <v>3024</v>
      </c>
      <c r="J734" s="664" t="s">
        <v>3025</v>
      </c>
      <c r="K734" s="664"/>
      <c r="L734" s="666">
        <v>155.09999999999997</v>
      </c>
      <c r="M734" s="666">
        <v>7</v>
      </c>
      <c r="N734" s="667">
        <v>1085.6999999999998</v>
      </c>
    </row>
    <row r="735" spans="1:14" ht="14.4" customHeight="1" x14ac:dyDescent="0.3">
      <c r="A735" s="662" t="s">
        <v>543</v>
      </c>
      <c r="B735" s="663" t="s">
        <v>544</v>
      </c>
      <c r="C735" s="664" t="s">
        <v>553</v>
      </c>
      <c r="D735" s="665" t="s">
        <v>3069</v>
      </c>
      <c r="E735" s="664" t="s">
        <v>3026</v>
      </c>
      <c r="F735" s="665" t="s">
        <v>3075</v>
      </c>
      <c r="G735" s="664"/>
      <c r="H735" s="664" t="s">
        <v>3027</v>
      </c>
      <c r="I735" s="664" t="s">
        <v>3028</v>
      </c>
      <c r="J735" s="664" t="s">
        <v>3029</v>
      </c>
      <c r="K735" s="664"/>
      <c r="L735" s="666">
        <v>30.204444444444444</v>
      </c>
      <c r="M735" s="666">
        <v>54</v>
      </c>
      <c r="N735" s="667">
        <v>1631.04</v>
      </c>
    </row>
    <row r="736" spans="1:14" ht="14.4" customHeight="1" x14ac:dyDescent="0.3">
      <c r="A736" s="662" t="s">
        <v>543</v>
      </c>
      <c r="B736" s="663" t="s">
        <v>544</v>
      </c>
      <c r="C736" s="664" t="s">
        <v>553</v>
      </c>
      <c r="D736" s="665" t="s">
        <v>3069</v>
      </c>
      <c r="E736" s="664" t="s">
        <v>3026</v>
      </c>
      <c r="F736" s="665" t="s">
        <v>3075</v>
      </c>
      <c r="G736" s="664" t="s">
        <v>636</v>
      </c>
      <c r="H736" s="664" t="s">
        <v>3030</v>
      </c>
      <c r="I736" s="664" t="s">
        <v>3031</v>
      </c>
      <c r="J736" s="664" t="s">
        <v>3032</v>
      </c>
      <c r="K736" s="664" t="s">
        <v>3033</v>
      </c>
      <c r="L736" s="666">
        <v>101.57648682595364</v>
      </c>
      <c r="M736" s="666">
        <v>12</v>
      </c>
      <c r="N736" s="667">
        <v>1218.9178419114437</v>
      </c>
    </row>
    <row r="737" spans="1:14" ht="14.4" customHeight="1" x14ac:dyDescent="0.3">
      <c r="A737" s="662" t="s">
        <v>543</v>
      </c>
      <c r="B737" s="663" t="s">
        <v>544</v>
      </c>
      <c r="C737" s="664" t="s">
        <v>553</v>
      </c>
      <c r="D737" s="665" t="s">
        <v>3069</v>
      </c>
      <c r="E737" s="664" t="s">
        <v>3026</v>
      </c>
      <c r="F737" s="665" t="s">
        <v>3075</v>
      </c>
      <c r="G737" s="664" t="s">
        <v>636</v>
      </c>
      <c r="H737" s="664" t="s">
        <v>3034</v>
      </c>
      <c r="I737" s="664" t="s">
        <v>3035</v>
      </c>
      <c r="J737" s="664" t="s">
        <v>3036</v>
      </c>
      <c r="K737" s="664" t="s">
        <v>3037</v>
      </c>
      <c r="L737" s="666">
        <v>1752.7692307692307</v>
      </c>
      <c r="M737" s="666">
        <v>13</v>
      </c>
      <c r="N737" s="667">
        <v>22786</v>
      </c>
    </row>
    <row r="738" spans="1:14" ht="14.4" customHeight="1" x14ac:dyDescent="0.3">
      <c r="A738" s="662" t="s">
        <v>543</v>
      </c>
      <c r="B738" s="663" t="s">
        <v>544</v>
      </c>
      <c r="C738" s="664" t="s">
        <v>553</v>
      </c>
      <c r="D738" s="665" t="s">
        <v>3069</v>
      </c>
      <c r="E738" s="664" t="s">
        <v>3026</v>
      </c>
      <c r="F738" s="665" t="s">
        <v>3075</v>
      </c>
      <c r="G738" s="664" t="s">
        <v>636</v>
      </c>
      <c r="H738" s="664" t="s">
        <v>3038</v>
      </c>
      <c r="I738" s="664" t="s">
        <v>3039</v>
      </c>
      <c r="J738" s="664" t="s">
        <v>3040</v>
      </c>
      <c r="K738" s="664" t="s">
        <v>1679</v>
      </c>
      <c r="L738" s="666">
        <v>76.294567843762692</v>
      </c>
      <c r="M738" s="666">
        <v>11</v>
      </c>
      <c r="N738" s="667">
        <v>839.24024628138955</v>
      </c>
    </row>
    <row r="739" spans="1:14" ht="14.4" customHeight="1" x14ac:dyDescent="0.3">
      <c r="A739" s="662" t="s">
        <v>543</v>
      </c>
      <c r="B739" s="663" t="s">
        <v>544</v>
      </c>
      <c r="C739" s="664" t="s">
        <v>553</v>
      </c>
      <c r="D739" s="665" t="s">
        <v>3069</v>
      </c>
      <c r="E739" s="664" t="s">
        <v>3026</v>
      </c>
      <c r="F739" s="665" t="s">
        <v>3075</v>
      </c>
      <c r="G739" s="664" t="s">
        <v>636</v>
      </c>
      <c r="H739" s="664" t="s">
        <v>3041</v>
      </c>
      <c r="I739" s="664" t="s">
        <v>3042</v>
      </c>
      <c r="J739" s="664" t="s">
        <v>3043</v>
      </c>
      <c r="K739" s="664" t="s">
        <v>3044</v>
      </c>
      <c r="L739" s="666">
        <v>95.995531977502125</v>
      </c>
      <c r="M739" s="666">
        <v>75</v>
      </c>
      <c r="N739" s="667">
        <v>7199.6648983126597</v>
      </c>
    </row>
    <row r="740" spans="1:14" ht="14.4" customHeight="1" x14ac:dyDescent="0.3">
      <c r="A740" s="662" t="s">
        <v>543</v>
      </c>
      <c r="B740" s="663" t="s">
        <v>544</v>
      </c>
      <c r="C740" s="664" t="s">
        <v>553</v>
      </c>
      <c r="D740" s="665" t="s">
        <v>3069</v>
      </c>
      <c r="E740" s="664" t="s">
        <v>3026</v>
      </c>
      <c r="F740" s="665" t="s">
        <v>3075</v>
      </c>
      <c r="G740" s="664" t="s">
        <v>636</v>
      </c>
      <c r="H740" s="664" t="s">
        <v>3045</v>
      </c>
      <c r="I740" s="664" t="s">
        <v>3046</v>
      </c>
      <c r="J740" s="664" t="s">
        <v>3047</v>
      </c>
      <c r="K740" s="664" t="s">
        <v>3048</v>
      </c>
      <c r="L740" s="666">
        <v>100.30112895602062</v>
      </c>
      <c r="M740" s="666">
        <v>7</v>
      </c>
      <c r="N740" s="667">
        <v>702.10790269214431</v>
      </c>
    </row>
    <row r="741" spans="1:14" ht="14.4" customHeight="1" x14ac:dyDescent="0.3">
      <c r="A741" s="662" t="s">
        <v>543</v>
      </c>
      <c r="B741" s="663" t="s">
        <v>544</v>
      </c>
      <c r="C741" s="664" t="s">
        <v>553</v>
      </c>
      <c r="D741" s="665" t="s">
        <v>3069</v>
      </c>
      <c r="E741" s="664" t="s">
        <v>3026</v>
      </c>
      <c r="F741" s="665" t="s">
        <v>3075</v>
      </c>
      <c r="G741" s="664" t="s">
        <v>636</v>
      </c>
      <c r="H741" s="664" t="s">
        <v>3049</v>
      </c>
      <c r="I741" s="664" t="s">
        <v>3050</v>
      </c>
      <c r="J741" s="664" t="s">
        <v>3047</v>
      </c>
      <c r="K741" s="664" t="s">
        <v>3051</v>
      </c>
      <c r="L741" s="666">
        <v>97.757500000000007</v>
      </c>
      <c r="M741" s="666">
        <v>4</v>
      </c>
      <c r="N741" s="667">
        <v>391.03000000000003</v>
      </c>
    </row>
    <row r="742" spans="1:14" ht="14.4" customHeight="1" x14ac:dyDescent="0.3">
      <c r="A742" s="662" t="s">
        <v>543</v>
      </c>
      <c r="B742" s="663" t="s">
        <v>544</v>
      </c>
      <c r="C742" s="664" t="s">
        <v>553</v>
      </c>
      <c r="D742" s="665" t="s">
        <v>3069</v>
      </c>
      <c r="E742" s="664" t="s">
        <v>3026</v>
      </c>
      <c r="F742" s="665" t="s">
        <v>3075</v>
      </c>
      <c r="G742" s="664" t="s">
        <v>636</v>
      </c>
      <c r="H742" s="664" t="s">
        <v>3052</v>
      </c>
      <c r="I742" s="664" t="s">
        <v>3053</v>
      </c>
      <c r="J742" s="664" t="s">
        <v>3054</v>
      </c>
      <c r="K742" s="664" t="s">
        <v>3055</v>
      </c>
      <c r="L742" s="666">
        <v>106.77166666666665</v>
      </c>
      <c r="M742" s="666">
        <v>6</v>
      </c>
      <c r="N742" s="667">
        <v>640.62999999999988</v>
      </c>
    </row>
    <row r="743" spans="1:14" ht="14.4" customHeight="1" x14ac:dyDescent="0.3">
      <c r="A743" s="662" t="s">
        <v>543</v>
      </c>
      <c r="B743" s="663" t="s">
        <v>544</v>
      </c>
      <c r="C743" s="664" t="s">
        <v>553</v>
      </c>
      <c r="D743" s="665" t="s">
        <v>3069</v>
      </c>
      <c r="E743" s="664" t="s">
        <v>3026</v>
      </c>
      <c r="F743" s="665" t="s">
        <v>3075</v>
      </c>
      <c r="G743" s="664" t="s">
        <v>2305</v>
      </c>
      <c r="H743" s="664" t="s">
        <v>3056</v>
      </c>
      <c r="I743" s="664" t="s">
        <v>3056</v>
      </c>
      <c r="J743" s="664" t="s">
        <v>3057</v>
      </c>
      <c r="K743" s="664" t="s">
        <v>3058</v>
      </c>
      <c r="L743" s="666">
        <v>159.5</v>
      </c>
      <c r="M743" s="666">
        <v>1.2</v>
      </c>
      <c r="N743" s="667">
        <v>191.39999999999998</v>
      </c>
    </row>
    <row r="744" spans="1:14" ht="14.4" customHeight="1" x14ac:dyDescent="0.3">
      <c r="A744" s="662" t="s">
        <v>543</v>
      </c>
      <c r="B744" s="663" t="s">
        <v>544</v>
      </c>
      <c r="C744" s="664" t="s">
        <v>556</v>
      </c>
      <c r="D744" s="665" t="s">
        <v>3070</v>
      </c>
      <c r="E744" s="664" t="s">
        <v>559</v>
      </c>
      <c r="F744" s="665" t="s">
        <v>3072</v>
      </c>
      <c r="G744" s="664" t="s">
        <v>636</v>
      </c>
      <c r="H744" s="664" t="s">
        <v>637</v>
      </c>
      <c r="I744" s="664" t="s">
        <v>637</v>
      </c>
      <c r="J744" s="664" t="s">
        <v>638</v>
      </c>
      <c r="K744" s="664" t="s">
        <v>639</v>
      </c>
      <c r="L744" s="666">
        <v>171.60000000000002</v>
      </c>
      <c r="M744" s="666">
        <v>4</v>
      </c>
      <c r="N744" s="667">
        <v>686.40000000000009</v>
      </c>
    </row>
    <row r="745" spans="1:14" ht="14.4" customHeight="1" x14ac:dyDescent="0.3">
      <c r="A745" s="662" t="s">
        <v>543</v>
      </c>
      <c r="B745" s="663" t="s">
        <v>544</v>
      </c>
      <c r="C745" s="664" t="s">
        <v>556</v>
      </c>
      <c r="D745" s="665" t="s">
        <v>3070</v>
      </c>
      <c r="E745" s="664" t="s">
        <v>559</v>
      </c>
      <c r="F745" s="665" t="s">
        <v>3072</v>
      </c>
      <c r="G745" s="664" t="s">
        <v>636</v>
      </c>
      <c r="H745" s="664" t="s">
        <v>653</v>
      </c>
      <c r="I745" s="664" t="s">
        <v>653</v>
      </c>
      <c r="J745" s="664" t="s">
        <v>638</v>
      </c>
      <c r="K745" s="664" t="s">
        <v>654</v>
      </c>
      <c r="L745" s="666">
        <v>92.95</v>
      </c>
      <c r="M745" s="666">
        <v>2</v>
      </c>
      <c r="N745" s="667">
        <v>185.9</v>
      </c>
    </row>
    <row r="746" spans="1:14" ht="14.4" customHeight="1" x14ac:dyDescent="0.3">
      <c r="A746" s="662" t="s">
        <v>543</v>
      </c>
      <c r="B746" s="663" t="s">
        <v>544</v>
      </c>
      <c r="C746" s="664" t="s">
        <v>556</v>
      </c>
      <c r="D746" s="665" t="s">
        <v>3070</v>
      </c>
      <c r="E746" s="664" t="s">
        <v>559</v>
      </c>
      <c r="F746" s="665" t="s">
        <v>3072</v>
      </c>
      <c r="G746" s="664" t="s">
        <v>636</v>
      </c>
      <c r="H746" s="664" t="s">
        <v>665</v>
      </c>
      <c r="I746" s="664" t="s">
        <v>666</v>
      </c>
      <c r="J746" s="664" t="s">
        <v>667</v>
      </c>
      <c r="K746" s="664" t="s">
        <v>668</v>
      </c>
      <c r="L746" s="666">
        <v>87.02977912637509</v>
      </c>
      <c r="M746" s="666">
        <v>1</v>
      </c>
      <c r="N746" s="667">
        <v>87.02977912637509</v>
      </c>
    </row>
    <row r="747" spans="1:14" ht="14.4" customHeight="1" x14ac:dyDescent="0.3">
      <c r="A747" s="662" t="s">
        <v>543</v>
      </c>
      <c r="B747" s="663" t="s">
        <v>544</v>
      </c>
      <c r="C747" s="664" t="s">
        <v>556</v>
      </c>
      <c r="D747" s="665" t="s">
        <v>3070</v>
      </c>
      <c r="E747" s="664" t="s">
        <v>559</v>
      </c>
      <c r="F747" s="665" t="s">
        <v>3072</v>
      </c>
      <c r="G747" s="664" t="s">
        <v>636</v>
      </c>
      <c r="H747" s="664" t="s">
        <v>673</v>
      </c>
      <c r="I747" s="664" t="s">
        <v>674</v>
      </c>
      <c r="J747" s="664" t="s">
        <v>671</v>
      </c>
      <c r="K747" s="664" t="s">
        <v>675</v>
      </c>
      <c r="L747" s="666">
        <v>100.75959937321491</v>
      </c>
      <c r="M747" s="666">
        <v>50</v>
      </c>
      <c r="N747" s="667">
        <v>5037.9799686607457</v>
      </c>
    </row>
    <row r="748" spans="1:14" ht="14.4" customHeight="1" x14ac:dyDescent="0.3">
      <c r="A748" s="662" t="s">
        <v>543</v>
      </c>
      <c r="B748" s="663" t="s">
        <v>544</v>
      </c>
      <c r="C748" s="664" t="s">
        <v>556</v>
      </c>
      <c r="D748" s="665" t="s">
        <v>3070</v>
      </c>
      <c r="E748" s="664" t="s">
        <v>559</v>
      </c>
      <c r="F748" s="665" t="s">
        <v>3072</v>
      </c>
      <c r="G748" s="664" t="s">
        <v>636</v>
      </c>
      <c r="H748" s="664" t="s">
        <v>1108</v>
      </c>
      <c r="I748" s="664" t="s">
        <v>1109</v>
      </c>
      <c r="J748" s="664" t="s">
        <v>1110</v>
      </c>
      <c r="K748" s="664" t="s">
        <v>1111</v>
      </c>
      <c r="L748" s="666">
        <v>42.433846153846154</v>
      </c>
      <c r="M748" s="666">
        <v>130</v>
      </c>
      <c r="N748" s="667">
        <v>5516.4</v>
      </c>
    </row>
    <row r="749" spans="1:14" ht="14.4" customHeight="1" x14ac:dyDescent="0.3">
      <c r="A749" s="662" t="s">
        <v>543</v>
      </c>
      <c r="B749" s="663" t="s">
        <v>544</v>
      </c>
      <c r="C749" s="664" t="s">
        <v>556</v>
      </c>
      <c r="D749" s="665" t="s">
        <v>3070</v>
      </c>
      <c r="E749" s="664" t="s">
        <v>559</v>
      </c>
      <c r="F749" s="665" t="s">
        <v>3072</v>
      </c>
      <c r="G749" s="664" t="s">
        <v>636</v>
      </c>
      <c r="H749" s="664" t="s">
        <v>3059</v>
      </c>
      <c r="I749" s="664" t="s">
        <v>3060</v>
      </c>
      <c r="J749" s="664" t="s">
        <v>3061</v>
      </c>
      <c r="K749" s="664" t="s">
        <v>3062</v>
      </c>
      <c r="L749" s="666">
        <v>1592.8</v>
      </c>
      <c r="M749" s="666">
        <v>1</v>
      </c>
      <c r="N749" s="667">
        <v>1592.8</v>
      </c>
    </row>
    <row r="750" spans="1:14" ht="14.4" customHeight="1" x14ac:dyDescent="0.3">
      <c r="A750" s="662" t="s">
        <v>543</v>
      </c>
      <c r="B750" s="663" t="s">
        <v>544</v>
      </c>
      <c r="C750" s="664" t="s">
        <v>556</v>
      </c>
      <c r="D750" s="665" t="s">
        <v>3070</v>
      </c>
      <c r="E750" s="664" t="s">
        <v>559</v>
      </c>
      <c r="F750" s="665" t="s">
        <v>3072</v>
      </c>
      <c r="G750" s="664" t="s">
        <v>636</v>
      </c>
      <c r="H750" s="664" t="s">
        <v>1515</v>
      </c>
      <c r="I750" s="664" t="s">
        <v>1516</v>
      </c>
      <c r="J750" s="664" t="s">
        <v>1517</v>
      </c>
      <c r="K750" s="664" t="s">
        <v>1518</v>
      </c>
      <c r="L750" s="666">
        <v>50.130000000000024</v>
      </c>
      <c r="M750" s="666">
        <v>1</v>
      </c>
      <c r="N750" s="667">
        <v>50.130000000000024</v>
      </c>
    </row>
    <row r="751" spans="1:14" ht="14.4" customHeight="1" x14ac:dyDescent="0.3">
      <c r="A751" s="662" t="s">
        <v>543</v>
      </c>
      <c r="B751" s="663" t="s">
        <v>544</v>
      </c>
      <c r="C751" s="664" t="s">
        <v>556</v>
      </c>
      <c r="D751" s="665" t="s">
        <v>3070</v>
      </c>
      <c r="E751" s="664" t="s">
        <v>559</v>
      </c>
      <c r="F751" s="665" t="s">
        <v>3072</v>
      </c>
      <c r="G751" s="664" t="s">
        <v>636</v>
      </c>
      <c r="H751" s="664" t="s">
        <v>3063</v>
      </c>
      <c r="I751" s="664" t="s">
        <v>3064</v>
      </c>
      <c r="J751" s="664" t="s">
        <v>3065</v>
      </c>
      <c r="K751" s="664" t="s">
        <v>3066</v>
      </c>
      <c r="L751" s="666">
        <v>714.93983300336799</v>
      </c>
      <c r="M751" s="666">
        <v>2</v>
      </c>
      <c r="N751" s="667">
        <v>1429.879666006736</v>
      </c>
    </row>
    <row r="752" spans="1:14" ht="14.4" customHeight="1" thickBot="1" x14ac:dyDescent="0.35">
      <c r="A752" s="668" t="s">
        <v>543</v>
      </c>
      <c r="B752" s="669" t="s">
        <v>544</v>
      </c>
      <c r="C752" s="670" t="s">
        <v>548</v>
      </c>
      <c r="D752" s="671" t="s">
        <v>3071</v>
      </c>
      <c r="E752" s="670" t="s">
        <v>559</v>
      </c>
      <c r="F752" s="671" t="s">
        <v>3072</v>
      </c>
      <c r="G752" s="670" t="s">
        <v>636</v>
      </c>
      <c r="H752" s="670" t="s">
        <v>3067</v>
      </c>
      <c r="I752" s="670" t="s">
        <v>215</v>
      </c>
      <c r="J752" s="670" t="s">
        <v>3068</v>
      </c>
      <c r="K752" s="670"/>
      <c r="L752" s="672">
        <v>315.80599426505199</v>
      </c>
      <c r="M752" s="672">
        <v>2</v>
      </c>
      <c r="N752" s="673">
        <v>631.61198853010399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4" t="s">
        <v>185</v>
      </c>
      <c r="B4" s="675" t="s">
        <v>14</v>
      </c>
      <c r="C4" s="676" t="s">
        <v>2</v>
      </c>
      <c r="D4" s="675" t="s">
        <v>14</v>
      </c>
      <c r="E4" s="676" t="s">
        <v>2</v>
      </c>
      <c r="F4" s="677" t="s">
        <v>14</v>
      </c>
    </row>
    <row r="5" spans="1:6" ht="14.4" customHeight="1" thickBot="1" x14ac:dyDescent="0.35">
      <c r="A5" s="685" t="s">
        <v>3076</v>
      </c>
      <c r="B5" s="654">
        <v>39212.081328885433</v>
      </c>
      <c r="C5" s="678">
        <v>8.0396846253697571E-2</v>
      </c>
      <c r="D5" s="654">
        <v>448519.50462349277</v>
      </c>
      <c r="E5" s="678">
        <v>0.91960315374630242</v>
      </c>
      <c r="F5" s="655">
        <v>487731.58595237823</v>
      </c>
    </row>
    <row r="6" spans="1:6" ht="14.4" customHeight="1" thickBot="1" x14ac:dyDescent="0.35">
      <c r="A6" s="681" t="s">
        <v>3</v>
      </c>
      <c r="B6" s="682">
        <v>39212.081328885433</v>
      </c>
      <c r="C6" s="683">
        <v>8.0396846253697571E-2</v>
      </c>
      <c r="D6" s="682">
        <v>448519.50462349277</v>
      </c>
      <c r="E6" s="683">
        <v>0.91960315374630242</v>
      </c>
      <c r="F6" s="684">
        <v>487731.58595237823</v>
      </c>
    </row>
    <row r="7" spans="1:6" ht="14.4" customHeight="1" thickBot="1" x14ac:dyDescent="0.35"/>
    <row r="8" spans="1:6" ht="14.4" customHeight="1" x14ac:dyDescent="0.3">
      <c r="A8" s="691" t="s">
        <v>3077</v>
      </c>
      <c r="B8" s="660">
        <v>23441.906754407693</v>
      </c>
      <c r="C8" s="679">
        <v>8.2489663861606874E-2</v>
      </c>
      <c r="D8" s="660">
        <v>260738.02145740128</v>
      </c>
      <c r="E8" s="679">
        <v>0.91751033613839317</v>
      </c>
      <c r="F8" s="661">
        <v>284179.92821180896</v>
      </c>
    </row>
    <row r="9" spans="1:6" ht="14.4" customHeight="1" x14ac:dyDescent="0.3">
      <c r="A9" s="692" t="s">
        <v>3078</v>
      </c>
      <c r="B9" s="666">
        <v>4970.4125667991666</v>
      </c>
      <c r="C9" s="687">
        <v>0.72483928381675722</v>
      </c>
      <c r="D9" s="666">
        <v>1886.8490052098232</v>
      </c>
      <c r="E9" s="687">
        <v>0.27516071618324284</v>
      </c>
      <c r="F9" s="667">
        <v>6857.2615720089898</v>
      </c>
    </row>
    <row r="10" spans="1:6" ht="14.4" customHeight="1" x14ac:dyDescent="0.3">
      <c r="A10" s="692" t="s">
        <v>3079</v>
      </c>
      <c r="B10" s="666">
        <v>1408.5900000000001</v>
      </c>
      <c r="C10" s="687">
        <v>0.19873360393801767</v>
      </c>
      <c r="D10" s="666">
        <v>5679.2400000000016</v>
      </c>
      <c r="E10" s="687">
        <v>0.80126639606198236</v>
      </c>
      <c r="F10" s="667">
        <v>7087.8300000000017</v>
      </c>
    </row>
    <row r="11" spans="1:6" ht="14.4" customHeight="1" x14ac:dyDescent="0.3">
      <c r="A11" s="692" t="s">
        <v>3080</v>
      </c>
      <c r="B11" s="666">
        <v>1394.261</v>
      </c>
      <c r="C11" s="687">
        <v>0.33211390470210506</v>
      </c>
      <c r="D11" s="666">
        <v>2803.88</v>
      </c>
      <c r="E11" s="687">
        <v>0.667886095297895</v>
      </c>
      <c r="F11" s="667">
        <v>4198.1409999999996</v>
      </c>
    </row>
    <row r="12" spans="1:6" ht="14.4" customHeight="1" x14ac:dyDescent="0.3">
      <c r="A12" s="692" t="s">
        <v>3081</v>
      </c>
      <c r="B12" s="666">
        <v>1265.31</v>
      </c>
      <c r="C12" s="687">
        <v>0.22355479381578375</v>
      </c>
      <c r="D12" s="666">
        <v>4394.6446733167159</v>
      </c>
      <c r="E12" s="687">
        <v>0.77644520618421631</v>
      </c>
      <c r="F12" s="667">
        <v>5659.9546733167153</v>
      </c>
    </row>
    <row r="13" spans="1:6" ht="14.4" customHeight="1" x14ac:dyDescent="0.3">
      <c r="A13" s="692" t="s">
        <v>3082</v>
      </c>
      <c r="B13" s="666">
        <v>1164.9343999999987</v>
      </c>
      <c r="C13" s="687">
        <v>0.89518451214384231</v>
      </c>
      <c r="D13" s="666">
        <v>136.4</v>
      </c>
      <c r="E13" s="687">
        <v>0.10481548785615759</v>
      </c>
      <c r="F13" s="667">
        <v>1301.3343999999988</v>
      </c>
    </row>
    <row r="14" spans="1:6" ht="14.4" customHeight="1" x14ac:dyDescent="0.3">
      <c r="A14" s="692" t="s">
        <v>3083</v>
      </c>
      <c r="B14" s="666">
        <v>693.28</v>
      </c>
      <c r="C14" s="687">
        <v>0.51974690376945454</v>
      </c>
      <c r="D14" s="666">
        <v>640.59999999999991</v>
      </c>
      <c r="E14" s="687">
        <v>0.48025309623054546</v>
      </c>
      <c r="F14" s="667">
        <v>1333.8799999999999</v>
      </c>
    </row>
    <row r="15" spans="1:6" ht="14.4" customHeight="1" x14ac:dyDescent="0.3">
      <c r="A15" s="692" t="s">
        <v>3084</v>
      </c>
      <c r="B15" s="666">
        <v>618.01058793142568</v>
      </c>
      <c r="C15" s="687">
        <v>1</v>
      </c>
      <c r="D15" s="666"/>
      <c r="E15" s="687">
        <v>0</v>
      </c>
      <c r="F15" s="667">
        <v>618.01058793142568</v>
      </c>
    </row>
    <row r="16" spans="1:6" ht="14.4" customHeight="1" x14ac:dyDescent="0.3">
      <c r="A16" s="692" t="s">
        <v>3085</v>
      </c>
      <c r="B16" s="666">
        <v>600.79</v>
      </c>
      <c r="C16" s="687">
        <v>0.41654706685802628</v>
      </c>
      <c r="D16" s="666">
        <v>841.52000000000021</v>
      </c>
      <c r="E16" s="687">
        <v>0.58345293314197366</v>
      </c>
      <c r="F16" s="667">
        <v>1442.3100000000002</v>
      </c>
    </row>
    <row r="17" spans="1:6" ht="14.4" customHeight="1" x14ac:dyDescent="0.3">
      <c r="A17" s="692" t="s">
        <v>3086</v>
      </c>
      <c r="B17" s="666">
        <v>463.38550932293106</v>
      </c>
      <c r="C17" s="687">
        <v>1</v>
      </c>
      <c r="D17" s="666"/>
      <c r="E17" s="687">
        <v>0</v>
      </c>
      <c r="F17" s="667">
        <v>463.38550932293106</v>
      </c>
    </row>
    <row r="18" spans="1:6" ht="14.4" customHeight="1" x14ac:dyDescent="0.3">
      <c r="A18" s="692" t="s">
        <v>3087</v>
      </c>
      <c r="B18" s="666">
        <v>361.14058882641501</v>
      </c>
      <c r="C18" s="687">
        <v>2.7235623379484573E-2</v>
      </c>
      <c r="D18" s="666">
        <v>12898.720725691788</v>
      </c>
      <c r="E18" s="687">
        <v>0.97276437662051551</v>
      </c>
      <c r="F18" s="667">
        <v>13259.861314518203</v>
      </c>
    </row>
    <row r="19" spans="1:6" ht="14.4" customHeight="1" x14ac:dyDescent="0.3">
      <c r="A19" s="692" t="s">
        <v>3088</v>
      </c>
      <c r="B19" s="666">
        <v>353.44000000000005</v>
      </c>
      <c r="C19" s="687">
        <v>2.2934472350027432E-2</v>
      </c>
      <c r="D19" s="666">
        <v>15057.422504520506</v>
      </c>
      <c r="E19" s="687">
        <v>0.97706552764997256</v>
      </c>
      <c r="F19" s="667">
        <v>15410.862504520506</v>
      </c>
    </row>
    <row r="20" spans="1:6" ht="14.4" customHeight="1" x14ac:dyDescent="0.3">
      <c r="A20" s="692" t="s">
        <v>3089</v>
      </c>
      <c r="B20" s="666">
        <v>335.29999999999995</v>
      </c>
      <c r="C20" s="687">
        <v>0.13404231121110405</v>
      </c>
      <c r="D20" s="666">
        <v>2166.1489601864141</v>
      </c>
      <c r="E20" s="687">
        <v>0.8659576887888959</v>
      </c>
      <c r="F20" s="667">
        <v>2501.4489601864143</v>
      </c>
    </row>
    <row r="21" spans="1:6" ht="14.4" customHeight="1" x14ac:dyDescent="0.3">
      <c r="A21" s="692" t="s">
        <v>3090</v>
      </c>
      <c r="B21" s="666">
        <v>305.62200000000001</v>
      </c>
      <c r="C21" s="687">
        <v>1</v>
      </c>
      <c r="D21" s="666"/>
      <c r="E21" s="687">
        <v>0</v>
      </c>
      <c r="F21" s="667">
        <v>305.62200000000001</v>
      </c>
    </row>
    <row r="22" spans="1:6" ht="14.4" customHeight="1" x14ac:dyDescent="0.3">
      <c r="A22" s="692" t="s">
        <v>3091</v>
      </c>
      <c r="B22" s="666">
        <v>302.78973796456074</v>
      </c>
      <c r="C22" s="687">
        <v>0.23430483820251796</v>
      </c>
      <c r="D22" s="666">
        <v>989.5</v>
      </c>
      <c r="E22" s="687">
        <v>0.76569516179748198</v>
      </c>
      <c r="F22" s="667">
        <v>1292.2897379645608</v>
      </c>
    </row>
    <row r="23" spans="1:6" ht="14.4" customHeight="1" x14ac:dyDescent="0.3">
      <c r="A23" s="692" t="s">
        <v>3092</v>
      </c>
      <c r="B23" s="666">
        <v>270.14999999999992</v>
      </c>
      <c r="C23" s="687">
        <v>7.5560417433396782E-2</v>
      </c>
      <c r="D23" s="666">
        <v>3305.1346420961795</v>
      </c>
      <c r="E23" s="687">
        <v>0.92443958256660319</v>
      </c>
      <c r="F23" s="667">
        <v>3575.2846420961796</v>
      </c>
    </row>
    <row r="24" spans="1:6" ht="14.4" customHeight="1" x14ac:dyDescent="0.3">
      <c r="A24" s="692" t="s">
        <v>3093</v>
      </c>
      <c r="B24" s="666">
        <v>233.67000000000007</v>
      </c>
      <c r="C24" s="687">
        <v>0.15660450728263944</v>
      </c>
      <c r="D24" s="666">
        <v>1258.432647967041</v>
      </c>
      <c r="E24" s="687">
        <v>0.84339549271736058</v>
      </c>
      <c r="F24" s="667">
        <v>1492.1026479670411</v>
      </c>
    </row>
    <row r="25" spans="1:6" ht="14.4" customHeight="1" x14ac:dyDescent="0.3">
      <c r="A25" s="692" t="s">
        <v>3094</v>
      </c>
      <c r="B25" s="666">
        <v>195.53000000000003</v>
      </c>
      <c r="C25" s="687">
        <v>9.4063754641688133E-2</v>
      </c>
      <c r="D25" s="666">
        <v>1883.1665260404675</v>
      </c>
      <c r="E25" s="687">
        <v>0.90593624535831174</v>
      </c>
      <c r="F25" s="667">
        <v>2078.6965260404677</v>
      </c>
    </row>
    <row r="26" spans="1:6" ht="14.4" customHeight="1" x14ac:dyDescent="0.3">
      <c r="A26" s="692" t="s">
        <v>3095</v>
      </c>
      <c r="B26" s="666">
        <v>195.24999999999994</v>
      </c>
      <c r="C26" s="687">
        <v>1.2897987443851839E-2</v>
      </c>
      <c r="D26" s="666">
        <v>14942.770629185132</v>
      </c>
      <c r="E26" s="687">
        <v>0.98710201255614816</v>
      </c>
      <c r="F26" s="667">
        <v>15138.020629185132</v>
      </c>
    </row>
    <row r="27" spans="1:6" ht="14.4" customHeight="1" x14ac:dyDescent="0.3">
      <c r="A27" s="692" t="s">
        <v>3096</v>
      </c>
      <c r="B27" s="666">
        <v>159.68000000000004</v>
      </c>
      <c r="C27" s="687">
        <v>9.9916316567180141E-2</v>
      </c>
      <c r="D27" s="666">
        <v>1438.4573762175964</v>
      </c>
      <c r="E27" s="687">
        <v>0.90008368343281986</v>
      </c>
      <c r="F27" s="667">
        <v>1598.1373762175965</v>
      </c>
    </row>
    <row r="28" spans="1:6" ht="14.4" customHeight="1" x14ac:dyDescent="0.3">
      <c r="A28" s="692" t="s">
        <v>3097</v>
      </c>
      <c r="B28" s="666">
        <v>144.64818363323582</v>
      </c>
      <c r="C28" s="687">
        <v>3.5985197568714385E-2</v>
      </c>
      <c r="D28" s="666">
        <v>3875.009714785343</v>
      </c>
      <c r="E28" s="687">
        <v>0.96401480243128557</v>
      </c>
      <c r="F28" s="667">
        <v>4019.657898418579</v>
      </c>
    </row>
    <row r="29" spans="1:6" ht="14.4" customHeight="1" x14ac:dyDescent="0.3">
      <c r="A29" s="692" t="s">
        <v>3098</v>
      </c>
      <c r="B29" s="666">
        <v>144.32999999999998</v>
      </c>
      <c r="C29" s="687">
        <v>0.52023933965324587</v>
      </c>
      <c r="D29" s="666">
        <v>133.09999999999994</v>
      </c>
      <c r="E29" s="687">
        <v>0.47976066034675402</v>
      </c>
      <c r="F29" s="667">
        <v>277.42999999999995</v>
      </c>
    </row>
    <row r="30" spans="1:6" ht="14.4" customHeight="1" x14ac:dyDescent="0.3">
      <c r="A30" s="692" t="s">
        <v>3099</v>
      </c>
      <c r="B30" s="666">
        <v>122.01999999999997</v>
      </c>
      <c r="C30" s="687">
        <v>0.14067346039091211</v>
      </c>
      <c r="D30" s="666">
        <v>745.37886586228319</v>
      </c>
      <c r="E30" s="687">
        <v>0.85932653960908789</v>
      </c>
      <c r="F30" s="667">
        <v>867.39886586228317</v>
      </c>
    </row>
    <row r="31" spans="1:6" ht="14.4" customHeight="1" x14ac:dyDescent="0.3">
      <c r="A31" s="692" t="s">
        <v>3100</v>
      </c>
      <c r="B31" s="666">
        <v>67.63</v>
      </c>
      <c r="C31" s="687">
        <v>2.9216078461785599E-2</v>
      </c>
      <c r="D31" s="666">
        <v>2247.1912751570853</v>
      </c>
      <c r="E31" s="687">
        <v>0.97078392153821436</v>
      </c>
      <c r="F31" s="667">
        <v>2314.8212751570854</v>
      </c>
    </row>
    <row r="32" spans="1:6" ht="14.4" customHeight="1" x14ac:dyDescent="0.3">
      <c r="A32" s="692" t="s">
        <v>3101</v>
      </c>
      <c r="B32" s="666"/>
      <c r="C32" s="687">
        <v>0</v>
      </c>
      <c r="D32" s="666">
        <v>4191.88</v>
      </c>
      <c r="E32" s="687">
        <v>1</v>
      </c>
      <c r="F32" s="667">
        <v>4191.88</v>
      </c>
    </row>
    <row r="33" spans="1:6" ht="14.4" customHeight="1" x14ac:dyDescent="0.3">
      <c r="A33" s="692" t="s">
        <v>3102</v>
      </c>
      <c r="B33" s="666"/>
      <c r="C33" s="687">
        <v>0</v>
      </c>
      <c r="D33" s="666">
        <v>837.93000000000018</v>
      </c>
      <c r="E33" s="687">
        <v>1</v>
      </c>
      <c r="F33" s="667">
        <v>837.93000000000018</v>
      </c>
    </row>
    <row r="34" spans="1:6" ht="14.4" customHeight="1" x14ac:dyDescent="0.3">
      <c r="A34" s="692" t="s">
        <v>3103</v>
      </c>
      <c r="B34" s="666"/>
      <c r="C34" s="687">
        <v>0</v>
      </c>
      <c r="D34" s="666">
        <v>2599.6</v>
      </c>
      <c r="E34" s="687">
        <v>1</v>
      </c>
      <c r="F34" s="667">
        <v>2599.6</v>
      </c>
    </row>
    <row r="35" spans="1:6" ht="14.4" customHeight="1" x14ac:dyDescent="0.3">
      <c r="A35" s="692" t="s">
        <v>3104</v>
      </c>
      <c r="B35" s="666"/>
      <c r="C35" s="687">
        <v>0</v>
      </c>
      <c r="D35" s="666">
        <v>3338.9199999999996</v>
      </c>
      <c r="E35" s="687">
        <v>1</v>
      </c>
      <c r="F35" s="667">
        <v>3338.9199999999996</v>
      </c>
    </row>
    <row r="36" spans="1:6" ht="14.4" customHeight="1" x14ac:dyDescent="0.3">
      <c r="A36" s="692" t="s">
        <v>3105</v>
      </c>
      <c r="B36" s="666"/>
      <c r="C36" s="687">
        <v>0</v>
      </c>
      <c r="D36" s="666">
        <v>3399.4473983457619</v>
      </c>
      <c r="E36" s="687">
        <v>1</v>
      </c>
      <c r="F36" s="667">
        <v>3399.4473983457619</v>
      </c>
    </row>
    <row r="37" spans="1:6" ht="14.4" customHeight="1" x14ac:dyDescent="0.3">
      <c r="A37" s="692" t="s">
        <v>3106</v>
      </c>
      <c r="B37" s="666"/>
      <c r="C37" s="687">
        <v>0</v>
      </c>
      <c r="D37" s="666">
        <v>2019.4264696586743</v>
      </c>
      <c r="E37" s="687">
        <v>1</v>
      </c>
      <c r="F37" s="667">
        <v>2019.4264696586743</v>
      </c>
    </row>
    <row r="38" spans="1:6" ht="14.4" customHeight="1" x14ac:dyDescent="0.3">
      <c r="A38" s="692" t="s">
        <v>3107</v>
      </c>
      <c r="B38" s="666"/>
      <c r="C38" s="687">
        <v>0</v>
      </c>
      <c r="D38" s="666">
        <v>4809.8812334471559</v>
      </c>
      <c r="E38" s="687">
        <v>1</v>
      </c>
      <c r="F38" s="667">
        <v>4809.8812334471559</v>
      </c>
    </row>
    <row r="39" spans="1:6" ht="14.4" customHeight="1" x14ac:dyDescent="0.3">
      <c r="A39" s="692" t="s">
        <v>3108</v>
      </c>
      <c r="B39" s="666"/>
      <c r="C39" s="687">
        <v>0</v>
      </c>
      <c r="D39" s="666">
        <v>4072.9942636636579</v>
      </c>
      <c r="E39" s="687">
        <v>1</v>
      </c>
      <c r="F39" s="667">
        <v>4072.9942636636579</v>
      </c>
    </row>
    <row r="40" spans="1:6" ht="14.4" customHeight="1" x14ac:dyDescent="0.3">
      <c r="A40" s="692" t="s">
        <v>3109</v>
      </c>
      <c r="B40" s="666"/>
      <c r="C40" s="687">
        <v>0</v>
      </c>
      <c r="D40" s="666">
        <v>1702.985037514964</v>
      </c>
      <c r="E40" s="687">
        <v>1</v>
      </c>
      <c r="F40" s="667">
        <v>1702.985037514964</v>
      </c>
    </row>
    <row r="41" spans="1:6" ht="14.4" customHeight="1" x14ac:dyDescent="0.3">
      <c r="A41" s="692" t="s">
        <v>3110</v>
      </c>
      <c r="B41" s="666"/>
      <c r="C41" s="687">
        <v>0</v>
      </c>
      <c r="D41" s="666">
        <v>1107.4775554654809</v>
      </c>
      <c r="E41" s="687">
        <v>1</v>
      </c>
      <c r="F41" s="667">
        <v>1107.4775554654809</v>
      </c>
    </row>
    <row r="42" spans="1:6" ht="14.4" customHeight="1" x14ac:dyDescent="0.3">
      <c r="A42" s="692" t="s">
        <v>3111</v>
      </c>
      <c r="B42" s="666"/>
      <c r="C42" s="687">
        <v>0</v>
      </c>
      <c r="D42" s="666">
        <v>1115.767969609022</v>
      </c>
      <c r="E42" s="687">
        <v>1</v>
      </c>
      <c r="F42" s="667">
        <v>1115.767969609022</v>
      </c>
    </row>
    <row r="43" spans="1:6" ht="14.4" customHeight="1" x14ac:dyDescent="0.3">
      <c r="A43" s="692" t="s">
        <v>3112</v>
      </c>
      <c r="B43" s="666"/>
      <c r="C43" s="687">
        <v>0</v>
      </c>
      <c r="D43" s="666">
        <v>157.38</v>
      </c>
      <c r="E43" s="687">
        <v>1</v>
      </c>
      <c r="F43" s="667">
        <v>157.38</v>
      </c>
    </row>
    <row r="44" spans="1:6" ht="14.4" customHeight="1" x14ac:dyDescent="0.3">
      <c r="A44" s="692" t="s">
        <v>3113</v>
      </c>
      <c r="B44" s="666"/>
      <c r="C44" s="687">
        <v>0</v>
      </c>
      <c r="D44" s="666">
        <v>1116.9801936638619</v>
      </c>
      <c r="E44" s="687">
        <v>1</v>
      </c>
      <c r="F44" s="667">
        <v>1116.9801936638619</v>
      </c>
    </row>
    <row r="45" spans="1:6" ht="14.4" customHeight="1" x14ac:dyDescent="0.3">
      <c r="A45" s="692" t="s">
        <v>3114</v>
      </c>
      <c r="B45" s="666"/>
      <c r="C45" s="687">
        <v>0</v>
      </c>
      <c r="D45" s="666">
        <v>3388.6400000000003</v>
      </c>
      <c r="E45" s="687">
        <v>1</v>
      </c>
      <c r="F45" s="667">
        <v>3388.6400000000003</v>
      </c>
    </row>
    <row r="46" spans="1:6" ht="14.4" customHeight="1" x14ac:dyDescent="0.3">
      <c r="A46" s="692" t="s">
        <v>3115</v>
      </c>
      <c r="B46" s="666"/>
      <c r="C46" s="687">
        <v>0</v>
      </c>
      <c r="D46" s="666">
        <v>1575.8988704355845</v>
      </c>
      <c r="E46" s="687">
        <v>1</v>
      </c>
      <c r="F46" s="667">
        <v>1575.8988704355845</v>
      </c>
    </row>
    <row r="47" spans="1:6" ht="14.4" customHeight="1" x14ac:dyDescent="0.3">
      <c r="A47" s="692" t="s">
        <v>3116</v>
      </c>
      <c r="B47" s="666"/>
      <c r="C47" s="687">
        <v>0</v>
      </c>
      <c r="D47" s="666">
        <v>371.24930712223721</v>
      </c>
      <c r="E47" s="687">
        <v>1</v>
      </c>
      <c r="F47" s="667">
        <v>371.24930712223721</v>
      </c>
    </row>
    <row r="48" spans="1:6" ht="14.4" customHeight="1" x14ac:dyDescent="0.3">
      <c r="A48" s="692" t="s">
        <v>3117</v>
      </c>
      <c r="B48" s="666"/>
      <c r="C48" s="687">
        <v>0</v>
      </c>
      <c r="D48" s="666">
        <v>5197.9182935851195</v>
      </c>
      <c r="E48" s="687">
        <v>1</v>
      </c>
      <c r="F48" s="667">
        <v>5197.9182935851195</v>
      </c>
    </row>
    <row r="49" spans="1:6" ht="14.4" customHeight="1" x14ac:dyDescent="0.3">
      <c r="A49" s="692" t="s">
        <v>3118</v>
      </c>
      <c r="B49" s="666"/>
      <c r="C49" s="687">
        <v>0</v>
      </c>
      <c r="D49" s="666">
        <v>520.59852744895193</v>
      </c>
      <c r="E49" s="687">
        <v>1</v>
      </c>
      <c r="F49" s="667">
        <v>520.59852744895193</v>
      </c>
    </row>
    <row r="50" spans="1:6" ht="14.4" customHeight="1" x14ac:dyDescent="0.3">
      <c r="A50" s="692" t="s">
        <v>3119</v>
      </c>
      <c r="B50" s="666"/>
      <c r="C50" s="687">
        <v>0</v>
      </c>
      <c r="D50" s="666">
        <v>2298.84</v>
      </c>
      <c r="E50" s="687">
        <v>1</v>
      </c>
      <c r="F50" s="667">
        <v>2298.84</v>
      </c>
    </row>
    <row r="51" spans="1:6" ht="14.4" customHeight="1" x14ac:dyDescent="0.3">
      <c r="A51" s="692" t="s">
        <v>3120</v>
      </c>
      <c r="B51" s="666"/>
      <c r="C51" s="687">
        <v>0</v>
      </c>
      <c r="D51" s="666">
        <v>422.93992621323912</v>
      </c>
      <c r="E51" s="687">
        <v>1</v>
      </c>
      <c r="F51" s="667">
        <v>422.93992621323912</v>
      </c>
    </row>
    <row r="52" spans="1:6" ht="14.4" customHeight="1" x14ac:dyDescent="0.3">
      <c r="A52" s="692" t="s">
        <v>3121</v>
      </c>
      <c r="B52" s="666"/>
      <c r="C52" s="687">
        <v>0</v>
      </c>
      <c r="D52" s="666">
        <v>1066.9579599565297</v>
      </c>
      <c r="E52" s="687">
        <v>1</v>
      </c>
      <c r="F52" s="667">
        <v>1066.9579599565297</v>
      </c>
    </row>
    <row r="53" spans="1:6" ht="14.4" customHeight="1" x14ac:dyDescent="0.3">
      <c r="A53" s="692" t="s">
        <v>3122</v>
      </c>
      <c r="B53" s="666"/>
      <c r="C53" s="687">
        <v>0</v>
      </c>
      <c r="D53" s="666">
        <v>738.07956212265947</v>
      </c>
      <c r="E53" s="687">
        <v>1</v>
      </c>
      <c r="F53" s="667">
        <v>738.07956212265947</v>
      </c>
    </row>
    <row r="54" spans="1:6" ht="14.4" customHeight="1" x14ac:dyDescent="0.3">
      <c r="A54" s="692" t="s">
        <v>3123</v>
      </c>
      <c r="B54" s="666"/>
      <c r="C54" s="687">
        <v>0</v>
      </c>
      <c r="D54" s="666">
        <v>3121.6893191069776</v>
      </c>
      <c r="E54" s="687">
        <v>1</v>
      </c>
      <c r="F54" s="667">
        <v>3121.6893191069776</v>
      </c>
    </row>
    <row r="55" spans="1:6" ht="14.4" customHeight="1" x14ac:dyDescent="0.3">
      <c r="A55" s="692" t="s">
        <v>3124</v>
      </c>
      <c r="B55" s="666"/>
      <c r="C55" s="687">
        <v>0</v>
      </c>
      <c r="D55" s="666">
        <v>158.96824940423409</v>
      </c>
      <c r="E55" s="687">
        <v>1</v>
      </c>
      <c r="F55" s="667">
        <v>158.96824940423409</v>
      </c>
    </row>
    <row r="56" spans="1:6" ht="14.4" customHeight="1" x14ac:dyDescent="0.3">
      <c r="A56" s="692" t="s">
        <v>3125</v>
      </c>
      <c r="B56" s="666"/>
      <c r="C56" s="687">
        <v>0</v>
      </c>
      <c r="D56" s="666">
        <v>73.069999999999993</v>
      </c>
      <c r="E56" s="687">
        <v>1</v>
      </c>
      <c r="F56" s="667">
        <v>73.069999999999993</v>
      </c>
    </row>
    <row r="57" spans="1:6" ht="14.4" customHeight="1" x14ac:dyDescent="0.3">
      <c r="A57" s="692" t="s">
        <v>3126</v>
      </c>
      <c r="B57" s="666"/>
      <c r="C57" s="687">
        <v>0</v>
      </c>
      <c r="D57" s="666">
        <v>2801.7</v>
      </c>
      <c r="E57" s="687">
        <v>1</v>
      </c>
      <c r="F57" s="667">
        <v>2801.7</v>
      </c>
    </row>
    <row r="58" spans="1:6" ht="14.4" customHeight="1" x14ac:dyDescent="0.3">
      <c r="A58" s="692" t="s">
        <v>3127</v>
      </c>
      <c r="B58" s="666"/>
      <c r="C58" s="687">
        <v>0</v>
      </c>
      <c r="D58" s="666">
        <v>186.71999999999997</v>
      </c>
      <c r="E58" s="687">
        <v>1</v>
      </c>
      <c r="F58" s="667">
        <v>186.71999999999997</v>
      </c>
    </row>
    <row r="59" spans="1:6" ht="14.4" customHeight="1" x14ac:dyDescent="0.3">
      <c r="A59" s="692" t="s">
        <v>3128</v>
      </c>
      <c r="B59" s="666"/>
      <c r="C59" s="687">
        <v>0</v>
      </c>
      <c r="D59" s="666">
        <v>1936.6116516981874</v>
      </c>
      <c r="E59" s="687">
        <v>1</v>
      </c>
      <c r="F59" s="667">
        <v>1936.6116516981874</v>
      </c>
    </row>
    <row r="60" spans="1:6" ht="14.4" customHeight="1" x14ac:dyDescent="0.3">
      <c r="A60" s="692" t="s">
        <v>3129</v>
      </c>
      <c r="B60" s="666"/>
      <c r="C60" s="687">
        <v>0</v>
      </c>
      <c r="D60" s="666">
        <v>3549.2270974688145</v>
      </c>
      <c r="E60" s="687">
        <v>1</v>
      </c>
      <c r="F60" s="667">
        <v>3549.2270974688145</v>
      </c>
    </row>
    <row r="61" spans="1:6" ht="14.4" customHeight="1" x14ac:dyDescent="0.3">
      <c r="A61" s="692" t="s">
        <v>3130</v>
      </c>
      <c r="B61" s="666"/>
      <c r="C61" s="687">
        <v>0</v>
      </c>
      <c r="D61" s="666">
        <v>2089.477470775485</v>
      </c>
      <c r="E61" s="687">
        <v>1</v>
      </c>
      <c r="F61" s="667">
        <v>2089.477470775485</v>
      </c>
    </row>
    <row r="62" spans="1:6" ht="14.4" customHeight="1" x14ac:dyDescent="0.3">
      <c r="A62" s="692" t="s">
        <v>3131</v>
      </c>
      <c r="B62" s="666"/>
      <c r="C62" s="687">
        <v>0</v>
      </c>
      <c r="D62" s="666">
        <v>4657.8176632088307</v>
      </c>
      <c r="E62" s="687">
        <v>1</v>
      </c>
      <c r="F62" s="667">
        <v>4657.8176632088307</v>
      </c>
    </row>
    <row r="63" spans="1:6" ht="14.4" customHeight="1" x14ac:dyDescent="0.3">
      <c r="A63" s="692" t="s">
        <v>3132</v>
      </c>
      <c r="B63" s="666"/>
      <c r="C63" s="687">
        <v>0</v>
      </c>
      <c r="D63" s="666">
        <v>2155.9979861590118</v>
      </c>
      <c r="E63" s="687">
        <v>1</v>
      </c>
      <c r="F63" s="667">
        <v>2155.9979861590118</v>
      </c>
    </row>
    <row r="64" spans="1:6" ht="14.4" customHeight="1" x14ac:dyDescent="0.3">
      <c r="A64" s="692" t="s">
        <v>3133</v>
      </c>
      <c r="B64" s="666"/>
      <c r="C64" s="687">
        <v>0</v>
      </c>
      <c r="D64" s="666">
        <v>340.62877657601859</v>
      </c>
      <c r="E64" s="687">
        <v>1</v>
      </c>
      <c r="F64" s="667">
        <v>340.62877657601859</v>
      </c>
    </row>
    <row r="65" spans="1:6" ht="14.4" customHeight="1" x14ac:dyDescent="0.3">
      <c r="A65" s="692" t="s">
        <v>3134</v>
      </c>
      <c r="B65" s="666"/>
      <c r="C65" s="687">
        <v>0</v>
      </c>
      <c r="D65" s="666">
        <v>851.35880301787574</v>
      </c>
      <c r="E65" s="687">
        <v>1</v>
      </c>
      <c r="F65" s="667">
        <v>851.35880301787574</v>
      </c>
    </row>
    <row r="66" spans="1:6" ht="14.4" customHeight="1" x14ac:dyDescent="0.3">
      <c r="A66" s="692" t="s">
        <v>3135</v>
      </c>
      <c r="B66" s="666"/>
      <c r="C66" s="687">
        <v>0</v>
      </c>
      <c r="D66" s="666">
        <v>154.80999999999997</v>
      </c>
      <c r="E66" s="687">
        <v>1</v>
      </c>
      <c r="F66" s="667">
        <v>154.80999999999997</v>
      </c>
    </row>
    <row r="67" spans="1:6" ht="14.4" customHeight="1" x14ac:dyDescent="0.3">
      <c r="A67" s="692" t="s">
        <v>3136</v>
      </c>
      <c r="B67" s="666"/>
      <c r="C67" s="687">
        <v>0</v>
      </c>
      <c r="D67" s="666">
        <v>574.63</v>
      </c>
      <c r="E67" s="687">
        <v>1</v>
      </c>
      <c r="F67" s="667">
        <v>574.63</v>
      </c>
    </row>
    <row r="68" spans="1:6" ht="14.4" customHeight="1" x14ac:dyDescent="0.3">
      <c r="A68" s="692" t="s">
        <v>3137</v>
      </c>
      <c r="B68" s="666"/>
      <c r="C68" s="687">
        <v>0</v>
      </c>
      <c r="D68" s="666">
        <v>858.67240650074416</v>
      </c>
      <c r="E68" s="687">
        <v>1</v>
      </c>
      <c r="F68" s="667">
        <v>858.67240650074416</v>
      </c>
    </row>
    <row r="69" spans="1:6" ht="14.4" customHeight="1" x14ac:dyDescent="0.3">
      <c r="A69" s="692" t="s">
        <v>3138</v>
      </c>
      <c r="B69" s="666"/>
      <c r="C69" s="687">
        <v>0</v>
      </c>
      <c r="D69" s="666">
        <v>1490.56</v>
      </c>
      <c r="E69" s="687">
        <v>1</v>
      </c>
      <c r="F69" s="667">
        <v>1490.56</v>
      </c>
    </row>
    <row r="70" spans="1:6" ht="14.4" customHeight="1" x14ac:dyDescent="0.3">
      <c r="A70" s="692" t="s">
        <v>3139</v>
      </c>
      <c r="B70" s="666"/>
      <c r="C70" s="687">
        <v>0</v>
      </c>
      <c r="D70" s="666">
        <v>1173.6099999999999</v>
      </c>
      <c r="E70" s="687">
        <v>1</v>
      </c>
      <c r="F70" s="667">
        <v>1173.6099999999999</v>
      </c>
    </row>
    <row r="71" spans="1:6" ht="14.4" customHeight="1" x14ac:dyDescent="0.3">
      <c r="A71" s="692" t="s">
        <v>3140</v>
      </c>
      <c r="B71" s="666"/>
      <c r="C71" s="687">
        <v>0</v>
      </c>
      <c r="D71" s="666">
        <v>1121.4978651087813</v>
      </c>
      <c r="E71" s="687">
        <v>1</v>
      </c>
      <c r="F71" s="667">
        <v>1121.4978651087813</v>
      </c>
    </row>
    <row r="72" spans="1:6" ht="14.4" customHeight="1" x14ac:dyDescent="0.3">
      <c r="A72" s="692" t="s">
        <v>3141</v>
      </c>
      <c r="B72" s="666"/>
      <c r="C72" s="687">
        <v>0</v>
      </c>
      <c r="D72" s="666">
        <v>2527.109814090526</v>
      </c>
      <c r="E72" s="687">
        <v>1</v>
      </c>
      <c r="F72" s="667">
        <v>2527.109814090526</v>
      </c>
    </row>
    <row r="73" spans="1:6" ht="14.4" customHeight="1" x14ac:dyDescent="0.3">
      <c r="A73" s="692" t="s">
        <v>3142</v>
      </c>
      <c r="B73" s="666"/>
      <c r="C73" s="687">
        <v>0</v>
      </c>
      <c r="D73" s="666">
        <v>3141.6</v>
      </c>
      <c r="E73" s="687">
        <v>1</v>
      </c>
      <c r="F73" s="667">
        <v>3141.6</v>
      </c>
    </row>
    <row r="74" spans="1:6" ht="14.4" customHeight="1" x14ac:dyDescent="0.3">
      <c r="A74" s="692" t="s">
        <v>3143</v>
      </c>
      <c r="B74" s="666"/>
      <c r="C74" s="687">
        <v>0</v>
      </c>
      <c r="D74" s="666">
        <v>1186</v>
      </c>
      <c r="E74" s="687">
        <v>1</v>
      </c>
      <c r="F74" s="667">
        <v>1186</v>
      </c>
    </row>
    <row r="75" spans="1:6" ht="14.4" customHeight="1" x14ac:dyDescent="0.3">
      <c r="A75" s="692" t="s">
        <v>3144</v>
      </c>
      <c r="B75" s="666"/>
      <c r="C75" s="687">
        <v>0</v>
      </c>
      <c r="D75" s="666">
        <v>3220.0172001411088</v>
      </c>
      <c r="E75" s="687">
        <v>1</v>
      </c>
      <c r="F75" s="667">
        <v>3220.0172001411088</v>
      </c>
    </row>
    <row r="76" spans="1:6" ht="14.4" customHeight="1" x14ac:dyDescent="0.3">
      <c r="A76" s="692" t="s">
        <v>3145</v>
      </c>
      <c r="B76" s="666"/>
      <c r="C76" s="687">
        <v>0</v>
      </c>
      <c r="D76" s="666">
        <v>2903.7312882558062</v>
      </c>
      <c r="E76" s="687">
        <v>1</v>
      </c>
      <c r="F76" s="667">
        <v>2903.7312882558062</v>
      </c>
    </row>
    <row r="77" spans="1:6" ht="14.4" customHeight="1" x14ac:dyDescent="0.3">
      <c r="A77" s="692" t="s">
        <v>3146</v>
      </c>
      <c r="B77" s="666"/>
      <c r="C77" s="687">
        <v>0</v>
      </c>
      <c r="D77" s="666">
        <v>1497</v>
      </c>
      <c r="E77" s="687">
        <v>1</v>
      </c>
      <c r="F77" s="667">
        <v>1497</v>
      </c>
    </row>
    <row r="78" spans="1:6" ht="14.4" customHeight="1" x14ac:dyDescent="0.3">
      <c r="A78" s="692" t="s">
        <v>3147</v>
      </c>
      <c r="B78" s="666"/>
      <c r="C78" s="687">
        <v>0</v>
      </c>
      <c r="D78" s="666">
        <v>925.20891057786957</v>
      </c>
      <c r="E78" s="687">
        <v>1</v>
      </c>
      <c r="F78" s="667">
        <v>925.20891057786957</v>
      </c>
    </row>
    <row r="79" spans="1:6" ht="14.4" customHeight="1" x14ac:dyDescent="0.3">
      <c r="A79" s="692" t="s">
        <v>3148</v>
      </c>
      <c r="B79" s="666"/>
      <c r="C79" s="687">
        <v>0</v>
      </c>
      <c r="D79" s="666">
        <v>1403.2395476288066</v>
      </c>
      <c r="E79" s="687">
        <v>1</v>
      </c>
      <c r="F79" s="667">
        <v>1403.2395476288066</v>
      </c>
    </row>
    <row r="80" spans="1:6" ht="14.4" customHeight="1" x14ac:dyDescent="0.3">
      <c r="A80" s="692" t="s">
        <v>3149</v>
      </c>
      <c r="B80" s="666"/>
      <c r="C80" s="687">
        <v>0</v>
      </c>
      <c r="D80" s="666">
        <v>837.40109064643741</v>
      </c>
      <c r="E80" s="687">
        <v>1</v>
      </c>
      <c r="F80" s="667">
        <v>837.40109064643741</v>
      </c>
    </row>
    <row r="81" spans="1:6" ht="14.4" customHeight="1" x14ac:dyDescent="0.3">
      <c r="A81" s="692" t="s">
        <v>3150</v>
      </c>
      <c r="B81" s="666"/>
      <c r="C81" s="687">
        <v>0</v>
      </c>
      <c r="D81" s="666">
        <v>247.28969727014371</v>
      </c>
      <c r="E81" s="687">
        <v>1</v>
      </c>
      <c r="F81" s="667">
        <v>247.28969727014371</v>
      </c>
    </row>
    <row r="82" spans="1:6" ht="14.4" customHeight="1" x14ac:dyDescent="0.3">
      <c r="A82" s="692" t="s">
        <v>3151</v>
      </c>
      <c r="B82" s="666"/>
      <c r="C82" s="687">
        <v>0</v>
      </c>
      <c r="D82" s="666">
        <v>1531.2</v>
      </c>
      <c r="E82" s="687">
        <v>1</v>
      </c>
      <c r="F82" s="667">
        <v>1531.2</v>
      </c>
    </row>
    <row r="83" spans="1:6" ht="14.4" customHeight="1" x14ac:dyDescent="0.3">
      <c r="A83" s="692" t="s">
        <v>3152</v>
      </c>
      <c r="B83" s="666"/>
      <c r="C83" s="687">
        <v>0</v>
      </c>
      <c r="D83" s="666">
        <v>666.63</v>
      </c>
      <c r="E83" s="687">
        <v>1</v>
      </c>
      <c r="F83" s="667">
        <v>666.63</v>
      </c>
    </row>
    <row r="84" spans="1:6" ht="14.4" customHeight="1" x14ac:dyDescent="0.3">
      <c r="A84" s="692" t="s">
        <v>3153</v>
      </c>
      <c r="B84" s="666"/>
      <c r="C84" s="687">
        <v>0</v>
      </c>
      <c r="D84" s="666">
        <v>77.199831466399175</v>
      </c>
      <c r="E84" s="687">
        <v>1</v>
      </c>
      <c r="F84" s="667">
        <v>77.199831466399175</v>
      </c>
    </row>
    <row r="85" spans="1:6" ht="14.4" customHeight="1" x14ac:dyDescent="0.3">
      <c r="A85" s="692" t="s">
        <v>3154</v>
      </c>
      <c r="B85" s="666"/>
      <c r="C85" s="687">
        <v>0</v>
      </c>
      <c r="D85" s="666">
        <v>2787.1902801124697</v>
      </c>
      <c r="E85" s="687">
        <v>1</v>
      </c>
      <c r="F85" s="667">
        <v>2787.1902801124697</v>
      </c>
    </row>
    <row r="86" spans="1:6" ht="14.4" customHeight="1" x14ac:dyDescent="0.3">
      <c r="A86" s="692" t="s">
        <v>3155</v>
      </c>
      <c r="B86" s="666"/>
      <c r="C86" s="687">
        <v>0</v>
      </c>
      <c r="D86" s="666">
        <v>9264.8231946656852</v>
      </c>
      <c r="E86" s="687">
        <v>1</v>
      </c>
      <c r="F86" s="667">
        <v>9264.8231946656852</v>
      </c>
    </row>
    <row r="87" spans="1:6" ht="14.4" customHeight="1" x14ac:dyDescent="0.3">
      <c r="A87" s="692" t="s">
        <v>3156</v>
      </c>
      <c r="B87" s="666"/>
      <c r="C87" s="687">
        <v>0</v>
      </c>
      <c r="D87" s="666">
        <v>745.458175522489</v>
      </c>
      <c r="E87" s="687">
        <v>1</v>
      </c>
      <c r="F87" s="667">
        <v>745.458175522489</v>
      </c>
    </row>
    <row r="88" spans="1:6" ht="14.4" customHeight="1" x14ac:dyDescent="0.3">
      <c r="A88" s="692" t="s">
        <v>3157</v>
      </c>
      <c r="B88" s="666"/>
      <c r="C88" s="687">
        <v>0</v>
      </c>
      <c r="D88" s="666">
        <v>1135.6694586634444</v>
      </c>
      <c r="E88" s="687">
        <v>1</v>
      </c>
      <c r="F88" s="667">
        <v>1135.6694586634444</v>
      </c>
    </row>
    <row r="89" spans="1:6" ht="14.4" customHeight="1" x14ac:dyDescent="0.3">
      <c r="A89" s="692" t="s">
        <v>3158</v>
      </c>
      <c r="B89" s="666"/>
      <c r="C89" s="687">
        <v>0</v>
      </c>
      <c r="D89" s="666">
        <v>2611.687273536113</v>
      </c>
      <c r="E89" s="687">
        <v>1</v>
      </c>
      <c r="F89" s="667">
        <v>2611.687273536113</v>
      </c>
    </row>
    <row r="90" spans="1:6" ht="14.4" customHeight="1" thickBot="1" x14ac:dyDescent="0.35">
      <c r="A90" s="693" t="s">
        <v>3159</v>
      </c>
      <c r="B90" s="688"/>
      <c r="C90" s="689">
        <v>0</v>
      </c>
      <c r="D90" s="688">
        <v>400.62000000000006</v>
      </c>
      <c r="E90" s="689">
        <v>1</v>
      </c>
      <c r="F90" s="690">
        <v>400.62000000000006</v>
      </c>
    </row>
    <row r="91" spans="1:6" ht="14.4" customHeight="1" thickBot="1" x14ac:dyDescent="0.35">
      <c r="A91" s="681" t="s">
        <v>3</v>
      </c>
      <c r="B91" s="682">
        <v>39212.081328885433</v>
      </c>
      <c r="C91" s="683">
        <v>8.0396846253697571E-2</v>
      </c>
      <c r="D91" s="682">
        <v>448519.50462349277</v>
      </c>
      <c r="E91" s="683">
        <v>0.91960315374630242</v>
      </c>
      <c r="F91" s="684">
        <v>487731.58595237823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2015-07-23T09:21:47Z</dcterms:modified>
</cp:coreProperties>
</file>